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 activeTab="1"/>
  </bookViews>
  <sheets>
    <sheet name="A" sheetId="1" r:id="rId1"/>
    <sheet name="B" sheetId="2" r:id="rId2"/>
  </sheets>
  <definedNames>
    <definedName name="Print_Area_0" localSheetId="0">A!$A$1:$H$45</definedName>
    <definedName name="Print_Area_0" localSheetId="1">B!$A$1:$H$201</definedName>
    <definedName name="Print_Titles_0" localSheetId="0">A!$1:$4</definedName>
    <definedName name="Print_Titles_0" localSheetId="1">B!$1:$2</definedName>
  </definedNames>
  <calcPr calcId="145621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198" i="2" l="1"/>
  <c r="E198" i="2" s="1"/>
  <c r="F196" i="2"/>
  <c r="F189" i="2"/>
  <c r="F187" i="2"/>
  <c r="F185" i="2"/>
  <c r="E184" i="2"/>
  <c r="F184" i="2" s="1"/>
  <c r="E168" i="2"/>
  <c r="E169" i="2" s="1"/>
  <c r="E159" i="2"/>
  <c r="E157" i="2"/>
  <c r="F153" i="2"/>
  <c r="F142" i="2"/>
  <c r="F131" i="2"/>
  <c r="F133" i="2" s="1"/>
  <c r="E131" i="2"/>
  <c r="F100" i="2"/>
  <c r="E100" i="2"/>
  <c r="E13" i="2"/>
  <c r="F13" i="2" s="1"/>
  <c r="E9" i="2"/>
  <c r="F9" i="2" s="1"/>
  <c r="E115" i="1"/>
  <c r="E111" i="1"/>
  <c r="E107" i="1"/>
  <c r="F100" i="1"/>
  <c r="E100" i="1"/>
  <c r="D100" i="1"/>
  <c r="D80" i="1"/>
  <c r="D79" i="1"/>
  <c r="D81" i="1" s="1"/>
  <c r="B69" i="1"/>
  <c r="C69" i="1" s="1"/>
  <c r="D68" i="1"/>
  <c r="E68" i="1" s="1"/>
  <c r="F68" i="1" s="1"/>
  <c r="G68" i="1" s="1"/>
  <c r="E67" i="1"/>
  <c r="F67" i="1" s="1"/>
  <c r="D67" i="1"/>
  <c r="E66" i="1"/>
  <c r="D66" i="1"/>
  <c r="D65" i="1"/>
  <c r="D59" i="1"/>
  <c r="D34" i="2" s="1"/>
  <c r="D39" i="2" s="1"/>
  <c r="E39" i="2" s="1"/>
  <c r="D58" i="1"/>
  <c r="D60" i="1" s="1"/>
  <c r="D52" i="1"/>
  <c r="C52" i="1"/>
  <c r="B52" i="1"/>
  <c r="E51" i="1"/>
  <c r="B51" i="1"/>
  <c r="G51" i="1" s="1"/>
  <c r="G50" i="1"/>
  <c r="G52" i="1" s="1"/>
  <c r="E50" i="1"/>
  <c r="E49" i="1"/>
  <c r="F49" i="1" s="1"/>
  <c r="F41" i="1"/>
  <c r="E41" i="1"/>
  <c r="D41" i="1"/>
  <c r="C41" i="1"/>
  <c r="H40" i="1"/>
  <c r="H41" i="1" s="1"/>
  <c r="H39" i="1"/>
  <c r="G38" i="1"/>
  <c r="G41" i="1" s="1"/>
  <c r="G42" i="1" s="1"/>
  <c r="E27" i="2" s="1"/>
  <c r="E41" i="2" s="1"/>
  <c r="F41" i="2" s="1"/>
  <c r="D28" i="1"/>
  <c r="E25" i="1"/>
  <c r="E24" i="1"/>
  <c r="E23" i="1"/>
  <c r="E22" i="1"/>
  <c r="E21" i="1"/>
  <c r="D13" i="1"/>
  <c r="C13" i="1"/>
  <c r="E12" i="1"/>
  <c r="E11" i="1"/>
  <c r="E10" i="1"/>
  <c r="E9" i="1"/>
  <c r="E8" i="1"/>
  <c r="A1" i="1"/>
  <c r="F188" i="2" l="1"/>
  <c r="F190" i="2" s="1"/>
  <c r="E13" i="1"/>
  <c r="G70" i="1"/>
  <c r="H49" i="1"/>
  <c r="H52" i="1" s="1"/>
  <c r="E114" i="2" s="1"/>
  <c r="E117" i="2" s="1"/>
  <c r="F117" i="2" s="1"/>
  <c r="F52" i="1"/>
  <c r="C70" i="1"/>
  <c r="D51" i="2" s="1"/>
  <c r="D53" i="2" s="1"/>
  <c r="E53" i="2" s="1"/>
  <c r="E57" i="2" s="1"/>
  <c r="F57" i="2" s="1"/>
  <c r="D69" i="1"/>
  <c r="E69" i="1" s="1"/>
  <c r="F69" i="1" s="1"/>
  <c r="G69" i="1" s="1"/>
  <c r="H69" i="1" s="1"/>
  <c r="H70" i="1" s="1"/>
  <c r="F59" i="2"/>
  <c r="F186" i="2"/>
  <c r="F192" i="2" s="1"/>
  <c r="E28" i="1"/>
  <c r="F71" i="2" s="1"/>
  <c r="E52" i="1"/>
  <c r="D70" i="1" l="1"/>
  <c r="F70" i="1"/>
  <c r="F61" i="2"/>
  <c r="C26" i="1" s="1"/>
  <c r="D118" i="2"/>
  <c r="F118" i="2" s="1"/>
  <c r="E155" i="2" s="1"/>
  <c r="F62" i="2"/>
  <c r="F115" i="1"/>
  <c r="G115" i="1" s="1"/>
  <c r="F101" i="1"/>
  <c r="F102" i="1" s="1"/>
  <c r="F107" i="1"/>
  <c r="G107" i="1" s="1"/>
  <c r="D101" i="1"/>
  <c r="D102" i="1" s="1"/>
  <c r="G102" i="1" s="1"/>
  <c r="G117" i="1" s="1"/>
  <c r="F119" i="2" s="1"/>
  <c r="E156" i="2" s="1"/>
  <c r="F111" i="1"/>
  <c r="G111" i="1" s="1"/>
  <c r="E101" i="1"/>
  <c r="E102" i="1" s="1"/>
  <c r="E70" i="1"/>
  <c r="C28" i="1" l="1"/>
  <c r="H26" i="1"/>
  <c r="C204" i="2"/>
  <c r="F66" i="2"/>
  <c r="F68" i="2" s="1"/>
  <c r="C207" i="2" l="1"/>
  <c r="F74" i="2"/>
  <c r="F70" i="2"/>
  <c r="F21" i="1" l="1"/>
  <c r="C208" i="2"/>
  <c r="E208" i="2" l="1"/>
  <c r="C209" i="2"/>
  <c r="E209" i="2" s="1"/>
  <c r="G21" i="1"/>
  <c r="G28" i="1" s="1"/>
  <c r="F22" i="1"/>
  <c r="H22" i="1" s="1"/>
  <c r="C211" i="2" l="1"/>
  <c r="C210" i="2"/>
  <c r="E210" i="2" s="1"/>
  <c r="E211" i="2" s="1"/>
  <c r="E213" i="2" s="1"/>
  <c r="F23" i="1"/>
  <c r="H23" i="1" l="1"/>
  <c r="F24" i="1"/>
  <c r="H24" i="1" s="1"/>
  <c r="F25" i="1" l="1"/>
  <c r="H25" i="1" l="1"/>
  <c r="H28" i="1" s="1"/>
  <c r="F28" i="1"/>
  <c r="F72" i="2" s="1"/>
  <c r="F75" i="2" s="1"/>
  <c r="F76" i="2" s="1"/>
  <c r="D80" i="2" l="1"/>
  <c r="C87" i="2"/>
  <c r="C88" i="2" s="1"/>
  <c r="D81" i="2"/>
  <c r="F81" i="2" s="1"/>
  <c r="E88" i="2" l="1"/>
  <c r="E91" i="2" s="1"/>
  <c r="F91" i="2" s="1"/>
  <c r="C89" i="2"/>
  <c r="E89" i="2" s="1"/>
  <c r="C90" i="2"/>
  <c r="E90" i="2" s="1"/>
  <c r="F144" i="2"/>
  <c r="F146" i="2" s="1"/>
  <c r="F80" i="2"/>
  <c r="F147" i="2" l="1"/>
  <c r="F85" i="2"/>
  <c r="F145" i="2"/>
  <c r="E154" i="2" l="1"/>
  <c r="E158" i="2" s="1"/>
  <c r="E160" i="2" s="1"/>
  <c r="F160" i="2" s="1"/>
  <c r="F161" i="2" s="1"/>
  <c r="F165" i="2" s="1"/>
  <c r="F92" i="2"/>
  <c r="F15" i="1" s="1"/>
  <c r="F8" i="1" s="1"/>
  <c r="F195" i="2"/>
  <c r="F197" i="2" s="1"/>
  <c r="F198" i="2" s="1"/>
  <c r="F200" i="2" s="1"/>
  <c r="G8" i="1" l="1"/>
  <c r="G13" i="1" s="1"/>
  <c r="F9" i="1"/>
  <c r="E170" i="2"/>
  <c r="E171" i="2" s="1"/>
  <c r="F171" i="2" s="1"/>
  <c r="F175" i="2"/>
  <c r="H9" i="1" l="1"/>
  <c r="F10" i="1"/>
  <c r="F11" i="1" s="1"/>
  <c r="H11" i="1" l="1"/>
  <c r="F12" i="1"/>
  <c r="H12" i="1" s="1"/>
  <c r="H10" i="1"/>
  <c r="H13" i="1" s="1"/>
  <c r="F13" i="1" l="1"/>
  <c r="F101" i="2" s="1"/>
  <c r="F102" i="2" s="1"/>
  <c r="F103" i="2" s="1"/>
  <c r="F104" i="2" s="1"/>
  <c r="F108" i="2" s="1"/>
  <c r="F110" i="2" l="1"/>
  <c r="F111" i="2"/>
  <c r="F120" i="2"/>
  <c r="F122" i="2" l="1"/>
  <c r="F123" i="2"/>
</calcChain>
</file>

<file path=xl/sharedStrings.xml><?xml version="1.0" encoding="utf-8"?>
<sst xmlns="http://schemas.openxmlformats.org/spreadsheetml/2006/main" count="281" uniqueCount="251">
  <si>
    <t>Pagamentos Especiais por conta (CIRC 93)</t>
  </si>
  <si>
    <t>Ano</t>
  </si>
  <si>
    <t>Valores</t>
  </si>
  <si>
    <t>Do pagamento</t>
  </si>
  <si>
    <t>Limite do uso</t>
  </si>
  <si>
    <t>Deduzido até 2016</t>
  </si>
  <si>
    <t>Disponíveis em 2017</t>
  </si>
  <si>
    <t>Deduzir em 2017</t>
  </si>
  <si>
    <t>Expira em 1/Jan/2018</t>
  </si>
  <si>
    <t>Remanescente</t>
  </si>
  <si>
    <t>Totais:</t>
  </si>
  <si>
    <t>Limites à utilização do PEC:</t>
  </si>
  <si>
    <t>Prejuízos Fiscais Disponíveis (CIRC 52)</t>
  </si>
  <si>
    <t>Do prejuízo</t>
  </si>
  <si>
    <t>Limite da dedução</t>
  </si>
  <si>
    <t>Prejuízo</t>
  </si>
  <si>
    <t>2022 (não PME)</t>
  </si>
  <si>
    <t>2029 (PME)</t>
  </si>
  <si>
    <t>Este quadro no ano de 2016 está errado nos clientes em que foram usadas as primeiras versões. 
O orçamento de 2016 tinha uma cáusula que “diferia” a entrada em vigor da alteração para 2017, mas a existência dessa cláusula só foi detectada depois de muitos dos mapas já estarem preenchidos.
Assim sendo o limite da dedução de 2016 é 2028 sem depender do estatuto PME</t>
  </si>
  <si>
    <t>Mais-Valias disponíveis para reinvestimento (CIRC 48)</t>
  </si>
  <si>
    <t>Da mais-valia</t>
  </si>
  <si>
    <t>Dedução</t>
  </si>
  <si>
    <t>Mais-Valias</t>
  </si>
  <si>
    <t>Realização</t>
  </si>
  <si>
    <t>Reinvestimento até 31/12/2016</t>
  </si>
  <si>
    <t>Reinvestimento no exercício</t>
  </si>
  <si>
    <t>Mais-valia a expirar</t>
  </si>
  <si>
    <t>Investimento Remanescente</t>
  </si>
  <si>
    <t>2014-2017</t>
  </si>
  <si>
    <t>2015-2018</t>
  </si>
  <si>
    <t>2016-2019</t>
  </si>
  <si>
    <t>Mais-valia Majorada (15%)</t>
  </si>
  <si>
    <t>DLRR (capítulo IV do Código Fiscal Investimento)</t>
  </si>
  <si>
    <t>Dedução à colecta IRC</t>
  </si>
  <si>
    <t>Investimento feito</t>
  </si>
  <si>
    <t>Valor do benefício</t>
  </si>
  <si>
    <t>Excedente</t>
  </si>
  <si>
    <t>IRC a acrescer à colecta</t>
  </si>
  <si>
    <t>Valor</t>
  </si>
  <si>
    <t>Expira em 2017</t>
  </si>
  <si>
    <t>Transita para 2018</t>
  </si>
  <si>
    <t>A</t>
  </si>
  <si>
    <t>B</t>
  </si>
  <si>
    <t>C</t>
  </si>
  <si>
    <t>D=B+Cx10%</t>
  </si>
  <si>
    <t>E=D</t>
  </si>
  <si>
    <t>F=D</t>
  </si>
  <si>
    <t>G=Ex115%</t>
  </si>
  <si>
    <t>Remuneração Convencional do capital social (EBF  41A)</t>
  </si>
  <si>
    <t>Aumento de capital por por conversão de suprimentos:</t>
  </si>
  <si>
    <t>Aumento de capital em dinheiro:</t>
  </si>
  <si>
    <t>Total:</t>
  </si>
  <si>
    <t>Aplicação do limite:</t>
  </si>
  <si>
    <t>Aumentos de Capital elegível do ano</t>
  </si>
  <si>
    <t>Montante quadro 7 do modelo 22 por ano</t>
  </si>
  <si>
    <t>Reduções de capital com restituições</t>
  </si>
  <si>
    <t>Benefício auferido 2012</t>
  </si>
  <si>
    <t>Benefício auferido 2013</t>
  </si>
  <si>
    <t>Benefício auferido 2014</t>
  </si>
  <si>
    <t>Benefício auferido 2015</t>
  </si>
  <si>
    <t>Benefício auferido 2016</t>
  </si>
  <si>
    <t>Benefício auferido 2017</t>
  </si>
  <si>
    <t>Total do benefício sujeito:</t>
  </si>
  <si>
    <t>Penalização (15%):</t>
  </si>
  <si>
    <t>Rendimento do exercício:</t>
  </si>
  <si>
    <t>O uso deste benefício altera o limite da dedução dos gastos de financiamento se maior que 1.000.000,00</t>
  </si>
  <si>
    <t>Tributações Autónomas (CIRC 88)</t>
  </si>
  <si>
    <t>Viaturas Até 25.000,00€</t>
  </si>
  <si>
    <t>Viaturas entre 25.000,00 e 35.000,00€</t>
  </si>
  <si>
    <t>Viaturas de Valor superior a 35.000,00€</t>
  </si>
  <si>
    <t>Gasóleos</t>
  </si>
  <si>
    <t>Gasolina</t>
  </si>
  <si>
    <t>Gás</t>
  </si>
  <si>
    <t>Deslocações e estadas</t>
  </si>
  <si>
    <t>Rendas e Alugueres</t>
  </si>
  <si>
    <t>ALD e locações</t>
  </si>
  <si>
    <t>Seguros</t>
  </si>
  <si>
    <t>Conservação e reparação</t>
  </si>
  <si>
    <t>Depreciações</t>
  </si>
  <si>
    <t>Juros</t>
  </si>
  <si>
    <t>Serviços Bancários</t>
  </si>
  <si>
    <t>Imposto Único de Circulação</t>
  </si>
  <si>
    <t>Taxa:</t>
  </si>
  <si>
    <t>Outras tributações Autónomas</t>
  </si>
  <si>
    <t>Despesas de Representação</t>
  </si>
  <si>
    <t>Subtotal:</t>
  </si>
  <si>
    <t>Quilómetros (deslocações e estadas)</t>
  </si>
  <si>
    <t>Gerência - Ajudas de Custo</t>
  </si>
  <si>
    <t>Pessoal - Ajudas de Custo</t>
  </si>
  <si>
    <t>Indeminização não cumprimento objectivos</t>
  </si>
  <si>
    <t>Excesso de Indeminização a gestores</t>
  </si>
  <si>
    <t>Excesso remunerações variáveis a gestores</t>
  </si>
  <si>
    <t>Tributações autónomas:</t>
  </si>
  <si>
    <t>Empresa &amp; Empresa, Lda</t>
  </si>
  <si>
    <t>M22 Mapa de Apuramento de IRC 2017</t>
  </si>
  <si>
    <t>Quadro 07 - Apuramento do resultado tributável</t>
  </si>
  <si>
    <t>Rúbrica</t>
  </si>
  <si>
    <t>Parcelas</t>
  </si>
  <si>
    <t>Totais</t>
  </si>
  <si>
    <t>Campo</t>
  </si>
  <si>
    <t>Resultado antes de imposto</t>
  </si>
  <si>
    <t>Acerto impostos diferidos</t>
  </si>
  <si>
    <t>Inicio dos cálculos</t>
  </si>
  <si>
    <t>Variações patrimoniais positivas</t>
  </si>
  <si>
    <t>Variações patrimoniais negativas</t>
  </si>
  <si>
    <t>Variações patrimoniais:</t>
  </si>
  <si>
    <t>Imputação matéria colectável de ACE, AEIE e transparência</t>
  </si>
  <si>
    <t>Correcções Exercícios Anteriores</t>
  </si>
  <si>
    <t>Anulação do MEP e da consolidação proporcional</t>
  </si>
  <si>
    <t>Ajustamentos do justo Valor</t>
  </si>
  <si>
    <t>Encargos não devidamente documentados</t>
  </si>
  <si>
    <t>Depreciações e amortizações não aceites</t>
  </si>
  <si>
    <t>Impostos diferidos</t>
  </si>
  <si>
    <t>Multas, penalidades, juros compensatórios</t>
  </si>
  <si>
    <t>Aluguer de viatura sem condutor</t>
  </si>
  <si>
    <t>Menos-valias contabilísticas</t>
  </si>
  <si>
    <t>Mais-valias fiscais sem intenção de reinvestimento</t>
  </si>
  <si>
    <t>50% de Mais-valias fiscais com intenção reinvestimento</t>
  </si>
  <si>
    <t>Mais-valias para reinvestir não reinvestidas</t>
  </si>
  <si>
    <t>Excesso Gastos Financiamento</t>
  </si>
  <si>
    <t>Regimes das fusões, cisões, entrada de activos e permuta de partes sociais</t>
  </si>
  <si>
    <t>Outros</t>
  </si>
  <si>
    <t>Incumprimento Remuneração convencional do capital social</t>
  </si>
  <si>
    <t>Donativos não previstos ou além dos limites legais</t>
  </si>
  <si>
    <t>Insuficiência da estimativa para impostos</t>
  </si>
  <si>
    <t>Acréscimos à matéria colectável:</t>
  </si>
  <si>
    <t>Prejuízo imputado por ACE, AEIE e transparência</t>
  </si>
  <si>
    <t>Correcções de períodos anteriores</t>
  </si>
  <si>
    <t>Excesso de estimativa para imposto</t>
  </si>
  <si>
    <t>Mais-valias contabilísticas</t>
  </si>
  <si>
    <t>Menos-valias fiscais</t>
  </si>
  <si>
    <t>Benefícios fiscais</t>
  </si>
  <si>
    <t>Quotas associações empresariais (majoração 50% CIRC 44)</t>
  </si>
  <si>
    <t>Remuneração convencional do capital</t>
  </si>
  <si>
    <t>Deduções à matéria colectável:</t>
  </si>
  <si>
    <t>Resultado Fiscal:</t>
  </si>
  <si>
    <t>Prejuízo para efeitos fiscais:</t>
  </si>
  <si>
    <t>777</t>
  </si>
  <si>
    <t>Lucro Tributável:</t>
  </si>
  <si>
    <t>778</t>
  </si>
  <si>
    <t>Quadro 09 - Apuramento da matéria colectável</t>
  </si>
  <si>
    <t>Resultado Fiscal Isento:</t>
  </si>
  <si>
    <t>Resultado Fiscal não Isento:</t>
  </si>
  <si>
    <t>Limite da dedução dos prejuízos (percentagem):</t>
  </si>
  <si>
    <t>Limite da dedução dos prejuízos (valor):</t>
  </si>
  <si>
    <t>Valor dos prejuízoz disponíveis:</t>
  </si>
  <si>
    <t>Valores de prejuízos  a usar:</t>
  </si>
  <si>
    <t>Valor utilizado de prejuízos fiscais:</t>
  </si>
  <si>
    <t>Matéria Colectável:</t>
  </si>
  <si>
    <t>Quadro 10 - Cálculo do Imposto</t>
  </si>
  <si>
    <t>Imposto à taxa reduzida</t>
  </si>
  <si>
    <t>347A</t>
  </si>
  <si>
    <t>Imposto à taxa normal</t>
  </si>
  <si>
    <t>347B</t>
  </si>
  <si>
    <t>Imposto a outras taxas</t>
  </si>
  <si>
    <t>Imposto imputável aos Açores</t>
  </si>
  <si>
    <t>Imposto imputável à Madeira</t>
  </si>
  <si>
    <t>Colecta:</t>
  </si>
  <si>
    <t>Derrama Estatal</t>
  </si>
  <si>
    <t>Parcela até 1.500.000,00€</t>
  </si>
  <si>
    <t>Parcela entre 1.500.000,00 e 7.500.000,00€</t>
  </si>
  <si>
    <t>Parcela entre 7.500.000,00 e 35.000.000,00€</t>
  </si>
  <si>
    <t>Parcela acima de 35.000.000,00€</t>
  </si>
  <si>
    <t>Colecta Total:</t>
  </si>
  <si>
    <t>Dupla Tributação Jurídica Internacional</t>
  </si>
  <si>
    <t>Dupla Tributação Económica Internacional</t>
  </si>
  <si>
    <t>Benefícios Fiscais</t>
  </si>
  <si>
    <t xml:space="preserve">    DLRR (Dedução Lucros Retidos Reinvestidos) </t>
  </si>
  <si>
    <t>Total dos Benefícios Fiscais (sobre a colecta)</t>
  </si>
  <si>
    <t>24112 Pagamento especial por conta</t>
  </si>
  <si>
    <t>Total das Deduções:</t>
  </si>
  <si>
    <t>Total do IRC:</t>
  </si>
  <si>
    <t>Resultado da liquidação:</t>
  </si>
  <si>
    <t>2412 Retenção na Fonte</t>
  </si>
  <si>
    <t>24111 Pagamento por Conta (Normais)</t>
  </si>
  <si>
    <t>24111 Pagamentos adicionais por conta</t>
  </si>
  <si>
    <t>IRC:</t>
  </si>
  <si>
    <t>IRC a pagar:</t>
  </si>
  <si>
    <t>IRC a Recuperar:</t>
  </si>
  <si>
    <t>Reposição de benefícios fiscais</t>
  </si>
  <si>
    <t xml:space="preserve">    Reposição da DLRR (Dedução Lucros Retidos Reinvestidos) </t>
  </si>
  <si>
    <t>Total das Reposições de benefícios fiscais</t>
  </si>
  <si>
    <t>Derrama</t>
  </si>
  <si>
    <t>Autónomas</t>
  </si>
  <si>
    <t>IRC a liquidar:</t>
  </si>
  <si>
    <t>Total a pagar:</t>
  </si>
  <si>
    <t>Total a recuperar:</t>
  </si>
  <si>
    <t>Quadro 11 - Outras Informação</t>
  </si>
  <si>
    <t>Total dos rendimentos do exercício</t>
  </si>
  <si>
    <t>71 – Vendas</t>
  </si>
  <si>
    <t>72 – Prestação de Serviços</t>
  </si>
  <si>
    <t>Volume de Negócios:</t>
  </si>
  <si>
    <t>Outros Ganhos operacionais</t>
  </si>
  <si>
    <t>Volume de Negócios líquido (SNC):</t>
  </si>
  <si>
    <t>Anexo D</t>
  </si>
  <si>
    <t>Donativos:</t>
  </si>
  <si>
    <t>D406</t>
  </si>
  <si>
    <t>Quotas a associações empresariais:</t>
  </si>
  <si>
    <t>D407</t>
  </si>
  <si>
    <t>DLRR para PME:</t>
  </si>
  <si>
    <t>D727</t>
  </si>
  <si>
    <t>Base imposto a 17%:</t>
  </si>
  <si>
    <t>IRC a 17%:</t>
  </si>
  <si>
    <t>21%:</t>
  </si>
  <si>
    <t>Redução da taxa de IRC  aplicável às PME:</t>
  </si>
  <si>
    <t>D904B</t>
  </si>
  <si>
    <t>Resultado líquido</t>
  </si>
  <si>
    <t>Resultado antes de impostos</t>
  </si>
  <si>
    <t>Imposto</t>
  </si>
  <si>
    <t>Benefícios fiscais a aplicar na colecta</t>
  </si>
  <si>
    <t>Imposto sobre o rendimento</t>
  </si>
  <si>
    <t>Imposto diferido</t>
  </si>
  <si>
    <t>Imposto sobre o rendimento do período (na DR)</t>
  </si>
  <si>
    <t>Apoio à Aplicação de Resultados</t>
  </si>
  <si>
    <t>Resultado líquido do exercício</t>
  </si>
  <si>
    <t>Reserva legal existente em 31 de Dezembro de 2015</t>
  </si>
  <si>
    <t>Capital social</t>
  </si>
  <si>
    <t>Reserva legal máxima (20% capital social com mínimo de 2.500,00 euros)</t>
  </si>
  <si>
    <t>Reserva legal em falta</t>
  </si>
  <si>
    <t>Reserva Legal - valor mínimo do ano 5% do resultado líquido</t>
  </si>
  <si>
    <t>Resultado para reserva legal</t>
  </si>
  <si>
    <t>Outras aplicações de resultados</t>
  </si>
  <si>
    <t>Pagamento Especial por conta 2018</t>
  </si>
  <si>
    <t>Débitos da Conta 231 (Salários pagos)</t>
  </si>
  <si>
    <t>Situação contributiva regularizada (0=Não, 1=Sim)</t>
  </si>
  <si>
    <t>Mínimo</t>
  </si>
  <si>
    <t>Excedente do mínimo</t>
  </si>
  <si>
    <t>Pagamentos por conta</t>
  </si>
  <si>
    <t>Valor a pagar sem redução</t>
  </si>
  <si>
    <t>Redução 100,00€</t>
  </si>
  <si>
    <t>Base redução 12,5%</t>
  </si>
  <si>
    <t>Redução 12,5%</t>
  </si>
  <si>
    <t>Valor a pagar com redução</t>
  </si>
  <si>
    <t>Prestações</t>
  </si>
  <si>
    <t>Valor cada prestação:</t>
  </si>
  <si>
    <t>Pagamento por conta 2018</t>
  </si>
  <si>
    <t>Colecta</t>
  </si>
  <si>
    <t>Retenções na fonte</t>
  </si>
  <si>
    <t>Taxa</t>
  </si>
  <si>
    <t>Valor de cada pagamento (Julho, Setembro e 15 de Dezembro)</t>
  </si>
  <si>
    <t>Pagamento Adicional por Conta 2018</t>
  </si>
  <si>
    <t>Lucro tributável</t>
  </si>
  <si>
    <t>Escalão</t>
  </si>
  <si>
    <t>Base</t>
  </si>
  <si>
    <t>Até 1.500.000,00€</t>
  </si>
  <si>
    <t>De 1.500.000,00 a 7.500.000,00€</t>
  </si>
  <si>
    <t>De 7.500.000,00 a 35.000.000,00€</t>
  </si>
  <si>
    <t>Mais de 35.000.000,00€</t>
  </si>
  <si>
    <t>Número de prestações:</t>
  </si>
  <si>
    <t>Valor de cada pagamento (Julho, Setembro e 15 de Dezembro):</t>
  </si>
  <si>
    <t>Quadros de Apoio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</si>
</sst>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8"/>
      <color rgb="FF000000"/>
      <name val="Tahoma"/>
      <charset val="1"/>
    </font>
    <font>
      <sz val="7"/>
      <color rgb="FF000000"/>
      <name val="Tahoma"/>
      <family val="2"/>
      <charset val="1"/>
    </font>
    <font>
      <b/>
      <u/>
      <sz val="14"/>
      <name val="Tahoma"/>
      <family val="2"/>
      <charset val="1"/>
    </font>
    <font>
      <sz val="7"/>
      <name val="Tahoma"/>
      <family val="2"/>
      <charset val="1"/>
    </font>
    <font>
      <b/>
      <sz val="7"/>
      <name val="Tahoma"/>
      <family val="2"/>
      <charset val="1"/>
    </font>
    <font>
      <b/>
      <u/>
      <sz val="7"/>
      <name val="Tahoma"/>
      <family val="2"/>
      <charset val="1"/>
    </font>
    <font>
      <b/>
      <sz val="7"/>
      <color rgb="FFFFFFFF"/>
      <name val="Tahoma"/>
      <family val="2"/>
      <charset val="1"/>
    </font>
    <font>
      <sz val="7"/>
      <color rgb="FF376092"/>
      <name val="Tahoma"/>
      <family val="2"/>
      <charset val="1"/>
    </font>
    <font>
      <b/>
      <sz val="7"/>
      <color rgb="FF376092"/>
      <name val="Tahoma"/>
      <family val="2"/>
      <charset val="1"/>
    </font>
    <font>
      <sz val="7"/>
      <color rgb="FF0070C0"/>
      <name val="Tahoma"/>
      <family val="2"/>
      <charset val="1"/>
    </font>
    <font>
      <b/>
      <sz val="7"/>
      <color rgb="FF00599D"/>
      <name val="Tahoma"/>
      <family val="2"/>
      <charset val="1"/>
    </font>
    <font>
      <b/>
      <sz val="7"/>
      <color rgb="FF0066B3"/>
      <name val="Tahoma"/>
      <family val="2"/>
      <charset val="1"/>
    </font>
    <font>
      <sz val="8"/>
      <name val="Tahoma"/>
      <family val="2"/>
      <charset val="1"/>
    </font>
    <font>
      <sz val="7"/>
      <name val="Verdana"/>
      <charset val="1"/>
    </font>
    <font>
      <sz val="7"/>
      <color rgb="FF1F497D"/>
      <name val="Tahoma"/>
      <family val="2"/>
      <charset val="1"/>
    </font>
    <font>
      <sz val="8"/>
      <name val="Tahoma"/>
      <charset val="1"/>
    </font>
    <font>
      <b/>
      <sz val="7"/>
      <color rgb="FF1F497D"/>
      <name val="Tahoma"/>
      <family val="2"/>
      <charset val="1"/>
    </font>
    <font>
      <sz val="7"/>
      <color rgb="FF0066B3"/>
      <name val="Tahoma"/>
      <family val="2"/>
      <charset val="1"/>
    </font>
    <font>
      <sz val="7"/>
      <color rgb="FF00599D"/>
      <name val="Tahoma"/>
      <family val="2"/>
      <charset val="1"/>
    </font>
    <font>
      <b/>
      <sz val="7"/>
      <color rgb="FF254061"/>
      <name val="Tahoma"/>
      <family val="2"/>
      <charset val="1"/>
    </font>
    <font>
      <sz val="7"/>
      <color rgb="FF002060"/>
      <name val="Tahoma"/>
      <family val="2"/>
      <charset val="1"/>
    </font>
    <font>
      <b/>
      <sz val="7"/>
      <color rgb="FF002060"/>
      <name val="Tahoma"/>
      <family val="2"/>
      <charset val="1"/>
    </font>
    <font>
      <b/>
      <sz val="7"/>
      <color rgb="FF000000"/>
      <name val="Tahoma"/>
      <family val="2"/>
      <charset val="1"/>
    </font>
    <font>
      <sz val="8"/>
      <color rgb="FF1F497D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EEEEEE"/>
        <bgColor rgb="FFFFFFFF"/>
      </patternFill>
    </fill>
    <fill>
      <patternFill patternType="solid">
        <fgColor rgb="FFFFFFFF"/>
        <bgColor rgb="FFEEEEEE"/>
      </patternFill>
    </fill>
    <fill>
      <patternFill patternType="solid">
        <fgColor rgb="FFD9D9D9"/>
        <bgColor rgb="FFEEEEEE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rgb="FFBFBFBF"/>
      </top>
      <bottom style="hair">
        <color rgb="FFBFBFBF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 style="hair">
        <color rgb="FFBFBFBF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 style="thin">
        <color auto="1"/>
      </bottom>
      <diagonal/>
    </border>
    <border>
      <left style="hair">
        <color rgb="FFBFBFBF"/>
      </left>
      <right style="hair">
        <color rgb="FFBFBFBF"/>
      </right>
      <top/>
      <bottom style="hair">
        <color rgb="FFBFBFBF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 style="hair">
        <color auto="1"/>
      </bottom>
      <diagonal/>
    </border>
    <border>
      <left style="hair">
        <color rgb="FFBFBFBF"/>
      </left>
      <right style="hair">
        <color rgb="FFBFBFBF"/>
      </right>
      <top style="hair">
        <color auto="1"/>
      </top>
      <bottom style="hair">
        <color rgb="FFBFBFBF"/>
      </bottom>
      <diagonal/>
    </border>
    <border>
      <left style="hair">
        <color rgb="FFBFBFBF"/>
      </left>
      <right style="hair">
        <color rgb="FFBFBFBF"/>
      </right>
      <top/>
      <bottom style="hair">
        <color auto="1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auto="1"/>
      </bottom>
      <diagonal/>
    </border>
    <border>
      <left style="thin">
        <color rgb="FFBFBFBF"/>
      </left>
      <right style="thin">
        <color rgb="FFBFBFBF"/>
      </right>
      <top style="thin">
        <color auto="1"/>
      </top>
      <bottom style="thin">
        <color rgb="FFBFBFBF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268">
    <xf numFmtId="0" fontId="0" fillId="0" borderId="0" xfId="0"/>
    <xf numFmtId="1" fontId="6" fillId="2" borderId="17" xfId="0" applyNumberFormat="1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49" fontId="6" fillId="2" borderId="17" xfId="0" applyNumberFormat="1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0" borderId="12" xfId="0" applyFont="1" applyBorder="1" applyAlignment="1">
      <alignment horizont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vertical="top" wrapText="1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vertical="center"/>
    </xf>
    <xf numFmtId="4" fontId="7" fillId="0" borderId="3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vertical="center"/>
    </xf>
    <xf numFmtId="4" fontId="7" fillId="0" borderId="4" xfId="0" applyNumberFormat="1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4" fontId="8" fillId="0" borderId="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8" fillId="0" borderId="3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4" fontId="8" fillId="0" borderId="2" xfId="0" applyNumberFormat="1" applyFont="1" applyBorder="1" applyAlignment="1">
      <alignment vertical="center"/>
    </xf>
    <xf numFmtId="4" fontId="3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vertical="center" wrapText="1"/>
    </xf>
    <xf numFmtId="4" fontId="7" fillId="0" borderId="3" xfId="0" applyNumberFormat="1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4" fontId="9" fillId="0" borderId="3" xfId="0" applyNumberFormat="1" applyFont="1" applyBorder="1" applyAlignment="1">
      <alignment vertical="center"/>
    </xf>
    <xf numFmtId="4" fontId="7" fillId="0" borderId="6" xfId="0" applyNumberFormat="1" applyFont="1" applyBorder="1" applyAlignment="1">
      <alignment vertical="center"/>
    </xf>
    <xf numFmtId="4" fontId="3" fillId="0" borderId="6" xfId="0" applyNumberFormat="1" applyFont="1" applyBorder="1" applyAlignment="1">
      <alignment horizontal="right" vertical="center"/>
    </xf>
    <xf numFmtId="4" fontId="8" fillId="0" borderId="7" xfId="0" applyNumberFormat="1" applyFont="1" applyBorder="1" applyAlignment="1">
      <alignment vertical="center"/>
    </xf>
    <xf numFmtId="4" fontId="3" fillId="0" borderId="4" xfId="0" applyNumberFormat="1" applyFont="1" applyBorder="1" applyAlignment="1">
      <alignment vertical="center" wrapText="1"/>
    </xf>
    <xf numFmtId="4" fontId="7" fillId="0" borderId="4" xfId="0" applyNumberFormat="1" applyFont="1" applyBorder="1" applyAlignment="1">
      <alignment vertical="center" wrapText="1"/>
    </xf>
    <xf numFmtId="4" fontId="8" fillId="0" borderId="8" xfId="0" applyNumberFormat="1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4" fontId="10" fillId="0" borderId="7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right" vertical="center" wrapText="1"/>
    </xf>
    <xf numFmtId="9" fontId="7" fillId="0" borderId="3" xfId="0" applyNumberFormat="1" applyFont="1" applyBorder="1" applyAlignment="1">
      <alignment horizontal="center" vertical="center"/>
    </xf>
    <xf numFmtId="4" fontId="7" fillId="0" borderId="4" xfId="0" applyNumberFormat="1" applyFont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8" fillId="0" borderId="5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right" vertical="center" wrapText="1"/>
    </xf>
    <xf numFmtId="4" fontId="3" fillId="0" borderId="12" xfId="0" applyNumberFormat="1" applyFont="1" applyBorder="1" applyAlignment="1">
      <alignment horizontal="righ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right" vertical="center" wrapText="1"/>
    </xf>
    <xf numFmtId="4" fontId="3" fillId="0" borderId="13" xfId="0" applyNumberFormat="1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right" vertical="center" wrapText="1"/>
    </xf>
    <xf numFmtId="4" fontId="11" fillId="0" borderId="14" xfId="0" applyNumberFormat="1" applyFont="1" applyBorder="1" applyAlignment="1">
      <alignment horizontal="right" vertical="center" wrapText="1"/>
    </xf>
    <xf numFmtId="4" fontId="4" fillId="0" borderId="13" xfId="0" applyNumberFormat="1" applyFont="1" applyBorder="1" applyAlignment="1">
      <alignment horizontal="right" vertical="center" wrapText="1"/>
    </xf>
    <xf numFmtId="10" fontId="4" fillId="0" borderId="11" xfId="0" applyNumberFormat="1" applyFont="1" applyBorder="1" applyAlignment="1">
      <alignment horizontal="right" vertical="center" wrapText="1"/>
    </xf>
    <xf numFmtId="4" fontId="4" fillId="0" borderId="14" xfId="0" applyNumberFormat="1" applyFont="1" applyBorder="1" applyAlignment="1">
      <alignment horizontal="right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right" vertical="top" wrapText="1"/>
    </xf>
    <xf numFmtId="4" fontId="3" fillId="0" borderId="12" xfId="0" applyNumberFormat="1" applyFont="1" applyBorder="1" applyAlignment="1">
      <alignment horizontal="right" vertical="top" wrapText="1"/>
    </xf>
    <xf numFmtId="4" fontId="3" fillId="0" borderId="13" xfId="0" applyNumberFormat="1" applyFont="1" applyBorder="1" applyAlignment="1">
      <alignment horizontal="right" vertical="top" wrapText="1"/>
    </xf>
    <xf numFmtId="0" fontId="4" fillId="0" borderId="12" xfId="0" applyFont="1" applyBorder="1" applyAlignment="1">
      <alignment horizontal="right" vertical="top" wrapText="1"/>
    </xf>
    <xf numFmtId="4" fontId="11" fillId="0" borderId="14" xfId="0" applyNumberFormat="1" applyFont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right" vertical="top"/>
    </xf>
    <xf numFmtId="0" fontId="3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right" vertical="top"/>
    </xf>
    <xf numFmtId="4" fontId="4" fillId="0" borderId="14" xfId="0" applyNumberFormat="1" applyFont="1" applyBorder="1" applyAlignment="1">
      <alignment horizontal="right" vertical="top" wrapText="1"/>
    </xf>
    <xf numFmtId="0" fontId="3" fillId="0" borderId="11" xfId="0" applyFont="1" applyBorder="1" applyAlignment="1">
      <alignment horizontal="right" vertical="top" wrapText="1"/>
    </xf>
    <xf numFmtId="0" fontId="3" fillId="0" borderId="12" xfId="0" applyFont="1" applyBorder="1" applyAlignment="1">
      <alignment horizontal="left" vertical="top"/>
    </xf>
    <xf numFmtId="1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13" fillId="0" borderId="0" xfId="0" applyNumberFormat="1" applyFont="1" applyAlignment="1">
      <alignment horizontal="center" vertical="center"/>
    </xf>
    <xf numFmtId="0" fontId="1" fillId="0" borderId="0" xfId="0" applyFont="1"/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4" fontId="14" fillId="0" borderId="0" xfId="0" applyNumberFormat="1" applyFont="1" applyAlignment="1">
      <alignment horizontal="right" vertical="center"/>
    </xf>
    <xf numFmtId="49" fontId="1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9" fontId="3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left" vertical="center"/>
    </xf>
    <xf numFmtId="49" fontId="3" fillId="0" borderId="15" xfId="0" applyNumberFormat="1" applyFont="1" applyBorder="1" applyAlignment="1">
      <alignment horizontal="right" vertical="center"/>
    </xf>
    <xf numFmtId="4" fontId="3" fillId="0" borderId="15" xfId="0" applyNumberFormat="1" applyFont="1" applyBorder="1" applyAlignment="1">
      <alignment horizontal="right" vertical="center"/>
    </xf>
    <xf numFmtId="4" fontId="14" fillId="3" borderId="0" xfId="0" applyNumberFormat="1" applyFont="1" applyFill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" fontId="16" fillId="3" borderId="16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49" fontId="4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3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right" vertical="center"/>
    </xf>
    <xf numFmtId="4" fontId="8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4" fontId="3" fillId="3" borderId="0" xfId="0" applyNumberFormat="1" applyFont="1" applyFill="1" applyBorder="1" applyAlignment="1">
      <alignment horizontal="right" vertical="center"/>
    </xf>
    <xf numFmtId="4" fontId="3" fillId="0" borderId="0" xfId="0" applyNumberFormat="1" applyFont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4" fontId="3" fillId="3" borderId="15" xfId="0" applyNumberFormat="1" applyFont="1" applyFill="1" applyBorder="1" applyAlignment="1">
      <alignment horizontal="right" vertical="center"/>
    </xf>
    <xf numFmtId="4" fontId="3" fillId="0" borderId="15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4" fontId="16" fillId="3" borderId="0" xfId="0" applyNumberFormat="1" applyFont="1" applyFill="1" applyBorder="1" applyAlignment="1">
      <alignment horizontal="right" vertical="center"/>
    </xf>
    <xf numFmtId="4" fontId="14" fillId="4" borderId="0" xfId="0" applyNumberFormat="1" applyFont="1" applyFill="1" applyBorder="1" applyAlignment="1">
      <alignment horizontal="right" vertical="center"/>
    </xf>
    <xf numFmtId="1" fontId="3" fillId="3" borderId="0" xfId="0" applyNumberFormat="1" applyFont="1" applyFill="1" applyBorder="1" applyAlignment="1">
      <alignment horizontal="center" vertical="center"/>
    </xf>
    <xf numFmtId="9" fontId="14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" fontId="17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1" fontId="3" fillId="0" borderId="16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left" vertical="center"/>
    </xf>
    <xf numFmtId="4" fontId="18" fillId="0" borderId="0" xfId="0" applyNumberFormat="1" applyFont="1" applyAlignment="1">
      <alignment horizontal="right" vertical="center"/>
    </xf>
    <xf numFmtId="4" fontId="16" fillId="3" borderId="1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1" fontId="3" fillId="0" borderId="15" xfId="0" applyNumberFormat="1" applyFont="1" applyBorder="1" applyAlignment="1">
      <alignment horizontal="center" vertical="center"/>
    </xf>
    <xf numFmtId="4" fontId="3" fillId="0" borderId="15" xfId="0" applyNumberFormat="1" applyFont="1" applyBorder="1" applyAlignment="1">
      <alignment vertical="center"/>
    </xf>
    <xf numFmtId="4" fontId="16" fillId="0" borderId="0" xfId="0" applyNumberFormat="1" applyFont="1" applyAlignment="1">
      <alignment horizontal="right" vertical="center"/>
    </xf>
    <xf numFmtId="0" fontId="3" fillId="3" borderId="0" xfId="0" applyFont="1" applyFill="1" applyBorder="1" applyAlignment="1">
      <alignment vertical="center" wrapText="1"/>
    </xf>
    <xf numFmtId="49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4" fontId="10" fillId="3" borderId="0" xfId="0" applyNumberFormat="1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 wrapText="1"/>
    </xf>
    <xf numFmtId="9" fontId="3" fillId="0" borderId="0" xfId="0" applyNumberFormat="1" applyFont="1" applyAlignment="1">
      <alignment horizontal="right" vertical="center"/>
    </xf>
    <xf numFmtId="9" fontId="18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4" fontId="7" fillId="3" borderId="0" xfId="0" applyNumberFormat="1" applyFont="1" applyFill="1" applyAlignment="1">
      <alignment horizontal="right"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4" fontId="7" fillId="3" borderId="16" xfId="0" applyNumberFormat="1" applyFont="1" applyFill="1" applyBorder="1" applyAlignment="1">
      <alignment horizontal="right" vertical="center" wrapText="1"/>
    </xf>
    <xf numFmtId="4" fontId="7" fillId="0" borderId="15" xfId="0" applyNumberFormat="1" applyFont="1" applyBorder="1" applyAlignment="1">
      <alignment horizontal="right" vertical="center"/>
    </xf>
    <xf numFmtId="4" fontId="8" fillId="3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Alignment="1">
      <alignment horizontal="left" vertical="center"/>
    </xf>
    <xf numFmtId="9" fontId="14" fillId="0" borderId="0" xfId="0" applyNumberFormat="1" applyFont="1" applyAlignment="1">
      <alignment horizontal="right" vertical="center"/>
    </xf>
    <xf numFmtId="0" fontId="3" fillId="3" borderId="0" xfId="0" applyFont="1" applyFill="1" applyBorder="1" applyAlignment="1">
      <alignment horizontal="left" vertical="center"/>
    </xf>
    <xf numFmtId="9" fontId="4" fillId="0" borderId="0" xfId="0" applyNumberFormat="1" applyFont="1" applyAlignment="1">
      <alignment horizontal="righ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 wrapText="1"/>
    </xf>
    <xf numFmtId="4" fontId="7" fillId="0" borderId="0" xfId="0" applyNumberFormat="1" applyFont="1" applyBorder="1" applyAlignment="1">
      <alignment horizontal="right" vertical="center"/>
    </xf>
    <xf numFmtId="4" fontId="16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9" fontId="7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4" fontId="14" fillId="0" borderId="15" xfId="0" applyNumberFormat="1" applyFont="1" applyBorder="1" applyAlignment="1">
      <alignment horizontal="right" vertical="center"/>
    </xf>
    <xf numFmtId="9" fontId="14" fillId="0" borderId="15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1" fontId="3" fillId="0" borderId="0" xfId="0" applyNumberFormat="1" applyFont="1" applyAlignment="1">
      <alignment horizontal="right" vertical="center"/>
    </xf>
    <xf numFmtId="4" fontId="7" fillId="3" borderId="18" xfId="0" applyNumberFormat="1" applyFont="1" applyFill="1" applyBorder="1" applyAlignment="1">
      <alignment horizontal="right" vertical="center"/>
    </xf>
    <xf numFmtId="4" fontId="16" fillId="3" borderId="15" xfId="0" applyNumberFormat="1" applyFont="1" applyFill="1" applyBorder="1" applyAlignment="1">
      <alignment horizontal="right" vertical="center"/>
    </xf>
    <xf numFmtId="1" fontId="3" fillId="0" borderId="15" xfId="0" applyNumberFormat="1" applyFont="1" applyBorder="1" applyAlignment="1">
      <alignment horizontal="right" vertical="center"/>
    </xf>
    <xf numFmtId="4" fontId="4" fillId="0" borderId="15" xfId="0" applyNumberFormat="1" applyFont="1" applyBorder="1" applyAlignment="1">
      <alignment horizontal="right" vertical="center"/>
    </xf>
    <xf numFmtId="4" fontId="16" fillId="3" borderId="19" xfId="0" applyNumberFormat="1" applyFont="1" applyFill="1" applyBorder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2" fontId="3" fillId="0" borderId="15" xfId="0" applyNumberFormat="1" applyFont="1" applyBorder="1" applyAlignment="1">
      <alignment horizontal="right" vertical="center"/>
    </xf>
    <xf numFmtId="4" fontId="17" fillId="3" borderId="0" xfId="0" applyNumberFormat="1" applyFont="1" applyFill="1" applyBorder="1" applyAlignment="1">
      <alignment horizontal="right" vertical="center"/>
    </xf>
    <xf numFmtId="10" fontId="3" fillId="0" borderId="0" xfId="0" applyNumberFormat="1" applyFont="1" applyAlignment="1">
      <alignment horizontal="right" vertical="center"/>
    </xf>
    <xf numFmtId="4" fontId="14" fillId="3" borderId="15" xfId="0" applyNumberFormat="1" applyFont="1" applyFill="1" applyBorder="1" applyAlignment="1">
      <alignment horizontal="right" vertical="center"/>
    </xf>
    <xf numFmtId="4" fontId="3" fillId="0" borderId="16" xfId="0" applyNumberFormat="1" applyFont="1" applyBorder="1" applyAlignment="1">
      <alignment horizontal="right" vertical="center"/>
    </xf>
    <xf numFmtId="4" fontId="4" fillId="0" borderId="16" xfId="0" applyNumberFormat="1" applyFont="1" applyBorder="1" applyAlignment="1">
      <alignment horizontal="right" vertical="center"/>
    </xf>
    <xf numFmtId="4" fontId="11" fillId="0" borderId="0" xfId="0" applyNumberFormat="1" applyFont="1" applyAlignment="1">
      <alignment vertical="center"/>
    </xf>
    <xf numFmtId="4" fontId="14" fillId="3" borderId="0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vertical="center" wrapText="1"/>
    </xf>
    <xf numFmtId="4" fontId="3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 vertical="center"/>
    </xf>
    <xf numFmtId="4" fontId="9" fillId="3" borderId="0" xfId="0" applyNumberFormat="1" applyFont="1" applyFill="1" applyBorder="1" applyAlignment="1">
      <alignment horizontal="right" vertical="center"/>
    </xf>
    <xf numFmtId="4" fontId="3" fillId="3" borderId="0" xfId="0" applyNumberFormat="1" applyFont="1" applyFill="1" applyBorder="1" applyAlignment="1">
      <alignment horizontal="left" vertical="center"/>
    </xf>
    <xf numFmtId="4" fontId="3" fillId="3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9" fontId="3" fillId="0" borderId="15" xfId="0" applyNumberFormat="1" applyFont="1" applyBorder="1" applyAlignment="1">
      <alignment horizontal="right" vertical="center"/>
    </xf>
    <xf numFmtId="4" fontId="9" fillId="0" borderId="15" xfId="0" applyNumberFormat="1" applyFont="1" applyBorder="1" applyAlignment="1">
      <alignment horizontal="right" vertical="center"/>
    </xf>
    <xf numFmtId="4" fontId="4" fillId="0" borderId="0" xfId="0" applyNumberFormat="1" applyFont="1" applyAlignment="1">
      <alignment vertical="center"/>
    </xf>
    <xf numFmtId="4" fontId="14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right" vertical="center"/>
    </xf>
    <xf numFmtId="0" fontId="14" fillId="0" borderId="0" xfId="0" applyFont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164" fontId="3" fillId="0" borderId="15" xfId="0" applyNumberFormat="1" applyFont="1" applyBorder="1" applyAlignment="1">
      <alignment horizontal="right" vertical="center"/>
    </xf>
    <xf numFmtId="164" fontId="4" fillId="0" borderId="0" xfId="0" applyNumberFormat="1" applyFont="1" applyAlignment="1">
      <alignment horizontal="right" vertical="center"/>
    </xf>
    <xf numFmtId="49" fontId="4" fillId="0" borderId="19" xfId="0" applyNumberFormat="1" applyFont="1" applyBorder="1" applyAlignment="1">
      <alignment horizontal="left" vertical="center"/>
    </xf>
    <xf numFmtId="0" fontId="4" fillId="0" borderId="19" xfId="0" applyFont="1" applyBorder="1" applyAlignment="1">
      <alignment horizontal="right" vertical="center"/>
    </xf>
    <xf numFmtId="4" fontId="4" fillId="0" borderId="19" xfId="0" applyNumberFormat="1" applyFont="1" applyBorder="1" applyAlignment="1">
      <alignment horizontal="right" vertical="center"/>
    </xf>
    <xf numFmtId="4" fontId="16" fillId="0" borderId="19" xfId="0" applyNumberFormat="1" applyFont="1" applyBorder="1" applyAlignment="1">
      <alignment horizontal="right" vertical="center"/>
    </xf>
    <xf numFmtId="4" fontId="14" fillId="0" borderId="15" xfId="0" applyNumberFormat="1" applyFont="1" applyBorder="1" applyAlignment="1">
      <alignment vertical="center"/>
    </xf>
    <xf numFmtId="0" fontId="3" fillId="5" borderId="0" xfId="0" applyFont="1" applyFill="1" applyBorder="1" applyAlignment="1">
      <alignment horizontal="center" vertical="center"/>
    </xf>
    <xf numFmtId="4" fontId="19" fillId="0" borderId="0" xfId="0" applyNumberFormat="1" applyFont="1" applyAlignment="1">
      <alignment horizontal="right" vertical="center"/>
    </xf>
    <xf numFmtId="4" fontId="20" fillId="0" borderId="0" xfId="0" applyNumberFormat="1" applyFont="1" applyAlignment="1">
      <alignment horizontal="right" vertical="center"/>
    </xf>
    <xf numFmtId="4" fontId="20" fillId="0" borderId="15" xfId="0" applyNumberFormat="1" applyFont="1" applyBorder="1" applyAlignment="1">
      <alignment horizontal="right" vertical="center"/>
    </xf>
    <xf numFmtId="4" fontId="21" fillId="0" borderId="0" xfId="0" applyNumberFormat="1" applyFont="1" applyAlignment="1">
      <alignment horizontal="right" vertical="center"/>
    </xf>
    <xf numFmtId="164" fontId="9" fillId="0" borderId="15" xfId="0" applyNumberFormat="1" applyFont="1" applyBorder="1" applyAlignment="1">
      <alignment horizontal="center" vertical="center"/>
    </xf>
    <xf numFmtId="164" fontId="22" fillId="0" borderId="0" xfId="0" applyNumberFormat="1" applyFont="1" applyAlignment="1">
      <alignment horizontal="right" vertical="center"/>
    </xf>
    <xf numFmtId="3" fontId="1" fillId="0" borderId="15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4" fillId="0" borderId="15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3" fontId="1" fillId="0" borderId="15" xfId="0" applyNumberFormat="1" applyFont="1" applyBorder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1" fontId="6" fillId="2" borderId="0" xfId="0" applyNumberFormat="1" applyFont="1" applyFill="1" applyBorder="1" applyAlignment="1">
      <alignment horizontal="center" vertical="center"/>
    </xf>
    <xf numFmtId="0" fontId="1" fillId="0" borderId="20" xfId="0" applyFont="1" applyBorder="1"/>
    <xf numFmtId="0" fontId="1" fillId="0" borderId="20" xfId="0" applyFont="1" applyBorder="1" applyAlignment="1">
      <alignment horizontal="center" wrapText="1"/>
    </xf>
    <xf numFmtId="1" fontId="3" fillId="0" borderId="20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left" vertical="center"/>
    </xf>
    <xf numFmtId="4" fontId="1" fillId="0" borderId="20" xfId="0" applyNumberFormat="1" applyFont="1" applyBorder="1"/>
    <xf numFmtId="0" fontId="1" fillId="0" borderId="20" xfId="0" applyFont="1" applyBorder="1" applyAlignment="1">
      <alignment horizontal="right"/>
    </xf>
    <xf numFmtId="4" fontId="7" fillId="0" borderId="20" xfId="0" applyNumberFormat="1" applyFont="1" applyBorder="1"/>
    <xf numFmtId="49" fontId="4" fillId="0" borderId="20" xfId="0" applyNumberFormat="1" applyFont="1" applyBorder="1" applyAlignment="1">
      <alignment vertical="center"/>
    </xf>
    <xf numFmtId="0" fontId="12" fillId="0" borderId="20" xfId="0" applyFont="1" applyBorder="1" applyAlignment="1">
      <alignment vertical="center" wrapText="1"/>
    </xf>
    <xf numFmtId="9" fontId="4" fillId="0" borderId="20" xfId="0" applyNumberFormat="1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4" fontId="3" fillId="0" borderId="20" xfId="0" applyNumberFormat="1" applyFont="1" applyBorder="1" applyAlignment="1">
      <alignment horizontal="right" vertical="center"/>
    </xf>
    <xf numFmtId="9" fontId="3" fillId="0" borderId="20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right" vertical="center"/>
    </xf>
    <xf numFmtId="4" fontId="14" fillId="3" borderId="20" xfId="0" applyNumberFormat="1" applyFont="1" applyFill="1" applyBorder="1" applyAlignment="1">
      <alignment horizontal="right" vertical="center"/>
    </xf>
    <xf numFmtId="9" fontId="14" fillId="0" borderId="20" xfId="0" applyNumberFormat="1" applyFont="1" applyBorder="1" applyAlignment="1">
      <alignment horizontal="center" vertical="center"/>
    </xf>
    <xf numFmtId="4" fontId="14" fillId="0" borderId="20" xfId="0" applyNumberFormat="1" applyFont="1" applyBorder="1" applyAlignment="1">
      <alignment horizontal="right" vertical="center"/>
    </xf>
    <xf numFmtId="9" fontId="3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49" fontId="4" fillId="0" borderId="20" xfId="0" applyNumberFormat="1" applyFont="1" applyBorder="1" applyAlignment="1">
      <alignment horizontal="right" vertical="center"/>
    </xf>
    <xf numFmtId="4" fontId="7" fillId="0" borderId="22" xfId="0" applyNumberFormat="1" applyFont="1" applyBorder="1"/>
    <xf numFmtId="4" fontId="1" fillId="0" borderId="21" xfId="0" applyNumberFormat="1" applyFont="1" applyBorder="1"/>
    <xf numFmtId="164" fontId="7" fillId="0" borderId="21" xfId="0" applyNumberFormat="1" applyFont="1" applyBorder="1"/>
    <xf numFmtId="4" fontId="16" fillId="3" borderId="22" xfId="0" applyNumberFormat="1" applyFont="1" applyFill="1" applyBorder="1" applyAlignment="1">
      <alignment horizontal="right" vertical="center"/>
    </xf>
    <xf numFmtId="4" fontId="3" fillId="0" borderId="2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70C0"/>
      <rgbColor rgb="FFBFBFBF"/>
      <rgbColor rgb="FF808080"/>
      <rgbColor rgb="FF9999FF"/>
      <rgbColor rgb="FF993366"/>
      <rgbColor rgb="FFEEEEEE"/>
      <rgbColor rgb="FFCCFFFF"/>
      <rgbColor rgb="FF660066"/>
      <rgbColor rgb="FFFF8080"/>
      <rgbColor rgb="FF0066B3"/>
      <rgbColor rgb="FFD9D9D9"/>
      <rgbColor rgb="FF000080"/>
      <rgbColor rgb="FFFF00FF"/>
      <rgbColor rgb="FFFFFF00"/>
      <rgbColor rgb="FF00FFFF"/>
      <rgbColor rgb="FF800080"/>
      <rgbColor rgb="FF800000"/>
      <rgbColor rgb="FF00599D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6092"/>
      <rgbColor rgb="FF969696"/>
      <rgbColor rgb="FF002060"/>
      <rgbColor rgb="FF339966"/>
      <rgbColor rgb="FF003300"/>
      <rgbColor rgb="FF333300"/>
      <rgbColor rgb="FF993300"/>
      <rgbColor rgb="FF993366"/>
      <rgbColor rgb="FF1F497D"/>
      <rgbColor rgb="FF25406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1048576"/>
  <sheetViews>
    <sheetView topLeftCell="A73" zoomScaleNormal="100" workbookViewId="0">
      <selection activeCell="L103" sqref="L103"/>
    </sheetView>
  </sheetViews>
  <sheetFormatPr defaultRowHeight="10.5" x14ac:dyDescent="0.15"/>
  <cols>
    <col min="1" max="2" width="15" style="15" customWidth="1"/>
    <col min="3" max="8" width="18.33203125" style="15" customWidth="1"/>
    <col min="9" max="18" width="10.6640625" style="15" customWidth="1"/>
    <col min="19" max="26" width="8.83203125" style="15" customWidth="1"/>
    <col min="27" max="1025" width="16.83203125" style="15" customWidth="1"/>
  </cols>
  <sheetData>
    <row r="1" spans="1:26" ht="18" x14ac:dyDescent="0.15">
      <c r="A1" s="14" t="str">
        <f>B!A1</f>
        <v>Empresa &amp; Empresa, Lda</v>
      </c>
      <c r="B1" s="14"/>
      <c r="C1" s="14"/>
      <c r="D1" s="14"/>
      <c r="E1" s="14"/>
      <c r="F1" s="14"/>
      <c r="G1" s="14"/>
      <c r="H1" s="14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x14ac:dyDescent="0.15">
      <c r="A2" s="13" t="s">
        <v>250</v>
      </c>
      <c r="B2" s="13"/>
      <c r="C2" s="13"/>
      <c r="D2" s="13"/>
      <c r="E2" s="13"/>
      <c r="F2" s="13"/>
      <c r="G2" s="13"/>
      <c r="H2" s="13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0.5" customHeight="1" x14ac:dyDescent="0.15">
      <c r="A3" s="19"/>
      <c r="B3" s="19"/>
      <c r="C3" s="19"/>
      <c r="D3" s="19"/>
      <c r="E3" s="19"/>
      <c r="F3" s="19"/>
      <c r="G3" s="19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x14ac:dyDescent="0.15">
      <c r="A4" s="12" t="s">
        <v>0</v>
      </c>
      <c r="B4" s="12"/>
      <c r="C4" s="12"/>
      <c r="D4" s="12"/>
      <c r="E4" s="12"/>
      <c r="F4" s="12"/>
      <c r="G4" s="12"/>
      <c r="H4" s="12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x14ac:dyDescent="0.15">
      <c r="A5" s="20"/>
      <c r="B5" s="20"/>
      <c r="C5" s="20"/>
      <c r="D5" s="20"/>
      <c r="E5" s="20"/>
      <c r="F5" s="20"/>
      <c r="G5" s="20"/>
      <c r="H5" s="20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0.5" customHeight="1" x14ac:dyDescent="0.15">
      <c r="A6" s="11" t="s">
        <v>1</v>
      </c>
      <c r="B6" s="11"/>
      <c r="C6" s="11" t="s">
        <v>2</v>
      </c>
      <c r="D6" s="11"/>
      <c r="E6" s="11"/>
      <c r="F6" s="11"/>
      <c r="G6" s="11"/>
      <c r="H6" s="11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18.75" customHeight="1" x14ac:dyDescent="0.15">
      <c r="A7" s="21" t="s">
        <v>3</v>
      </c>
      <c r="B7" s="21" t="s">
        <v>4</v>
      </c>
      <c r="C7" s="21" t="s">
        <v>3</v>
      </c>
      <c r="D7" s="21" t="s">
        <v>5</v>
      </c>
      <c r="E7" s="21" t="s">
        <v>6</v>
      </c>
      <c r="F7" s="21" t="s">
        <v>7</v>
      </c>
      <c r="G7" s="21" t="s">
        <v>8</v>
      </c>
      <c r="H7" s="21" t="s">
        <v>9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0.5" customHeight="1" x14ac:dyDescent="0.15">
      <c r="A8" s="23">
        <v>2013</v>
      </c>
      <c r="B8" s="23">
        <v>2017</v>
      </c>
      <c r="C8" s="24">
        <v>0</v>
      </c>
      <c r="D8" s="24">
        <v>0</v>
      </c>
      <c r="E8" s="25">
        <f>C8-D8</f>
        <v>0</v>
      </c>
      <c r="F8" s="25">
        <f>IF(E8&lt;F15,E8,F15)</f>
        <v>0</v>
      </c>
      <c r="G8" s="25">
        <f>C8-D8-F8</f>
        <v>0</v>
      </c>
      <c r="H8" s="25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0.5" customHeight="1" x14ac:dyDescent="0.15">
      <c r="A9" s="23">
        <v>2014</v>
      </c>
      <c r="B9" s="23">
        <v>2020</v>
      </c>
      <c r="C9" s="24">
        <v>0</v>
      </c>
      <c r="D9" s="24">
        <v>0</v>
      </c>
      <c r="E9" s="25">
        <f>C9-D9</f>
        <v>0</v>
      </c>
      <c r="F9" s="25">
        <f>IF((E9+E8-F8)&lt;(F15-F8),(E9+E8-F8),(F15-F8))</f>
        <v>0</v>
      </c>
      <c r="G9" s="25"/>
      <c r="H9" s="25">
        <f>C9-D9-F9-G9</f>
        <v>0</v>
      </c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0.5" customHeight="1" x14ac:dyDescent="0.15">
      <c r="A10" s="23">
        <v>2015</v>
      </c>
      <c r="B10" s="23">
        <v>2021</v>
      </c>
      <c r="C10" s="24">
        <v>0</v>
      </c>
      <c r="D10" s="24">
        <v>0</v>
      </c>
      <c r="E10" s="25">
        <f>C10-D10</f>
        <v>0</v>
      </c>
      <c r="F10" s="25">
        <f>IF((E9+E8+E10-F9-F8)&lt;(F15-F8-F9),(E9+E8+E10-F8-F9),(F15-F8-F9))</f>
        <v>0</v>
      </c>
      <c r="G10" s="25"/>
      <c r="H10" s="25">
        <f>C10-D10-F10-G10</f>
        <v>0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0.5" customHeight="1" x14ac:dyDescent="0.15">
      <c r="A11" s="23">
        <v>2016</v>
      </c>
      <c r="B11" s="23">
        <v>2022</v>
      </c>
      <c r="C11" s="24">
        <v>0</v>
      </c>
      <c r="D11" s="24">
        <v>0</v>
      </c>
      <c r="E11" s="25">
        <f>C11-D11</f>
        <v>0</v>
      </c>
      <c r="F11" s="25">
        <f>IF((E9+E8+E10+E11-F9-F8-F10)&lt;(F15-F8-F9-F10),(E9+E8+E10+E11-F8-F9-F10),(F15-F8-F9-F10))</f>
        <v>0</v>
      </c>
      <c r="G11" s="25"/>
      <c r="H11" s="25">
        <f>C11-D11-F11-G11</f>
        <v>0</v>
      </c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0.5" customHeight="1" x14ac:dyDescent="0.15">
      <c r="A12" s="23">
        <v>2017</v>
      </c>
      <c r="B12" s="23">
        <v>2023</v>
      </c>
      <c r="C12" s="26">
        <v>0</v>
      </c>
      <c r="D12" s="26">
        <v>0</v>
      </c>
      <c r="E12" s="27">
        <f>C12-D12</f>
        <v>0</v>
      </c>
      <c r="F12" s="27">
        <f>IF((E9+E8+E10+E11+E12-F9-F8-F10-F11)&lt;(F15-F8-F9-F10-F11),(E9+E8+E10+E11+E12-F8-F9-F10-F11),(F15-F8-F9-F10-F11))</f>
        <v>0</v>
      </c>
      <c r="G12" s="27"/>
      <c r="H12" s="27">
        <f>C12-D12-F12-G12</f>
        <v>0</v>
      </c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0.5" customHeight="1" x14ac:dyDescent="0.15">
      <c r="A13" s="28"/>
      <c r="B13" s="29" t="s">
        <v>10</v>
      </c>
      <c r="C13" s="30">
        <f t="shared" ref="C13:H13" si="0">SUM(C8:C12)</f>
        <v>0</v>
      </c>
      <c r="D13" s="30">
        <f t="shared" si="0"/>
        <v>0</v>
      </c>
      <c r="E13" s="30">
        <f t="shared" si="0"/>
        <v>0</v>
      </c>
      <c r="F13" s="30">
        <f t="shared" si="0"/>
        <v>0</v>
      </c>
      <c r="G13" s="30">
        <f t="shared" si="0"/>
        <v>0</v>
      </c>
      <c r="H13" s="30">
        <f t="shared" si="0"/>
        <v>0</v>
      </c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ht="10.5" customHeight="1" x14ac:dyDescent="0.15">
      <c r="A14" s="28"/>
      <c r="B14" s="29"/>
      <c r="C14" s="32"/>
      <c r="D14" s="32"/>
      <c r="E14" s="32"/>
      <c r="F14" s="32"/>
      <c r="G14" s="32"/>
      <c r="H14" s="32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0.5" customHeight="1" x14ac:dyDescent="0.15">
      <c r="A15" s="28"/>
      <c r="B15" s="29"/>
      <c r="C15" s="32"/>
      <c r="D15" s="32"/>
      <c r="E15" s="33" t="s">
        <v>11</v>
      </c>
      <c r="F15" s="32">
        <f>B!F92-B!F94-B!F95-B!F100</f>
        <v>0</v>
      </c>
      <c r="G15" s="32"/>
      <c r="H15" s="32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0.5" customHeight="1" x14ac:dyDescent="0.15">
      <c r="A16" s="34"/>
      <c r="B16" s="34"/>
      <c r="C16" s="35"/>
      <c r="D16" s="18"/>
      <c r="E16" s="18"/>
      <c r="F16" s="18"/>
      <c r="G16" s="35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x14ac:dyDescent="0.15">
      <c r="A17" s="12" t="s">
        <v>12</v>
      </c>
      <c r="B17" s="12"/>
      <c r="C17" s="12"/>
      <c r="D17" s="12"/>
      <c r="E17" s="12"/>
      <c r="F17" s="12"/>
      <c r="G17" s="12"/>
      <c r="H17" s="12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0.5" customHeight="1" x14ac:dyDescent="0.15">
      <c r="A18" s="36"/>
      <c r="B18" s="37"/>
      <c r="C18" s="38"/>
      <c r="D18" s="38"/>
      <c r="E18" s="39"/>
      <c r="F18" s="38"/>
      <c r="G18" s="38"/>
      <c r="H18" s="3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0.5" customHeight="1" x14ac:dyDescent="0.15">
      <c r="A19" s="11" t="s">
        <v>1</v>
      </c>
      <c r="B19" s="11"/>
      <c r="C19" s="11" t="s">
        <v>2</v>
      </c>
      <c r="D19" s="11"/>
      <c r="E19" s="11"/>
      <c r="F19" s="11"/>
      <c r="G19" s="11"/>
      <c r="H19" s="11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</row>
    <row r="20" spans="1:26" ht="18" x14ac:dyDescent="0.15">
      <c r="A20" s="21" t="s">
        <v>13</v>
      </c>
      <c r="B20" s="21" t="s">
        <v>14</v>
      </c>
      <c r="C20" s="21" t="s">
        <v>15</v>
      </c>
      <c r="D20" s="21" t="s">
        <v>5</v>
      </c>
      <c r="E20" s="21" t="s">
        <v>6</v>
      </c>
      <c r="F20" s="21" t="s">
        <v>7</v>
      </c>
      <c r="G20" s="21" t="s">
        <v>8</v>
      </c>
      <c r="H20" s="21" t="s">
        <v>9</v>
      </c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</row>
    <row r="21" spans="1:26" ht="12" customHeight="1" x14ac:dyDescent="0.15">
      <c r="A21" s="41">
        <v>2012</v>
      </c>
      <c r="B21" s="41">
        <v>2017</v>
      </c>
      <c r="C21" s="42">
        <v>0</v>
      </c>
      <c r="D21" s="42">
        <v>0</v>
      </c>
      <c r="E21" s="43">
        <f>C21-D21</f>
        <v>0</v>
      </c>
      <c r="F21" s="43">
        <f>IF(E21&lt;B!F70,E21,B!F70)</f>
        <v>0</v>
      </c>
      <c r="G21" s="43">
        <f>C21-D21+F21</f>
        <v>0</v>
      </c>
      <c r="H21" s="43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</row>
    <row r="22" spans="1:26" ht="12" customHeight="1" x14ac:dyDescent="0.15">
      <c r="A22" s="23">
        <v>2013</v>
      </c>
      <c r="B22" s="23">
        <v>2018</v>
      </c>
      <c r="C22" s="24">
        <v>0</v>
      </c>
      <c r="D22" s="24">
        <v>0</v>
      </c>
      <c r="E22" s="43">
        <f>C22-D22</f>
        <v>0</v>
      </c>
      <c r="F22" s="43">
        <f>IF(E22&lt;B!F70-F21,E22,B!F70-F21)</f>
        <v>0</v>
      </c>
      <c r="G22" s="43"/>
      <c r="H22" s="43">
        <f>C22-D22-F22-G22</f>
        <v>0</v>
      </c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" customHeight="1" x14ac:dyDescent="0.15">
      <c r="A23" s="23">
        <v>2014</v>
      </c>
      <c r="B23" s="23">
        <v>2026</v>
      </c>
      <c r="C23" s="24">
        <v>0</v>
      </c>
      <c r="D23" s="24">
        <v>0</v>
      </c>
      <c r="E23" s="43">
        <f>C23-D23</f>
        <v>0</v>
      </c>
      <c r="F23" s="43">
        <f>IF(E23&lt;B!F70-F21-F22,E23,B!F70-F21-F22)</f>
        <v>0</v>
      </c>
      <c r="G23" s="25"/>
      <c r="H23" s="43">
        <f>C23-D23-F23-G23</f>
        <v>0</v>
      </c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" customHeight="1" x14ac:dyDescent="0.15">
      <c r="A24" s="23">
        <v>2015</v>
      </c>
      <c r="B24" s="23">
        <v>2027</v>
      </c>
      <c r="C24" s="24">
        <v>0</v>
      </c>
      <c r="D24" s="24">
        <v>0</v>
      </c>
      <c r="E24" s="43">
        <f>C24-D24</f>
        <v>0</v>
      </c>
      <c r="F24" s="43">
        <f>IF(E24&lt;B!F70-F21-F22-F23,E24,B!F70-F21-F22-F23)</f>
        <v>0</v>
      </c>
      <c r="G24" s="25"/>
      <c r="H24" s="43">
        <f>C24-D24-F24-G24</f>
        <v>0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" customHeight="1" x14ac:dyDescent="0.15">
      <c r="A25" s="23">
        <v>2016</v>
      </c>
      <c r="B25" s="23">
        <v>2028</v>
      </c>
      <c r="C25" s="24">
        <v>0</v>
      </c>
      <c r="D25" s="24"/>
      <c r="E25" s="43">
        <f>C25</f>
        <v>0</v>
      </c>
      <c r="F25" s="43">
        <f>IF(E25&lt;B!F70-F21-F22-F23-F24,E25,B!F70-F21-F22-F23-F24)</f>
        <v>0</v>
      </c>
      <c r="G25" s="25"/>
      <c r="H25" s="43">
        <f>C25-D25-F25-G25</f>
        <v>0</v>
      </c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" customHeight="1" x14ac:dyDescent="0.15">
      <c r="A26" s="10">
        <v>2017</v>
      </c>
      <c r="B26" s="23" t="s">
        <v>16</v>
      </c>
      <c r="C26" s="45">
        <f>B!F61</f>
        <v>0</v>
      </c>
      <c r="D26" s="24"/>
      <c r="E26" s="43"/>
      <c r="F26" s="43"/>
      <c r="G26" s="25"/>
      <c r="H26" s="43">
        <f>C26-D26-F26-G26</f>
        <v>0</v>
      </c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0.5" customHeight="1" x14ac:dyDescent="0.15">
      <c r="A27" s="10"/>
      <c r="B27" s="23" t="s">
        <v>17</v>
      </c>
      <c r="C27" s="46"/>
      <c r="D27" s="46"/>
      <c r="E27" s="47"/>
      <c r="F27" s="46"/>
      <c r="G27" s="46"/>
      <c r="H27" s="46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" customHeight="1" x14ac:dyDescent="0.15">
      <c r="A28" s="28"/>
      <c r="B28" s="29" t="s">
        <v>10</v>
      </c>
      <c r="C28" s="48">
        <f>SUM(C21:C27)</f>
        <v>0</v>
      </c>
      <c r="D28" s="48">
        <f>SUM(D21:D27)</f>
        <v>0</v>
      </c>
      <c r="E28" s="48">
        <f>SUM(E21:E27)</f>
        <v>0</v>
      </c>
      <c r="F28" s="48">
        <f>SUM(F21:F27)</f>
        <v>0</v>
      </c>
      <c r="G28" s="48">
        <f>SUM(G21:G27)</f>
        <v>0</v>
      </c>
      <c r="H28" s="48">
        <f>SUM(H22:H27)</f>
        <v>0</v>
      </c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0.5" customHeight="1" x14ac:dyDescent="0.15">
      <c r="A29" s="28"/>
      <c r="B29" s="29"/>
      <c r="C29" s="32"/>
      <c r="D29" s="32"/>
      <c r="E29" s="32"/>
      <c r="F29" s="32"/>
      <c r="G29" s="32"/>
      <c r="H29" s="32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0.5" customHeight="1" x14ac:dyDescent="0.15">
      <c r="A30" s="28"/>
      <c r="B30" s="29"/>
      <c r="C30" s="32"/>
      <c r="D30" s="32"/>
      <c r="E30" s="33"/>
      <c r="F30" s="32"/>
      <c r="G30" s="32"/>
      <c r="H30" s="32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0.5" customHeight="1" x14ac:dyDescent="0.15">
      <c r="A31" s="28"/>
      <c r="B31" s="29"/>
      <c r="C31" s="32"/>
      <c r="D31" s="32"/>
      <c r="E31" s="33"/>
      <c r="F31" s="32"/>
      <c r="G31" s="32"/>
      <c r="H31" s="32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35.25" customHeight="1" x14ac:dyDescent="0.15">
      <c r="A32" s="9" t="s">
        <v>18</v>
      </c>
      <c r="B32" s="9"/>
      <c r="C32" s="9"/>
      <c r="D32" s="9"/>
      <c r="E32" s="9"/>
      <c r="F32" s="9"/>
      <c r="G32" s="9"/>
      <c r="H32" s="9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0.5" customHeight="1" x14ac:dyDescent="0.15">
      <c r="A33" s="16"/>
      <c r="B33" s="16"/>
      <c r="C33" s="16"/>
      <c r="D33" s="16"/>
      <c r="E33" s="16"/>
      <c r="F33" s="16"/>
      <c r="G33" s="16"/>
      <c r="H33" s="16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0.5" customHeight="1" x14ac:dyDescent="0.15">
      <c r="A34" s="12" t="s">
        <v>19</v>
      </c>
      <c r="B34" s="12"/>
      <c r="C34" s="12"/>
      <c r="D34" s="12"/>
      <c r="E34" s="12"/>
      <c r="F34" s="12"/>
      <c r="G34" s="12"/>
      <c r="H34" s="12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0.5" customHeight="1" x14ac:dyDescent="0.15">
      <c r="A35" s="36"/>
      <c r="B35" s="36"/>
      <c r="C35" s="36"/>
      <c r="D35" s="36"/>
      <c r="E35" s="36"/>
      <c r="F35" s="36"/>
      <c r="G35" s="36"/>
      <c r="H35" s="36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0.5" customHeight="1" x14ac:dyDescent="0.15">
      <c r="A36" s="11" t="s">
        <v>1</v>
      </c>
      <c r="B36" s="11"/>
      <c r="C36" s="11" t="s">
        <v>2</v>
      </c>
      <c r="D36" s="11"/>
      <c r="E36" s="11"/>
      <c r="F36" s="11"/>
      <c r="G36" s="11"/>
      <c r="H36" s="11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8" x14ac:dyDescent="0.15">
      <c r="A37" s="21" t="s">
        <v>20</v>
      </c>
      <c r="B37" s="21" t="s">
        <v>21</v>
      </c>
      <c r="C37" s="21" t="s">
        <v>22</v>
      </c>
      <c r="D37" s="21" t="s">
        <v>23</v>
      </c>
      <c r="E37" s="21" t="s">
        <v>24</v>
      </c>
      <c r="F37" s="21" t="s">
        <v>25</v>
      </c>
      <c r="G37" s="21" t="s">
        <v>26</v>
      </c>
      <c r="H37" s="21" t="s">
        <v>27</v>
      </c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0.5" customHeight="1" x14ac:dyDescent="0.15">
      <c r="A38" s="23">
        <v>2015</v>
      </c>
      <c r="B38" s="23" t="s">
        <v>28</v>
      </c>
      <c r="C38" s="42">
        <v>0</v>
      </c>
      <c r="D38" s="42">
        <v>1E-3</v>
      </c>
      <c r="E38" s="42">
        <v>0</v>
      </c>
      <c r="F38" s="42">
        <v>0</v>
      </c>
      <c r="G38" s="43">
        <f>((D38-E38-F38)/D38)*C38</f>
        <v>0</v>
      </c>
      <c r="H38" s="43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0.5" customHeight="1" x14ac:dyDescent="0.15">
      <c r="A39" s="23">
        <v>2016</v>
      </c>
      <c r="B39" s="23" t="s">
        <v>29</v>
      </c>
      <c r="C39" s="24">
        <v>0</v>
      </c>
      <c r="D39" s="24">
        <v>0</v>
      </c>
      <c r="E39" s="24">
        <v>0</v>
      </c>
      <c r="F39" s="42">
        <v>0</v>
      </c>
      <c r="G39" s="25"/>
      <c r="H39" s="43">
        <f>D39-E39-F39</f>
        <v>0</v>
      </c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0.5" customHeight="1" x14ac:dyDescent="0.15">
      <c r="A40" s="23">
        <v>2017</v>
      </c>
      <c r="B40" s="23" t="s">
        <v>30</v>
      </c>
      <c r="C40" s="26">
        <v>0</v>
      </c>
      <c r="D40" s="26">
        <v>0</v>
      </c>
      <c r="E40" s="26">
        <v>0</v>
      </c>
      <c r="F40" s="49">
        <v>0</v>
      </c>
      <c r="G40" s="27"/>
      <c r="H40" s="50">
        <f>D40-E40-F40</f>
        <v>0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0.5" customHeight="1" x14ac:dyDescent="0.15">
      <c r="A41" s="28"/>
      <c r="B41" s="29" t="s">
        <v>10</v>
      </c>
      <c r="C41" s="30">
        <f t="shared" ref="C41:H41" si="1">SUM(C38:C40)</f>
        <v>0</v>
      </c>
      <c r="D41" s="30">
        <f t="shared" si="1"/>
        <v>1E-3</v>
      </c>
      <c r="E41" s="30">
        <f t="shared" si="1"/>
        <v>0</v>
      </c>
      <c r="F41" s="30">
        <f t="shared" si="1"/>
        <v>0</v>
      </c>
      <c r="G41" s="51">
        <f t="shared" si="1"/>
        <v>0</v>
      </c>
      <c r="H41" s="30">
        <f t="shared" si="1"/>
        <v>0</v>
      </c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1:26" ht="10.5" customHeight="1" x14ac:dyDescent="0.15">
      <c r="A42" s="23"/>
      <c r="B42" s="23"/>
      <c r="C42" s="52"/>
      <c r="D42" s="53"/>
      <c r="E42" s="53"/>
      <c r="F42" s="52" t="s">
        <v>31</v>
      </c>
      <c r="G42" s="54">
        <f>G41*1.15</f>
        <v>0</v>
      </c>
      <c r="H42" s="53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0.5" customHeight="1" x14ac:dyDescent="0.15">
      <c r="A43" s="34"/>
      <c r="B43" s="34"/>
      <c r="C43" s="35"/>
      <c r="D43" s="18"/>
      <c r="E43" s="18"/>
      <c r="F43" s="18"/>
      <c r="G43" s="35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0.5" customHeight="1" x14ac:dyDescent="0.15">
      <c r="A44" s="12" t="s">
        <v>32</v>
      </c>
      <c r="B44" s="12"/>
      <c r="C44" s="12"/>
      <c r="D44" s="12"/>
      <c r="E44" s="12"/>
      <c r="F44" s="12"/>
      <c r="G44" s="12"/>
      <c r="H44" s="1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0.5" customHeight="1" x14ac:dyDescent="0.15">
      <c r="A45" s="55"/>
      <c r="B45" s="55"/>
      <c r="C45" s="56"/>
      <c r="D45" s="57"/>
      <c r="E45" s="57"/>
      <c r="F45" s="57"/>
      <c r="G45" s="56"/>
      <c r="H45" s="5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0.5" customHeight="1" x14ac:dyDescent="0.15">
      <c r="A46" s="11" t="s">
        <v>33</v>
      </c>
      <c r="B46" s="11"/>
      <c r="C46" s="11" t="s">
        <v>34</v>
      </c>
      <c r="D46" s="11"/>
      <c r="E46" s="11" t="s">
        <v>35</v>
      </c>
      <c r="F46" s="11" t="s">
        <v>36</v>
      </c>
      <c r="G46" s="11"/>
      <c r="H46" s="11" t="s">
        <v>37</v>
      </c>
      <c r="I46" s="44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0.5" customHeight="1" x14ac:dyDescent="0.15">
      <c r="A47" s="21" t="s">
        <v>1</v>
      </c>
      <c r="B47" s="21" t="s">
        <v>38</v>
      </c>
      <c r="C47" s="21">
        <v>2016</v>
      </c>
      <c r="D47" s="21">
        <v>2017</v>
      </c>
      <c r="E47" s="11"/>
      <c r="F47" s="21" t="s">
        <v>39</v>
      </c>
      <c r="G47" s="21" t="s">
        <v>40</v>
      </c>
      <c r="H47" s="11"/>
      <c r="I47" s="44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0.5" customHeight="1" x14ac:dyDescent="0.15">
      <c r="A48" s="41"/>
      <c r="B48" s="41" t="s">
        <v>41</v>
      </c>
      <c r="C48" s="41" t="s">
        <v>42</v>
      </c>
      <c r="D48" s="41" t="s">
        <v>43</v>
      </c>
      <c r="E48" s="41" t="s">
        <v>44</v>
      </c>
      <c r="F48" s="41" t="s">
        <v>45</v>
      </c>
      <c r="G48" s="41" t="s">
        <v>46</v>
      </c>
      <c r="H48" s="41" t="s">
        <v>47</v>
      </c>
      <c r="I48" s="44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0.5" customHeight="1" x14ac:dyDescent="0.15">
      <c r="A49" s="41">
        <v>2015</v>
      </c>
      <c r="B49" s="58">
        <v>0</v>
      </c>
      <c r="C49" s="58">
        <v>0</v>
      </c>
      <c r="D49" s="58">
        <v>0</v>
      </c>
      <c r="E49" s="25">
        <f>IF((C49+D49)*0.1&gt;B49,B49,(C49+D49)*0.1)</f>
        <v>0</v>
      </c>
      <c r="F49" s="25">
        <f>B49-E49</f>
        <v>0</v>
      </c>
      <c r="G49" s="59"/>
      <c r="H49" s="25">
        <f>F49*1.15</f>
        <v>0</v>
      </c>
      <c r="I49" s="44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0.5" customHeight="1" x14ac:dyDescent="0.15">
      <c r="A50" s="41">
        <v>2016</v>
      </c>
      <c r="B50" s="58">
        <v>0</v>
      </c>
      <c r="C50" s="58"/>
      <c r="D50" s="58">
        <v>0</v>
      </c>
      <c r="E50" s="25">
        <f>IF((C50+D50)*0.1&gt;B50,B50,(C50+D50)*0.1)</f>
        <v>0</v>
      </c>
      <c r="F50" s="25"/>
      <c r="G50" s="25">
        <f>B50-E50</f>
        <v>0</v>
      </c>
      <c r="H50" s="25"/>
      <c r="I50" s="44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0.5" customHeight="1" x14ac:dyDescent="0.15">
      <c r="A51" s="41">
        <v>2017</v>
      </c>
      <c r="B51" s="60">
        <f>B!E97</f>
        <v>0</v>
      </c>
      <c r="C51" s="61"/>
      <c r="D51" s="61"/>
      <c r="E51" s="27">
        <f>IF((C51+D51)*0.1&gt;B51,B51,(C51+D51)*0.1)</f>
        <v>0</v>
      </c>
      <c r="F51" s="27"/>
      <c r="G51" s="27">
        <f>B51-E51</f>
        <v>0</v>
      </c>
      <c r="H51" s="27"/>
      <c r="I51" s="44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0.5" customHeight="1" x14ac:dyDescent="0.15">
      <c r="A52" s="41"/>
      <c r="B52" s="62">
        <f t="shared" ref="B52:H52" si="2">SUM(B49:B51)</f>
        <v>0</v>
      </c>
      <c r="C52" s="62">
        <f t="shared" si="2"/>
        <v>0</v>
      </c>
      <c r="D52" s="62">
        <f t="shared" si="2"/>
        <v>0</v>
      </c>
      <c r="E52" s="62">
        <f t="shared" si="2"/>
        <v>0</v>
      </c>
      <c r="F52" s="62">
        <f t="shared" si="2"/>
        <v>0</v>
      </c>
      <c r="G52" s="62">
        <f t="shared" si="2"/>
        <v>0</v>
      </c>
      <c r="H52" s="62">
        <f t="shared" si="2"/>
        <v>0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0.5" customHeight="1" x14ac:dyDescent="0.15">
      <c r="A53" s="63"/>
      <c r="B53" s="63"/>
      <c r="C53" s="64"/>
      <c r="D53" s="44"/>
      <c r="E53" s="44"/>
      <c r="F53" s="44"/>
      <c r="G53" s="64"/>
      <c r="H53" s="44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0.5" customHeight="1" x14ac:dyDescent="0.15">
      <c r="A54" s="12" t="s">
        <v>48</v>
      </c>
      <c r="B54" s="12"/>
      <c r="C54" s="12"/>
      <c r="D54" s="12"/>
      <c r="E54" s="12"/>
      <c r="F54" s="12"/>
      <c r="G54" s="12"/>
      <c r="H54" s="12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0.5" customHeight="1" x14ac:dyDescent="0.15">
      <c r="A55" s="65"/>
      <c r="B55" s="65"/>
      <c r="C55" s="66"/>
      <c r="D55" s="67"/>
      <c r="E55" s="67"/>
      <c r="F55" s="67"/>
      <c r="G55" s="66"/>
      <c r="H55" s="67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0.5" customHeight="1" x14ac:dyDescent="0.15">
      <c r="A56" s="68" t="s">
        <v>49</v>
      </c>
      <c r="B56" s="65"/>
      <c r="C56" s="69"/>
      <c r="D56" s="70">
        <v>0</v>
      </c>
      <c r="E56" s="71"/>
      <c r="F56" s="71"/>
      <c r="G56" s="72"/>
      <c r="H56" s="71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0.5" customHeight="1" x14ac:dyDescent="0.15">
      <c r="A57" s="68" t="s">
        <v>50</v>
      </c>
      <c r="B57" s="65"/>
      <c r="C57" s="69"/>
      <c r="D57" s="73">
        <v>0</v>
      </c>
      <c r="E57" s="71"/>
      <c r="F57" s="71"/>
      <c r="G57" s="72"/>
      <c r="H57" s="71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0.5" customHeight="1" x14ac:dyDescent="0.15">
      <c r="A58" s="74"/>
      <c r="B58" s="65"/>
      <c r="C58" s="75" t="s">
        <v>51</v>
      </c>
      <c r="D58" s="76">
        <f>SUM(D56:D57)</f>
        <v>0</v>
      </c>
      <c r="E58" s="71"/>
      <c r="F58" s="71"/>
      <c r="G58" s="72"/>
      <c r="H58" s="71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0.5" customHeight="1" x14ac:dyDescent="0.15">
      <c r="A59" s="74"/>
      <c r="B59" s="65"/>
      <c r="C59" s="69" t="s">
        <v>52</v>
      </c>
      <c r="D59" s="77">
        <f>IF(D58&lt;2000000,D58,2000000)</f>
        <v>0</v>
      </c>
      <c r="E59" s="71"/>
      <c r="F59" s="71"/>
      <c r="G59" s="72"/>
      <c r="H59" s="71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0.5" customHeight="1" x14ac:dyDescent="0.15">
      <c r="A60" s="74"/>
      <c r="B60" s="65"/>
      <c r="C60" s="78">
        <v>7.0000000000000007E-2</v>
      </c>
      <c r="D60" s="79">
        <f>D58*0.07</f>
        <v>0</v>
      </c>
      <c r="E60" s="71"/>
      <c r="F60" s="71"/>
      <c r="G60" s="72"/>
      <c r="H60" s="71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0.5" customHeight="1" x14ac:dyDescent="0.15">
      <c r="A61" s="80"/>
      <c r="B61" s="80"/>
      <c r="C61" s="72"/>
      <c r="D61" s="71"/>
      <c r="E61" s="71"/>
      <c r="F61" s="71"/>
      <c r="G61" s="72"/>
      <c r="H61" s="71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.75" customHeight="1" x14ac:dyDescent="0.15">
      <c r="A62" s="8" t="s">
        <v>1</v>
      </c>
      <c r="B62" s="7" t="s">
        <v>53</v>
      </c>
      <c r="C62" s="8" t="s">
        <v>54</v>
      </c>
      <c r="D62" s="8"/>
      <c r="E62" s="8"/>
      <c r="F62" s="8"/>
      <c r="G62" s="8"/>
      <c r="H62" s="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0.5" customHeight="1" x14ac:dyDescent="0.15">
      <c r="A63" s="8"/>
      <c r="B63" s="8"/>
      <c r="C63" s="81">
        <v>2017</v>
      </c>
      <c r="D63" s="81">
        <v>2018</v>
      </c>
      <c r="E63" s="81">
        <v>2019</v>
      </c>
      <c r="F63" s="81">
        <v>2020</v>
      </c>
      <c r="G63" s="81">
        <v>2021</v>
      </c>
      <c r="H63" s="81">
        <v>2022</v>
      </c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0.5" customHeight="1" x14ac:dyDescent="0.15">
      <c r="A64" s="82">
        <v>2012</v>
      </c>
      <c r="B64" s="83"/>
      <c r="C64" s="84">
        <v>0</v>
      </c>
      <c r="D64" s="84"/>
      <c r="E64" s="84"/>
      <c r="F64" s="84"/>
      <c r="G64" s="84"/>
      <c r="H64" s="84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0.5" customHeight="1" x14ac:dyDescent="0.15">
      <c r="A65" s="82">
        <v>2013</v>
      </c>
      <c r="B65" s="83"/>
      <c r="C65" s="84">
        <v>0</v>
      </c>
      <c r="D65" s="84">
        <f>C65</f>
        <v>0</v>
      </c>
      <c r="E65" s="84"/>
      <c r="F65" s="84"/>
      <c r="G65" s="84"/>
      <c r="H65" s="84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0.5" customHeight="1" x14ac:dyDescent="0.15">
      <c r="A66" s="82">
        <v>2014</v>
      </c>
      <c r="B66" s="83"/>
      <c r="C66" s="84">
        <v>0</v>
      </c>
      <c r="D66" s="84">
        <f>C66</f>
        <v>0</v>
      </c>
      <c r="E66" s="84">
        <f>D66</f>
        <v>0</v>
      </c>
      <c r="F66" s="84"/>
      <c r="G66" s="84"/>
      <c r="H66" s="84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0.5" customHeight="1" x14ac:dyDescent="0.15">
      <c r="A67" s="82">
        <v>2015</v>
      </c>
      <c r="B67" s="83"/>
      <c r="C67" s="84">
        <v>0</v>
      </c>
      <c r="D67" s="84">
        <f>C67</f>
        <v>0</v>
      </c>
      <c r="E67" s="84">
        <f>D67</f>
        <v>0</v>
      </c>
      <c r="F67" s="84">
        <f>E67</f>
        <v>0</v>
      </c>
      <c r="G67" s="84"/>
      <c r="H67" s="84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0.5" customHeight="1" x14ac:dyDescent="0.15">
      <c r="A68" s="82">
        <v>2016</v>
      </c>
      <c r="B68" s="83"/>
      <c r="C68" s="84">
        <v>0</v>
      </c>
      <c r="D68" s="84">
        <f>C68</f>
        <v>0</v>
      </c>
      <c r="E68" s="84">
        <f>D68</f>
        <v>0</v>
      </c>
      <c r="F68" s="84">
        <f>E68</f>
        <v>0</v>
      </c>
      <c r="G68" s="84">
        <f>F68</f>
        <v>0</v>
      </c>
      <c r="H68" s="84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0.5" customHeight="1" x14ac:dyDescent="0.15">
      <c r="A69" s="82">
        <v>2017</v>
      </c>
      <c r="B69" s="84">
        <f>B6260</f>
        <v>0</v>
      </c>
      <c r="C69" s="85">
        <f>B69/6</f>
        <v>0</v>
      </c>
      <c r="D69" s="85">
        <f>C69</f>
        <v>0</v>
      </c>
      <c r="E69" s="85">
        <f>D69</f>
        <v>0</v>
      </c>
      <c r="F69" s="85">
        <f>E69</f>
        <v>0</v>
      </c>
      <c r="G69" s="85">
        <f>F69</f>
        <v>0</v>
      </c>
      <c r="H69" s="85">
        <f>G69</f>
        <v>0</v>
      </c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0.5" customHeight="1" x14ac:dyDescent="0.15">
      <c r="A70" s="86" t="s">
        <v>10</v>
      </c>
      <c r="B70" s="86"/>
      <c r="C70" s="87">
        <f t="shared" ref="C70:H70" si="3">SUM(C64:C69)</f>
        <v>0</v>
      </c>
      <c r="D70" s="87">
        <f t="shared" si="3"/>
        <v>0</v>
      </c>
      <c r="E70" s="87">
        <f t="shared" si="3"/>
        <v>0</v>
      </c>
      <c r="F70" s="87">
        <f t="shared" si="3"/>
        <v>0</v>
      </c>
      <c r="G70" s="87">
        <f t="shared" si="3"/>
        <v>0</v>
      </c>
      <c r="H70" s="87">
        <f t="shared" si="3"/>
        <v>0</v>
      </c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</row>
    <row r="71" spans="1:26" ht="10.5" customHeight="1" x14ac:dyDescent="0.15">
      <c r="A71" s="82"/>
      <c r="B71" s="82"/>
      <c r="C71" s="83"/>
      <c r="D71" s="89"/>
      <c r="E71" s="89"/>
      <c r="F71" s="89"/>
      <c r="G71" s="83"/>
      <c r="H71" s="89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0.5" customHeight="1" x14ac:dyDescent="0.15">
      <c r="A72" s="90" t="s">
        <v>55</v>
      </c>
      <c r="B72" s="91"/>
      <c r="C72" s="92"/>
      <c r="D72" s="84">
        <v>0</v>
      </c>
      <c r="E72" s="89"/>
      <c r="F72" s="89"/>
      <c r="G72" s="83"/>
      <c r="H72" s="89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0.5" customHeight="1" x14ac:dyDescent="0.15">
      <c r="A73" s="90" t="s">
        <v>56</v>
      </c>
      <c r="B73" s="91"/>
      <c r="C73" s="92"/>
      <c r="D73" s="84">
        <v>0</v>
      </c>
      <c r="E73" s="89"/>
      <c r="F73" s="89"/>
      <c r="G73" s="83"/>
      <c r="H73" s="89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0.5" customHeight="1" x14ac:dyDescent="0.15">
      <c r="A74" s="90" t="s">
        <v>57</v>
      </c>
      <c r="B74" s="91"/>
      <c r="C74" s="92"/>
      <c r="D74" s="84">
        <v>0</v>
      </c>
      <c r="E74" s="89"/>
      <c r="F74" s="89"/>
      <c r="G74" s="83"/>
      <c r="H74" s="89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0.5" customHeight="1" x14ac:dyDescent="0.15">
      <c r="A75" s="90" t="s">
        <v>58</v>
      </c>
      <c r="B75" s="91"/>
      <c r="C75" s="92"/>
      <c r="D75" s="84">
        <v>0</v>
      </c>
      <c r="E75" s="89"/>
      <c r="F75" s="89"/>
      <c r="G75" s="83"/>
      <c r="H75" s="89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0.5" customHeight="1" x14ac:dyDescent="0.15">
      <c r="A76" s="90" t="s">
        <v>59</v>
      </c>
      <c r="B76" s="91"/>
      <c r="C76" s="92"/>
      <c r="D76" s="84">
        <v>0</v>
      </c>
      <c r="E76" s="89"/>
      <c r="F76" s="89"/>
      <c r="G76" s="83"/>
      <c r="H76" s="89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0.5" customHeight="1" x14ac:dyDescent="0.15">
      <c r="A77" s="90" t="s">
        <v>60</v>
      </c>
      <c r="B77" s="91"/>
      <c r="C77" s="92"/>
      <c r="D77" s="84">
        <v>0</v>
      </c>
      <c r="E77" s="89"/>
      <c r="F77" s="89"/>
      <c r="G77" s="83"/>
      <c r="H77" s="89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0.5" customHeight="1" x14ac:dyDescent="0.15">
      <c r="A78" s="90" t="s">
        <v>61</v>
      </c>
      <c r="B78" s="91"/>
      <c r="C78" s="92"/>
      <c r="D78" s="85">
        <v>0</v>
      </c>
      <c r="E78" s="89"/>
      <c r="F78" s="89"/>
      <c r="G78" s="83"/>
      <c r="H78" s="89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0.5" customHeight="1" x14ac:dyDescent="0.15">
      <c r="A79" s="93"/>
      <c r="B79" s="91"/>
      <c r="C79" s="94" t="s">
        <v>62</v>
      </c>
      <c r="D79" s="95">
        <f>SUM(D73:D78)</f>
        <v>0</v>
      </c>
      <c r="E79" s="89"/>
      <c r="F79" s="89"/>
      <c r="G79" s="83"/>
      <c r="H79" s="89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0.5" customHeight="1" x14ac:dyDescent="0.15">
      <c r="A80" s="93"/>
      <c r="B80" s="91"/>
      <c r="C80" s="96" t="s">
        <v>63</v>
      </c>
      <c r="D80" s="85">
        <f>D79*0.15</f>
        <v>0</v>
      </c>
      <c r="E80" s="89"/>
      <c r="F80" s="89"/>
      <c r="G80" s="83"/>
      <c r="H80" s="89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0.5" customHeight="1" x14ac:dyDescent="0.15">
      <c r="A81" s="93"/>
      <c r="B81" s="91"/>
      <c r="C81" s="94" t="s">
        <v>64</v>
      </c>
      <c r="D81" s="95">
        <f>D79+D80</f>
        <v>0</v>
      </c>
      <c r="E81" s="89"/>
      <c r="F81" s="89"/>
      <c r="G81" s="83"/>
      <c r="H81" s="89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0.5" customHeight="1" x14ac:dyDescent="0.15">
      <c r="A82" s="82"/>
      <c r="B82" s="82"/>
      <c r="C82" s="83"/>
      <c r="D82" s="89"/>
      <c r="E82" s="89"/>
      <c r="F82" s="89"/>
      <c r="G82" s="83"/>
      <c r="H82" s="89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0.5" customHeight="1" x14ac:dyDescent="0.15">
      <c r="A83" s="97" t="s">
        <v>65</v>
      </c>
      <c r="B83" s="97"/>
      <c r="C83" s="97"/>
      <c r="D83" s="97"/>
      <c r="E83" s="97"/>
      <c r="F83" s="97"/>
      <c r="G83" s="97"/>
      <c r="H83" s="97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0.5" customHeight="1" x14ac:dyDescent="0.15"/>
    <row r="85" spans="1:26" ht="10.5" customHeight="1" x14ac:dyDescent="0.15">
      <c r="A85" s="6" t="s">
        <v>66</v>
      </c>
      <c r="B85" s="6"/>
      <c r="C85" s="6"/>
      <c r="D85" s="6"/>
      <c r="E85" s="6"/>
      <c r="F85" s="6"/>
      <c r="G85" s="6"/>
      <c r="H85" s="6"/>
    </row>
    <row r="86" spans="1:26" ht="10.5" customHeight="1" x14ac:dyDescent="0.15">
      <c r="A86" s="241"/>
      <c r="B86" s="241"/>
      <c r="C86" s="241"/>
      <c r="D86" s="241"/>
      <c r="E86" s="241"/>
      <c r="F86" s="241"/>
      <c r="G86" s="241"/>
      <c r="H86" s="241"/>
    </row>
    <row r="87" spans="1:26" ht="18" x14ac:dyDescent="0.15">
      <c r="A87" s="241"/>
      <c r="B87" s="241"/>
      <c r="C87" s="241"/>
      <c r="D87" s="242" t="s">
        <v>67</v>
      </c>
      <c r="E87" s="242" t="s">
        <v>68</v>
      </c>
      <c r="F87" s="242" t="s">
        <v>69</v>
      </c>
      <c r="G87" s="241"/>
      <c r="H87" s="241"/>
    </row>
    <row r="88" spans="1:26" ht="10.5" customHeight="1" x14ac:dyDescent="0.15">
      <c r="A88" s="243">
        <v>62421</v>
      </c>
      <c r="B88" s="244" t="s">
        <v>70</v>
      </c>
      <c r="C88" s="241"/>
      <c r="D88" s="245">
        <v>0</v>
      </c>
      <c r="E88" s="245">
        <v>0</v>
      </c>
      <c r="F88" s="245">
        <v>0</v>
      </c>
      <c r="G88" s="245"/>
      <c r="H88" s="245"/>
    </row>
    <row r="89" spans="1:26" ht="10.5" customHeight="1" x14ac:dyDescent="0.15">
      <c r="A89" s="243">
        <v>62422</v>
      </c>
      <c r="B89" s="244" t="s">
        <v>71</v>
      </c>
      <c r="C89" s="241"/>
      <c r="D89" s="245">
        <v>0</v>
      </c>
      <c r="E89" s="245">
        <v>0</v>
      </c>
      <c r="F89" s="245">
        <v>0</v>
      </c>
      <c r="G89" s="245"/>
      <c r="H89" s="245"/>
    </row>
    <row r="90" spans="1:26" ht="10.5" customHeight="1" x14ac:dyDescent="0.15">
      <c r="A90" s="243">
        <v>62423</v>
      </c>
      <c r="B90" s="244" t="s">
        <v>72</v>
      </c>
      <c r="C90" s="241"/>
      <c r="D90" s="245">
        <v>0</v>
      </c>
      <c r="E90" s="245">
        <v>0</v>
      </c>
      <c r="F90" s="245">
        <v>0</v>
      </c>
      <c r="G90" s="245"/>
      <c r="H90" s="245"/>
    </row>
    <row r="91" spans="1:26" ht="10.5" customHeight="1" x14ac:dyDescent="0.15">
      <c r="A91" s="243">
        <v>6251</v>
      </c>
      <c r="B91" s="244" t="s">
        <v>73</v>
      </c>
      <c r="C91" s="241"/>
      <c r="D91" s="245">
        <v>0</v>
      </c>
      <c r="E91" s="245">
        <v>0</v>
      </c>
      <c r="F91" s="245">
        <v>0</v>
      </c>
      <c r="G91" s="245"/>
      <c r="H91" s="245"/>
    </row>
    <row r="92" spans="1:26" ht="10.5" customHeight="1" x14ac:dyDescent="0.15">
      <c r="A92" s="243">
        <v>62613</v>
      </c>
      <c r="B92" s="244" t="s">
        <v>74</v>
      </c>
      <c r="C92" s="241"/>
      <c r="D92" s="245">
        <v>0</v>
      </c>
      <c r="E92" s="245">
        <v>0</v>
      </c>
      <c r="F92" s="245">
        <v>0</v>
      </c>
      <c r="G92" s="245"/>
      <c r="H92" s="245"/>
    </row>
    <row r="93" spans="1:26" ht="10.5" customHeight="1" x14ac:dyDescent="0.15">
      <c r="A93" s="243">
        <v>62614</v>
      </c>
      <c r="B93" s="244" t="s">
        <v>75</v>
      </c>
      <c r="C93" s="241"/>
      <c r="D93" s="245">
        <v>0</v>
      </c>
      <c r="E93" s="245">
        <v>0</v>
      </c>
      <c r="F93" s="245">
        <v>0</v>
      </c>
      <c r="G93" s="245"/>
      <c r="H93" s="245"/>
    </row>
    <row r="94" spans="1:26" ht="10.5" customHeight="1" x14ac:dyDescent="0.15">
      <c r="A94" s="243">
        <v>62634</v>
      </c>
      <c r="B94" s="244" t="s">
        <v>76</v>
      </c>
      <c r="C94" s="241"/>
      <c r="D94" s="245">
        <v>0</v>
      </c>
      <c r="E94" s="245">
        <v>0</v>
      </c>
      <c r="F94" s="245">
        <v>0</v>
      </c>
      <c r="G94" s="245"/>
      <c r="H94" s="245"/>
    </row>
    <row r="95" spans="1:26" ht="10.5" customHeight="1" x14ac:dyDescent="0.15">
      <c r="A95" s="243">
        <v>622644</v>
      </c>
      <c r="B95" s="244" t="s">
        <v>77</v>
      </c>
      <c r="C95" s="241"/>
      <c r="D95" s="245">
        <v>0</v>
      </c>
      <c r="E95" s="245">
        <v>0</v>
      </c>
      <c r="F95" s="245">
        <v>0</v>
      </c>
      <c r="G95" s="245"/>
      <c r="H95" s="245"/>
    </row>
    <row r="96" spans="1:26" ht="10.5" customHeight="1" x14ac:dyDescent="0.15">
      <c r="A96" s="243">
        <v>64242</v>
      </c>
      <c r="B96" s="244" t="s">
        <v>78</v>
      </c>
      <c r="C96" s="241"/>
      <c r="D96" s="245">
        <v>0</v>
      </c>
      <c r="E96" s="245">
        <v>0</v>
      </c>
      <c r="F96" s="245">
        <v>0</v>
      </c>
      <c r="G96" s="245"/>
      <c r="H96" s="245"/>
    </row>
    <row r="97" spans="1:11" ht="10.5" customHeight="1" x14ac:dyDescent="0.15">
      <c r="A97" s="243">
        <v>69173</v>
      </c>
      <c r="B97" s="244" t="s">
        <v>79</v>
      </c>
      <c r="C97" s="241"/>
      <c r="D97" s="245">
        <v>0</v>
      </c>
      <c r="E97" s="245">
        <v>0</v>
      </c>
      <c r="F97" s="245">
        <v>0</v>
      </c>
      <c r="G97" s="245"/>
      <c r="H97" s="245"/>
    </row>
    <row r="98" spans="1:11" ht="10.5" customHeight="1" x14ac:dyDescent="0.15">
      <c r="A98" s="243">
        <v>62272</v>
      </c>
      <c r="B98" s="244" t="s">
        <v>80</v>
      </c>
      <c r="C98" s="241"/>
      <c r="D98" s="245">
        <v>0</v>
      </c>
      <c r="E98" s="245">
        <v>0</v>
      </c>
      <c r="F98" s="245">
        <v>0</v>
      </c>
      <c r="G98" s="245"/>
      <c r="H98" s="245"/>
    </row>
    <row r="99" spans="1:11" ht="10.5" customHeight="1" x14ac:dyDescent="0.15">
      <c r="A99" s="243">
        <v>681242</v>
      </c>
      <c r="B99" s="244" t="s">
        <v>81</v>
      </c>
      <c r="C99" s="241"/>
      <c r="D99" s="264">
        <v>0</v>
      </c>
      <c r="E99" s="264">
        <v>0</v>
      </c>
      <c r="F99" s="264">
        <v>0</v>
      </c>
      <c r="G99" s="245"/>
      <c r="H99" s="245"/>
    </row>
    <row r="100" spans="1:11" ht="10.5" customHeight="1" x14ac:dyDescent="0.15">
      <c r="A100" s="241"/>
      <c r="B100" s="241"/>
      <c r="C100" s="246" t="s">
        <v>51</v>
      </c>
      <c r="D100" s="263">
        <f>SUM(D88:D99)</f>
        <v>0</v>
      </c>
      <c r="E100" s="263">
        <f>SUM(E88:E99)</f>
        <v>0</v>
      </c>
      <c r="F100" s="263">
        <f>SUM(F88:F99)</f>
        <v>0</v>
      </c>
      <c r="G100" s="245"/>
      <c r="H100" s="245"/>
    </row>
    <row r="101" spans="1:11" ht="10.5" customHeight="1" x14ac:dyDescent="0.15">
      <c r="A101" s="241"/>
      <c r="B101" s="241"/>
      <c r="C101" s="246" t="s">
        <v>82</v>
      </c>
      <c r="D101" s="265">
        <f>IF(B!F59&lt;0,0.2,0.1)</f>
        <v>0.1</v>
      </c>
      <c r="E101" s="265">
        <f>IF(B!F59&lt;0,0.375,0.275)</f>
        <v>0.27500000000000002</v>
      </c>
      <c r="F101" s="265">
        <f>IF(B!F59&lt;0,0.45,0.35)</f>
        <v>0.35</v>
      </c>
      <c r="G101" s="245"/>
      <c r="H101" s="245"/>
    </row>
    <row r="102" spans="1:11" ht="10.5" customHeight="1" x14ac:dyDescent="0.15">
      <c r="A102" s="241"/>
      <c r="B102" s="241"/>
      <c r="C102" s="241"/>
      <c r="D102" s="263">
        <f>D100*D101</f>
        <v>0</v>
      </c>
      <c r="E102" s="263">
        <f>E100*E101</f>
        <v>0</v>
      </c>
      <c r="F102" s="263">
        <f>F100*F101</f>
        <v>0</v>
      </c>
      <c r="G102" s="247">
        <f>SUM(D102:F102)</f>
        <v>0</v>
      </c>
      <c r="H102" s="245"/>
    </row>
    <row r="103" spans="1:11" ht="10.5" customHeight="1" x14ac:dyDescent="0.15">
      <c r="A103" s="241"/>
      <c r="B103" s="241"/>
      <c r="C103" s="241"/>
      <c r="D103" s="245"/>
      <c r="E103" s="245"/>
      <c r="F103" s="245"/>
      <c r="G103" s="245"/>
      <c r="H103" s="245"/>
    </row>
    <row r="104" spans="1:11" ht="10.5" customHeight="1" x14ac:dyDescent="0.15">
      <c r="A104" s="241"/>
      <c r="B104" s="241"/>
      <c r="C104" s="241"/>
      <c r="D104" s="245"/>
      <c r="E104" s="245"/>
      <c r="F104" s="245"/>
      <c r="G104" s="245"/>
      <c r="H104" s="245"/>
    </row>
    <row r="105" spans="1:11" ht="10.5" customHeight="1" x14ac:dyDescent="0.15">
      <c r="A105" s="241"/>
      <c r="B105" s="248" t="s">
        <v>83</v>
      </c>
      <c r="C105" s="248"/>
      <c r="D105" s="249"/>
      <c r="E105" s="248"/>
      <c r="F105" s="250"/>
      <c r="G105" s="248"/>
      <c r="H105" s="249"/>
      <c r="I105" s="100"/>
      <c r="J105" s="101"/>
      <c r="K105" s="101"/>
    </row>
    <row r="106" spans="1:11" ht="10.5" customHeight="1" x14ac:dyDescent="0.15">
      <c r="A106" s="241"/>
      <c r="B106" s="243">
        <v>62662</v>
      </c>
      <c r="C106" s="244" t="s">
        <v>84</v>
      </c>
      <c r="D106" s="251"/>
      <c r="E106" s="252">
        <v>0</v>
      </c>
      <c r="F106" s="253"/>
      <c r="G106" s="254"/>
      <c r="H106" s="249"/>
      <c r="I106" s="100"/>
      <c r="J106" s="101"/>
      <c r="K106" s="101"/>
    </row>
    <row r="107" spans="1:11" ht="10.5" customHeight="1" x14ac:dyDescent="0.15">
      <c r="A107" s="241"/>
      <c r="B107" s="255"/>
      <c r="C107" s="256"/>
      <c r="D107" s="254" t="s">
        <v>85</v>
      </c>
      <c r="E107" s="257">
        <f>E106</f>
        <v>0</v>
      </c>
      <c r="F107" s="258">
        <f>IF(B!F59&lt;0,0.2,0.1)</f>
        <v>0.1</v>
      </c>
      <c r="G107" s="259">
        <f>E107*F107</f>
        <v>0</v>
      </c>
      <c r="H107" s="249"/>
      <c r="I107" s="105"/>
      <c r="J107" s="101"/>
      <c r="K107" s="101"/>
    </row>
    <row r="108" spans="1:11" ht="10.5" customHeight="1" x14ac:dyDescent="0.15">
      <c r="A108" s="241"/>
      <c r="B108" s="243">
        <v>62513</v>
      </c>
      <c r="C108" s="244" t="s">
        <v>86</v>
      </c>
      <c r="D108" s="249"/>
      <c r="E108" s="252">
        <v>0</v>
      </c>
      <c r="F108" s="253"/>
      <c r="G108" s="254"/>
      <c r="H108" s="249"/>
      <c r="I108" s="100"/>
      <c r="J108" s="101"/>
      <c r="K108" s="101"/>
    </row>
    <row r="109" spans="1:11" ht="10.5" customHeight="1" x14ac:dyDescent="0.15">
      <c r="A109" s="241"/>
      <c r="B109" s="243">
        <v>63109</v>
      </c>
      <c r="C109" s="244" t="s">
        <v>87</v>
      </c>
      <c r="D109" s="249"/>
      <c r="E109" s="252">
        <v>0</v>
      </c>
      <c r="F109" s="253"/>
      <c r="G109" s="254"/>
      <c r="H109" s="249"/>
      <c r="I109" s="100"/>
      <c r="J109" s="101"/>
      <c r="K109" s="101"/>
    </row>
    <row r="110" spans="1:11" ht="10.5" customHeight="1" x14ac:dyDescent="0.15">
      <c r="A110" s="241"/>
      <c r="B110" s="243">
        <v>63209</v>
      </c>
      <c r="C110" s="244" t="s">
        <v>88</v>
      </c>
      <c r="D110" s="251"/>
      <c r="E110" s="252">
        <v>0</v>
      </c>
      <c r="F110" s="253"/>
      <c r="G110" s="254"/>
      <c r="H110" s="249"/>
      <c r="I110" s="100"/>
      <c r="J110" s="101"/>
      <c r="K110" s="101"/>
    </row>
    <row r="111" spans="1:11" ht="10.5" customHeight="1" x14ac:dyDescent="0.15">
      <c r="A111" s="241"/>
      <c r="B111" s="255"/>
      <c r="C111" s="256"/>
      <c r="D111" s="254" t="s">
        <v>85</v>
      </c>
      <c r="E111" s="257">
        <f>SUM(E108:E110)</f>
        <v>0</v>
      </c>
      <c r="F111" s="258">
        <f>IF(B!F59&lt;0,0.15,0.05)</f>
        <v>0.05</v>
      </c>
      <c r="G111" s="259">
        <f>E111*F111</f>
        <v>0</v>
      </c>
      <c r="H111" s="249"/>
      <c r="I111" s="105"/>
      <c r="J111" s="101"/>
      <c r="K111" s="101"/>
    </row>
    <row r="112" spans="1:11" ht="10.5" customHeight="1" x14ac:dyDescent="0.15">
      <c r="A112" s="241"/>
      <c r="B112" s="255">
        <v>6341</v>
      </c>
      <c r="C112" s="244" t="s">
        <v>89</v>
      </c>
      <c r="D112" s="256"/>
      <c r="E112" s="252">
        <v>0</v>
      </c>
      <c r="F112" s="260"/>
      <c r="G112" s="252"/>
      <c r="H112" s="249"/>
      <c r="I112" s="109"/>
      <c r="J112" s="101"/>
      <c r="K112" s="101"/>
    </row>
    <row r="113" spans="1:11" ht="10.5" customHeight="1" x14ac:dyDescent="0.15">
      <c r="A113" s="241"/>
      <c r="B113" s="255">
        <v>6341</v>
      </c>
      <c r="C113" s="244" t="s">
        <v>90</v>
      </c>
      <c r="D113" s="256"/>
      <c r="E113" s="252">
        <v>0</v>
      </c>
      <c r="F113" s="260"/>
      <c r="G113" s="252"/>
      <c r="H113" s="249"/>
      <c r="I113" s="109"/>
      <c r="J113" s="101"/>
      <c r="K113" s="101"/>
    </row>
    <row r="114" spans="1:11" ht="10.5" customHeight="1" x14ac:dyDescent="0.15">
      <c r="A114" s="241"/>
      <c r="B114" s="255"/>
      <c r="C114" s="244" t="s">
        <v>91</v>
      </c>
      <c r="D114" s="256"/>
      <c r="E114" s="252">
        <v>0</v>
      </c>
      <c r="F114" s="260"/>
      <c r="G114" s="252"/>
      <c r="H114" s="249"/>
      <c r="I114" s="109"/>
      <c r="J114" s="101"/>
      <c r="K114" s="101"/>
    </row>
    <row r="115" spans="1:11" ht="10.5" customHeight="1" x14ac:dyDescent="0.15">
      <c r="A115" s="241"/>
      <c r="B115" s="255"/>
      <c r="C115" s="256"/>
      <c r="D115" s="254" t="s">
        <v>85</v>
      </c>
      <c r="E115" s="257">
        <f>SUM(E112:E114)</f>
        <v>0</v>
      </c>
      <c r="F115" s="258">
        <f>IF(B!F59&lt;0,0.45,0.35)</f>
        <v>0.35</v>
      </c>
      <c r="G115" s="259">
        <f>E115*F115</f>
        <v>0</v>
      </c>
      <c r="H115" s="251"/>
      <c r="I115" s="115"/>
      <c r="J115" s="101"/>
      <c r="K115" s="101"/>
    </row>
    <row r="116" spans="1:11" ht="10.5" customHeight="1" x14ac:dyDescent="0.15">
      <c r="A116" s="241"/>
      <c r="B116" s="254"/>
      <c r="C116" s="244"/>
      <c r="D116" s="244"/>
      <c r="E116" s="252"/>
      <c r="F116" s="260"/>
      <c r="G116" s="267"/>
      <c r="H116" s="249"/>
      <c r="I116" s="109"/>
      <c r="J116" s="101"/>
      <c r="K116" s="101"/>
    </row>
    <row r="117" spans="1:11" ht="10.5" customHeight="1" x14ac:dyDescent="0.15">
      <c r="A117" s="241"/>
      <c r="B117" s="261"/>
      <c r="C117" s="256"/>
      <c r="D117" s="256"/>
      <c r="E117" s="249"/>
      <c r="F117" s="262" t="s">
        <v>92</v>
      </c>
      <c r="G117" s="266">
        <f>SUM(G102:G115)</f>
        <v>0</v>
      </c>
      <c r="H117" s="249"/>
      <c r="I117" s="115"/>
      <c r="J117" s="101"/>
      <c r="K117" s="101"/>
    </row>
    <row r="118" spans="1:11" ht="10.5" customHeight="1" x14ac:dyDescent="0.15">
      <c r="A118" s="241"/>
      <c r="B118" s="241"/>
      <c r="C118" s="241"/>
      <c r="D118" s="241"/>
      <c r="E118" s="241"/>
      <c r="F118" s="241"/>
      <c r="G118" s="241"/>
      <c r="H118" s="241"/>
    </row>
    <row r="119" spans="1:11" ht="10.5" customHeight="1" x14ac:dyDescent="0.15"/>
    <row r="120" spans="1:11" ht="10.5" customHeight="1" x14ac:dyDescent="0.15"/>
    <row r="121" spans="1:11" ht="10.5" customHeight="1" x14ac:dyDescent="0.15"/>
    <row r="122" spans="1:11" ht="10.5" customHeight="1" x14ac:dyDescent="0.15"/>
    <row r="123" spans="1:11" ht="10.5" customHeight="1" x14ac:dyDescent="0.15"/>
    <row r="124" spans="1:11" ht="10.5" customHeight="1" x14ac:dyDescent="0.15"/>
    <row r="125" spans="1:11" ht="10.5" customHeight="1" x14ac:dyDescent="0.15"/>
    <row r="126" spans="1:11" ht="10.5" customHeight="1" x14ac:dyDescent="0.15"/>
    <row r="127" spans="1:11" ht="10.5" customHeight="1" x14ac:dyDescent="0.15"/>
    <row r="128" spans="1:11" ht="10.5" customHeight="1" x14ac:dyDescent="0.15"/>
    <row r="129" ht="10.5" customHeight="1" x14ac:dyDescent="0.15"/>
    <row r="130" ht="10.5" customHeight="1" x14ac:dyDescent="0.15"/>
    <row r="131" ht="10.5" customHeight="1" x14ac:dyDescent="0.15"/>
    <row r="132" ht="10.5" customHeight="1" x14ac:dyDescent="0.15"/>
    <row r="133" ht="10.5" customHeight="1" x14ac:dyDescent="0.15"/>
    <row r="134" ht="10.5" customHeight="1" x14ac:dyDescent="0.15"/>
    <row r="135" ht="10.5" customHeight="1" x14ac:dyDescent="0.15"/>
    <row r="136" ht="10.5" customHeight="1" x14ac:dyDescent="0.15"/>
    <row r="137" ht="10.5" customHeight="1" x14ac:dyDescent="0.15"/>
    <row r="138" ht="10.5" customHeight="1" x14ac:dyDescent="0.15"/>
    <row r="139" ht="10.5" customHeight="1" x14ac:dyDescent="0.15"/>
    <row r="140" ht="10.5" customHeight="1" x14ac:dyDescent="0.15"/>
    <row r="141" ht="10.5" customHeight="1" x14ac:dyDescent="0.15"/>
    <row r="142" ht="10.5" customHeight="1" x14ac:dyDescent="0.15"/>
    <row r="143" ht="10.5" customHeight="1" x14ac:dyDescent="0.15"/>
    <row r="144" ht="10.5" customHeight="1" x14ac:dyDescent="0.15"/>
    <row r="145" ht="10.5" customHeight="1" x14ac:dyDescent="0.15"/>
    <row r="146" ht="10.5" customHeight="1" x14ac:dyDescent="0.15"/>
    <row r="147" ht="10.5" customHeight="1" x14ac:dyDescent="0.15"/>
    <row r="148" ht="10.5" customHeight="1" x14ac:dyDescent="0.15"/>
    <row r="149" ht="10.5" customHeight="1" x14ac:dyDescent="0.15"/>
    <row r="150" ht="10.5" customHeight="1" x14ac:dyDescent="0.15"/>
    <row r="151" ht="10.5" customHeight="1" x14ac:dyDescent="0.15"/>
    <row r="152" ht="10.5" customHeight="1" x14ac:dyDescent="0.15"/>
    <row r="153" ht="10.5" customHeight="1" x14ac:dyDescent="0.15"/>
    <row r="154" ht="10.5" customHeight="1" x14ac:dyDescent="0.15"/>
    <row r="155" ht="10.5" customHeight="1" x14ac:dyDescent="0.15"/>
    <row r="156" ht="10.5" customHeight="1" x14ac:dyDescent="0.15"/>
    <row r="157" ht="10.5" customHeight="1" x14ac:dyDescent="0.15"/>
    <row r="158" ht="10.5" customHeight="1" x14ac:dyDescent="0.15"/>
    <row r="159" ht="10.5" customHeight="1" x14ac:dyDescent="0.15"/>
    <row r="160" ht="10.5" customHeight="1" x14ac:dyDescent="0.15"/>
    <row r="161" ht="10.5" customHeight="1" x14ac:dyDescent="0.15"/>
    <row r="162" ht="10.5" customHeight="1" x14ac:dyDescent="0.15"/>
    <row r="163" ht="10.5" customHeight="1" x14ac:dyDescent="0.15"/>
    <row r="164" ht="10.5" customHeight="1" x14ac:dyDescent="0.15"/>
    <row r="165" ht="10.5" customHeight="1" x14ac:dyDescent="0.15"/>
    <row r="166" ht="10.5" customHeight="1" x14ac:dyDescent="0.15"/>
    <row r="167" ht="10.5" customHeight="1" x14ac:dyDescent="0.15"/>
    <row r="168" ht="10.5" customHeight="1" x14ac:dyDescent="0.15"/>
    <row r="169" ht="10.5" customHeight="1" x14ac:dyDescent="0.15"/>
    <row r="170" ht="10.5" customHeight="1" x14ac:dyDescent="0.15"/>
    <row r="171" ht="10.5" customHeight="1" x14ac:dyDescent="0.15"/>
    <row r="172" ht="10.5" customHeight="1" x14ac:dyDescent="0.15"/>
    <row r="173" ht="10.5" customHeight="1" x14ac:dyDescent="0.15"/>
    <row r="174" ht="10.5" customHeight="1" x14ac:dyDescent="0.15"/>
    <row r="175" ht="10.5" customHeight="1" x14ac:dyDescent="0.15"/>
    <row r="176" ht="10.5" customHeight="1" x14ac:dyDescent="0.15"/>
    <row r="177" ht="10.5" customHeight="1" x14ac:dyDescent="0.15"/>
    <row r="178" ht="10.5" customHeight="1" x14ac:dyDescent="0.15"/>
    <row r="179" ht="10.5" customHeight="1" x14ac:dyDescent="0.15"/>
    <row r="180" ht="10.5" customHeight="1" x14ac:dyDescent="0.15"/>
    <row r="181" ht="10.5" customHeight="1" x14ac:dyDescent="0.15"/>
    <row r="182" ht="10.5" customHeight="1" x14ac:dyDescent="0.15"/>
    <row r="183" ht="10.5" customHeight="1" x14ac:dyDescent="0.15"/>
    <row r="184" ht="10.5" customHeight="1" x14ac:dyDescent="0.15"/>
    <row r="185" ht="10.5" customHeight="1" x14ac:dyDescent="0.15"/>
    <row r="186" ht="10.5" customHeight="1" x14ac:dyDescent="0.15"/>
    <row r="187" ht="10.5" customHeight="1" x14ac:dyDescent="0.15"/>
    <row r="188" ht="10.5" customHeight="1" x14ac:dyDescent="0.15"/>
    <row r="189" ht="10.5" customHeight="1" x14ac:dyDescent="0.15"/>
    <row r="190" ht="10.5" customHeight="1" x14ac:dyDescent="0.15"/>
    <row r="191" ht="10.5" customHeight="1" x14ac:dyDescent="0.15"/>
    <row r="192" ht="10.5" customHeight="1" x14ac:dyDescent="0.15"/>
    <row r="193" ht="10.5" customHeight="1" x14ac:dyDescent="0.15"/>
    <row r="194" ht="10.5" customHeight="1" x14ac:dyDescent="0.15"/>
    <row r="195" ht="10.5" customHeight="1" x14ac:dyDescent="0.15"/>
    <row r="196" ht="10.5" customHeight="1" x14ac:dyDescent="0.15"/>
    <row r="197" ht="10.5" customHeight="1" x14ac:dyDescent="0.15"/>
    <row r="198" ht="10.5" customHeight="1" x14ac:dyDescent="0.15"/>
    <row r="199" ht="10.5" customHeight="1" x14ac:dyDescent="0.15"/>
    <row r="200" ht="10.5" customHeight="1" x14ac:dyDescent="0.15"/>
    <row r="201" ht="10.5" customHeight="1" x14ac:dyDescent="0.15"/>
    <row r="202" ht="10.5" customHeight="1" x14ac:dyDescent="0.15"/>
    <row r="203" ht="10.5" customHeight="1" x14ac:dyDescent="0.15"/>
    <row r="204" ht="10.5" customHeight="1" x14ac:dyDescent="0.15"/>
    <row r="205" ht="10.5" customHeight="1" x14ac:dyDescent="0.15"/>
    <row r="206" ht="10.5" customHeight="1" x14ac:dyDescent="0.15"/>
    <row r="207" ht="10.5" customHeight="1" x14ac:dyDescent="0.15"/>
    <row r="208" ht="10.5" customHeight="1" x14ac:dyDescent="0.15"/>
    <row r="209" ht="10.5" customHeight="1" x14ac:dyDescent="0.15"/>
    <row r="210" ht="10.5" customHeight="1" x14ac:dyDescent="0.15"/>
    <row r="211" ht="10.5" customHeight="1" x14ac:dyDescent="0.15"/>
    <row r="212" ht="10.5" customHeight="1" x14ac:dyDescent="0.15"/>
    <row r="213" ht="10.5" customHeight="1" x14ac:dyDescent="0.15"/>
    <row r="214" ht="10.5" customHeight="1" x14ac:dyDescent="0.15"/>
    <row r="215" ht="10.5" customHeight="1" x14ac:dyDescent="0.15"/>
    <row r="216" ht="10.5" customHeight="1" x14ac:dyDescent="0.15"/>
    <row r="217" ht="10.5" customHeight="1" x14ac:dyDescent="0.15"/>
    <row r="218" ht="10.5" customHeight="1" x14ac:dyDescent="0.15"/>
    <row r="219" ht="10.5" customHeight="1" x14ac:dyDescent="0.15"/>
    <row r="220" ht="10.5" customHeight="1" x14ac:dyDescent="0.15"/>
    <row r="221" ht="10.5" customHeight="1" x14ac:dyDescent="0.15"/>
    <row r="222" ht="10.5" customHeight="1" x14ac:dyDescent="0.15"/>
    <row r="223" ht="10.5" customHeight="1" x14ac:dyDescent="0.15"/>
    <row r="224" ht="10.5" customHeight="1" x14ac:dyDescent="0.15"/>
    <row r="225" ht="10.5" customHeight="1" x14ac:dyDescent="0.15"/>
    <row r="226" ht="10.5" customHeight="1" x14ac:dyDescent="0.15"/>
    <row r="227" ht="10.5" customHeight="1" x14ac:dyDescent="0.15"/>
    <row r="228" ht="10.5" customHeight="1" x14ac:dyDescent="0.15"/>
    <row r="229" ht="10.5" customHeight="1" x14ac:dyDescent="0.15"/>
    <row r="230" ht="10.5" customHeight="1" x14ac:dyDescent="0.15"/>
    <row r="231" ht="10.5" customHeight="1" x14ac:dyDescent="0.15"/>
    <row r="232" ht="10.5" customHeight="1" x14ac:dyDescent="0.15"/>
    <row r="233" ht="10.5" customHeight="1" x14ac:dyDescent="0.15"/>
    <row r="234" ht="10.5" customHeight="1" x14ac:dyDescent="0.15"/>
    <row r="235" ht="10.5" customHeight="1" x14ac:dyDescent="0.15"/>
    <row r="236" ht="10.5" customHeight="1" x14ac:dyDescent="0.15"/>
    <row r="237" ht="10.5" customHeight="1" x14ac:dyDescent="0.15"/>
    <row r="238" ht="10.5" customHeight="1" x14ac:dyDescent="0.15"/>
    <row r="239" ht="10.5" customHeight="1" x14ac:dyDescent="0.15"/>
    <row r="240" ht="10.5" customHeight="1" x14ac:dyDescent="0.15"/>
    <row r="241" ht="10.5" customHeight="1" x14ac:dyDescent="0.15"/>
    <row r="242" ht="10.5" customHeight="1" x14ac:dyDescent="0.15"/>
    <row r="243" ht="10.5" customHeight="1" x14ac:dyDescent="0.15"/>
    <row r="244" ht="10.5" customHeight="1" x14ac:dyDescent="0.15"/>
    <row r="245" ht="10.5" customHeight="1" x14ac:dyDescent="0.15"/>
    <row r="246" ht="10.5" customHeight="1" x14ac:dyDescent="0.15"/>
    <row r="247" ht="10.5" customHeight="1" x14ac:dyDescent="0.15"/>
    <row r="248" ht="10.5" customHeight="1" x14ac:dyDescent="0.15"/>
    <row r="249" ht="10.5" customHeight="1" x14ac:dyDescent="0.15"/>
    <row r="250" ht="10.5" customHeight="1" x14ac:dyDescent="0.15"/>
    <row r="251" ht="10.5" customHeight="1" x14ac:dyDescent="0.15"/>
    <row r="252" ht="10.5" customHeight="1" x14ac:dyDescent="0.15"/>
    <row r="253" ht="10.5" customHeight="1" x14ac:dyDescent="0.15"/>
    <row r="254" ht="10.5" customHeight="1" x14ac:dyDescent="0.15"/>
    <row r="255" ht="10.5" customHeight="1" x14ac:dyDescent="0.15"/>
    <row r="256" ht="10.5" customHeight="1" x14ac:dyDescent="0.15"/>
    <row r="257" ht="10.5" customHeight="1" x14ac:dyDescent="0.15"/>
    <row r="258" ht="10.5" customHeight="1" x14ac:dyDescent="0.15"/>
    <row r="259" ht="10.5" customHeight="1" x14ac:dyDescent="0.15"/>
    <row r="260" ht="10.5" customHeight="1" x14ac:dyDescent="0.15"/>
    <row r="261" ht="10.5" customHeight="1" x14ac:dyDescent="0.15"/>
    <row r="262" ht="10.5" customHeight="1" x14ac:dyDescent="0.15"/>
    <row r="263" ht="10.5" customHeight="1" x14ac:dyDescent="0.15"/>
    <row r="264" ht="10.5" customHeight="1" x14ac:dyDescent="0.15"/>
    <row r="265" ht="10.5" customHeight="1" x14ac:dyDescent="0.15"/>
    <row r="266" ht="10.5" customHeight="1" x14ac:dyDescent="0.15"/>
    <row r="267" ht="10.5" customHeight="1" x14ac:dyDescent="0.15"/>
    <row r="268" ht="10.5" customHeight="1" x14ac:dyDescent="0.15"/>
    <row r="269" ht="10.5" customHeight="1" x14ac:dyDescent="0.15"/>
    <row r="270" ht="10.5" customHeight="1" x14ac:dyDescent="0.15"/>
    <row r="271" ht="10.5" customHeight="1" x14ac:dyDescent="0.15"/>
    <row r="272" ht="10.5" customHeight="1" x14ac:dyDescent="0.15"/>
    <row r="273" ht="10.5" customHeight="1" x14ac:dyDescent="0.15"/>
    <row r="274" ht="10.5" customHeight="1" x14ac:dyDescent="0.15"/>
    <row r="275" ht="10.5" customHeight="1" x14ac:dyDescent="0.15"/>
    <row r="276" ht="10.5" customHeight="1" x14ac:dyDescent="0.15"/>
    <row r="277" ht="10.5" customHeight="1" x14ac:dyDescent="0.15"/>
    <row r="278" ht="10.5" customHeight="1" x14ac:dyDescent="0.15"/>
    <row r="279" ht="10.5" customHeight="1" x14ac:dyDescent="0.15"/>
    <row r="280" ht="10.5" customHeight="1" x14ac:dyDescent="0.15"/>
    <row r="281" ht="10.5" customHeight="1" x14ac:dyDescent="0.15"/>
    <row r="282" ht="10.5" customHeight="1" x14ac:dyDescent="0.15"/>
    <row r="283" ht="10.5" customHeight="1" x14ac:dyDescent="0.15"/>
    <row r="284" ht="10.5" customHeight="1" x14ac:dyDescent="0.15"/>
    <row r="285" ht="10.5" customHeight="1" x14ac:dyDescent="0.15"/>
    <row r="286" ht="10.5" customHeight="1" x14ac:dyDescent="0.15"/>
    <row r="287" ht="10.5" customHeight="1" x14ac:dyDescent="0.15"/>
    <row r="288" ht="10.5" customHeight="1" x14ac:dyDescent="0.15"/>
    <row r="289" ht="10.5" customHeight="1" x14ac:dyDescent="0.15"/>
    <row r="290" ht="10.5" customHeight="1" x14ac:dyDescent="0.15"/>
    <row r="291" ht="10.5" customHeight="1" x14ac:dyDescent="0.15"/>
    <row r="292" ht="10.5" customHeight="1" x14ac:dyDescent="0.15"/>
    <row r="293" ht="10.5" customHeight="1" x14ac:dyDescent="0.15"/>
    <row r="294" ht="10.5" customHeight="1" x14ac:dyDescent="0.15"/>
    <row r="295" ht="10.5" customHeight="1" x14ac:dyDescent="0.15"/>
    <row r="296" ht="10.5" customHeight="1" x14ac:dyDescent="0.15"/>
    <row r="297" ht="10.5" customHeight="1" x14ac:dyDescent="0.15"/>
    <row r="298" ht="10.5" customHeight="1" x14ac:dyDescent="0.15"/>
    <row r="299" ht="10.5" customHeight="1" x14ac:dyDescent="0.15"/>
    <row r="300" ht="10.5" customHeight="1" x14ac:dyDescent="0.15"/>
    <row r="301" ht="10.5" customHeight="1" x14ac:dyDescent="0.15"/>
    <row r="302" ht="10.5" customHeight="1" x14ac:dyDescent="0.15"/>
    <row r="303" ht="10.5" customHeight="1" x14ac:dyDescent="0.15"/>
    <row r="304" ht="10.5" customHeight="1" x14ac:dyDescent="0.15"/>
    <row r="305" ht="10.5" customHeight="1" x14ac:dyDescent="0.15"/>
    <row r="306" ht="10.5" customHeight="1" x14ac:dyDescent="0.15"/>
    <row r="307" ht="10.5" customHeight="1" x14ac:dyDescent="0.15"/>
    <row r="308" ht="10.5" customHeight="1" x14ac:dyDescent="0.15"/>
    <row r="309" ht="10.5" customHeight="1" x14ac:dyDescent="0.15"/>
    <row r="310" ht="10.5" customHeight="1" x14ac:dyDescent="0.15"/>
    <row r="311" ht="10.5" customHeight="1" x14ac:dyDescent="0.15"/>
    <row r="312" ht="10.5" customHeight="1" x14ac:dyDescent="0.15"/>
    <row r="313" ht="10.5" customHeight="1" x14ac:dyDescent="0.15"/>
    <row r="314" ht="10.5" customHeight="1" x14ac:dyDescent="0.15"/>
    <row r="315" ht="10.5" customHeight="1" x14ac:dyDescent="0.15"/>
    <row r="316" ht="10.5" customHeight="1" x14ac:dyDescent="0.15"/>
    <row r="317" ht="10.5" customHeight="1" x14ac:dyDescent="0.15"/>
    <row r="318" ht="10.5" customHeight="1" x14ac:dyDescent="0.15"/>
    <row r="319" ht="10.5" customHeight="1" x14ac:dyDescent="0.15"/>
    <row r="320" ht="10.5" customHeight="1" x14ac:dyDescent="0.15"/>
    <row r="321" ht="10.5" customHeight="1" x14ac:dyDescent="0.15"/>
    <row r="322" ht="10.5" customHeight="1" x14ac:dyDescent="0.15"/>
    <row r="323" ht="10.5" customHeight="1" x14ac:dyDescent="0.15"/>
    <row r="324" ht="10.5" customHeight="1" x14ac:dyDescent="0.15"/>
    <row r="325" ht="10.5" customHeight="1" x14ac:dyDescent="0.15"/>
    <row r="326" ht="10.5" customHeight="1" x14ac:dyDescent="0.15"/>
    <row r="327" ht="10.5" customHeight="1" x14ac:dyDescent="0.15"/>
    <row r="328" ht="10.5" customHeight="1" x14ac:dyDescent="0.15"/>
    <row r="329" ht="10.5" customHeight="1" x14ac:dyDescent="0.15"/>
    <row r="330" ht="10.5" customHeight="1" x14ac:dyDescent="0.15"/>
    <row r="331" ht="10.5" customHeight="1" x14ac:dyDescent="0.15"/>
    <row r="332" ht="10.5" customHeight="1" x14ac:dyDescent="0.15"/>
    <row r="333" ht="10.5" customHeight="1" x14ac:dyDescent="0.15"/>
    <row r="334" ht="10.5" customHeight="1" x14ac:dyDescent="0.15"/>
    <row r="335" ht="10.5" customHeight="1" x14ac:dyDescent="0.15"/>
    <row r="336" ht="10.5" customHeight="1" x14ac:dyDescent="0.15"/>
    <row r="337" ht="10.5" customHeight="1" x14ac:dyDescent="0.15"/>
    <row r="338" ht="10.5" customHeight="1" x14ac:dyDescent="0.15"/>
    <row r="339" ht="10.5" customHeight="1" x14ac:dyDescent="0.15"/>
    <row r="340" ht="10.5" customHeight="1" x14ac:dyDescent="0.15"/>
    <row r="341" ht="10.5" customHeight="1" x14ac:dyDescent="0.15"/>
    <row r="342" ht="10.5" customHeight="1" x14ac:dyDescent="0.15"/>
    <row r="343" ht="10.5" customHeight="1" x14ac:dyDescent="0.15"/>
    <row r="344" ht="10.5" customHeight="1" x14ac:dyDescent="0.15"/>
    <row r="345" ht="10.5" customHeight="1" x14ac:dyDescent="0.15"/>
    <row r="346" ht="10.5" customHeight="1" x14ac:dyDescent="0.15"/>
    <row r="347" ht="10.5" customHeight="1" x14ac:dyDescent="0.15"/>
    <row r="348" ht="10.5" customHeight="1" x14ac:dyDescent="0.15"/>
    <row r="349" ht="10.5" customHeight="1" x14ac:dyDescent="0.15"/>
    <row r="350" ht="10.5" customHeight="1" x14ac:dyDescent="0.15"/>
    <row r="351" ht="10.5" customHeight="1" x14ac:dyDescent="0.15"/>
    <row r="352" ht="10.5" customHeight="1" x14ac:dyDescent="0.15"/>
    <row r="353" ht="10.5" customHeight="1" x14ac:dyDescent="0.15"/>
    <row r="354" ht="10.5" customHeight="1" x14ac:dyDescent="0.15"/>
    <row r="355" ht="10.5" customHeight="1" x14ac:dyDescent="0.15"/>
    <row r="356" ht="10.5" customHeight="1" x14ac:dyDescent="0.15"/>
    <row r="357" ht="10.5" customHeight="1" x14ac:dyDescent="0.15"/>
    <row r="358" ht="10.5" customHeight="1" x14ac:dyDescent="0.15"/>
    <row r="359" ht="10.5" customHeight="1" x14ac:dyDescent="0.15"/>
    <row r="360" ht="10.5" customHeight="1" x14ac:dyDescent="0.15"/>
    <row r="361" ht="10.5" customHeight="1" x14ac:dyDescent="0.15"/>
    <row r="362" ht="10.5" customHeight="1" x14ac:dyDescent="0.15"/>
    <row r="363" ht="10.5" customHeight="1" x14ac:dyDescent="0.15"/>
    <row r="364" ht="10.5" customHeight="1" x14ac:dyDescent="0.15"/>
    <row r="365" ht="10.5" customHeight="1" x14ac:dyDescent="0.15"/>
    <row r="366" ht="10.5" customHeight="1" x14ac:dyDescent="0.15"/>
    <row r="367" ht="10.5" customHeight="1" x14ac:dyDescent="0.15"/>
    <row r="368" ht="10.5" customHeight="1" x14ac:dyDescent="0.15"/>
    <row r="369" ht="10.5" customHeight="1" x14ac:dyDescent="0.15"/>
    <row r="370" ht="10.5" customHeight="1" x14ac:dyDescent="0.15"/>
    <row r="371" ht="10.5" customHeight="1" x14ac:dyDescent="0.15"/>
    <row r="372" ht="10.5" customHeight="1" x14ac:dyDescent="0.15"/>
    <row r="373" ht="10.5" customHeight="1" x14ac:dyDescent="0.15"/>
    <row r="374" ht="10.5" customHeight="1" x14ac:dyDescent="0.15"/>
    <row r="375" ht="10.5" customHeight="1" x14ac:dyDescent="0.15"/>
    <row r="376" ht="10.5" customHeight="1" x14ac:dyDescent="0.15"/>
    <row r="377" ht="10.5" customHeight="1" x14ac:dyDescent="0.15"/>
    <row r="378" ht="10.5" customHeight="1" x14ac:dyDescent="0.15"/>
    <row r="379" ht="10.5" customHeight="1" x14ac:dyDescent="0.15"/>
    <row r="380" ht="10.5" customHeight="1" x14ac:dyDescent="0.15"/>
    <row r="381" ht="10.5" customHeight="1" x14ac:dyDescent="0.15"/>
    <row r="382" ht="10.5" customHeight="1" x14ac:dyDescent="0.15"/>
    <row r="383" ht="10.5" customHeight="1" x14ac:dyDescent="0.15"/>
    <row r="384" ht="10.5" customHeight="1" x14ac:dyDescent="0.15"/>
    <row r="385" ht="10.5" customHeight="1" x14ac:dyDescent="0.15"/>
    <row r="386" ht="10.5" customHeight="1" x14ac:dyDescent="0.15"/>
    <row r="387" ht="10.5" customHeight="1" x14ac:dyDescent="0.15"/>
    <row r="388" ht="10.5" customHeight="1" x14ac:dyDescent="0.15"/>
    <row r="389" ht="10.5" customHeight="1" x14ac:dyDescent="0.15"/>
    <row r="390" ht="10.5" customHeight="1" x14ac:dyDescent="0.15"/>
    <row r="391" ht="10.5" customHeight="1" x14ac:dyDescent="0.15"/>
    <row r="392" ht="10.5" customHeight="1" x14ac:dyDescent="0.15"/>
    <row r="393" ht="10.5" customHeight="1" x14ac:dyDescent="0.15"/>
    <row r="394" ht="10.5" customHeight="1" x14ac:dyDescent="0.15"/>
    <row r="395" ht="10.5" customHeight="1" x14ac:dyDescent="0.15"/>
    <row r="396" ht="10.5" customHeight="1" x14ac:dyDescent="0.15"/>
    <row r="397" ht="10.5" customHeight="1" x14ac:dyDescent="0.15"/>
    <row r="398" ht="10.5" customHeight="1" x14ac:dyDescent="0.15"/>
    <row r="399" ht="10.5" customHeight="1" x14ac:dyDescent="0.15"/>
    <row r="400" ht="10.5" customHeight="1" x14ac:dyDescent="0.15"/>
    <row r="401" ht="10.5" customHeight="1" x14ac:dyDescent="0.15"/>
    <row r="402" ht="10.5" customHeight="1" x14ac:dyDescent="0.15"/>
    <row r="403" ht="10.5" customHeight="1" x14ac:dyDescent="0.15"/>
    <row r="404" ht="10.5" customHeight="1" x14ac:dyDescent="0.15"/>
    <row r="405" ht="10.5" customHeight="1" x14ac:dyDescent="0.15"/>
    <row r="406" ht="10.5" customHeight="1" x14ac:dyDescent="0.15"/>
    <row r="407" ht="10.5" customHeight="1" x14ac:dyDescent="0.15"/>
    <row r="408" ht="10.5" customHeight="1" x14ac:dyDescent="0.15"/>
    <row r="409" ht="10.5" customHeight="1" x14ac:dyDescent="0.15"/>
    <row r="410" ht="10.5" customHeight="1" x14ac:dyDescent="0.15"/>
    <row r="411" ht="10.5" customHeight="1" x14ac:dyDescent="0.15"/>
    <row r="412" ht="10.5" customHeight="1" x14ac:dyDescent="0.15"/>
    <row r="413" ht="10.5" customHeight="1" x14ac:dyDescent="0.15"/>
    <row r="414" ht="10.5" customHeight="1" x14ac:dyDescent="0.15"/>
    <row r="415" ht="10.5" customHeight="1" x14ac:dyDescent="0.15"/>
    <row r="416" ht="10.5" customHeight="1" x14ac:dyDescent="0.15"/>
    <row r="417" ht="10.5" customHeight="1" x14ac:dyDescent="0.15"/>
    <row r="418" ht="10.5" customHeight="1" x14ac:dyDescent="0.15"/>
    <row r="419" ht="10.5" customHeight="1" x14ac:dyDescent="0.15"/>
    <row r="420" ht="10.5" customHeight="1" x14ac:dyDescent="0.15"/>
    <row r="421" ht="10.5" customHeight="1" x14ac:dyDescent="0.15"/>
    <row r="422" ht="10.5" customHeight="1" x14ac:dyDescent="0.15"/>
    <row r="423" ht="10.5" customHeight="1" x14ac:dyDescent="0.15"/>
    <row r="424" ht="10.5" customHeight="1" x14ac:dyDescent="0.15"/>
    <row r="425" ht="10.5" customHeight="1" x14ac:dyDescent="0.15"/>
    <row r="426" ht="10.5" customHeight="1" x14ac:dyDescent="0.15"/>
    <row r="427" ht="10.5" customHeight="1" x14ac:dyDescent="0.15"/>
    <row r="428" ht="10.5" customHeight="1" x14ac:dyDescent="0.15"/>
    <row r="429" ht="10.5" customHeight="1" x14ac:dyDescent="0.15"/>
    <row r="430" ht="10.5" customHeight="1" x14ac:dyDescent="0.15"/>
    <row r="431" ht="10.5" customHeight="1" x14ac:dyDescent="0.15"/>
    <row r="432" ht="10.5" customHeight="1" x14ac:dyDescent="0.15"/>
    <row r="433" ht="10.5" customHeight="1" x14ac:dyDescent="0.15"/>
    <row r="434" ht="10.5" customHeight="1" x14ac:dyDescent="0.15"/>
    <row r="435" ht="10.5" customHeight="1" x14ac:dyDescent="0.15"/>
    <row r="436" ht="10.5" customHeight="1" x14ac:dyDescent="0.15"/>
    <row r="437" ht="10.5" customHeight="1" x14ac:dyDescent="0.15"/>
    <row r="438" ht="10.5" customHeight="1" x14ac:dyDescent="0.15"/>
    <row r="439" ht="10.5" customHeight="1" x14ac:dyDescent="0.15"/>
    <row r="440" ht="10.5" customHeight="1" x14ac:dyDescent="0.15"/>
    <row r="441" ht="10.5" customHeight="1" x14ac:dyDescent="0.15"/>
    <row r="442" ht="10.5" customHeight="1" x14ac:dyDescent="0.15"/>
    <row r="443" ht="10.5" customHeight="1" x14ac:dyDescent="0.15"/>
    <row r="444" ht="10.5" customHeight="1" x14ac:dyDescent="0.15"/>
    <row r="445" ht="10.5" customHeight="1" x14ac:dyDescent="0.15"/>
    <row r="446" ht="10.5" customHeight="1" x14ac:dyDescent="0.15"/>
    <row r="447" ht="10.5" customHeight="1" x14ac:dyDescent="0.15"/>
    <row r="448" ht="10.5" customHeight="1" x14ac:dyDescent="0.15"/>
    <row r="449" ht="10.5" customHeight="1" x14ac:dyDescent="0.15"/>
    <row r="450" ht="10.5" customHeight="1" x14ac:dyDescent="0.15"/>
    <row r="451" ht="10.5" customHeight="1" x14ac:dyDescent="0.15"/>
    <row r="452" ht="10.5" customHeight="1" x14ac:dyDescent="0.15"/>
    <row r="453" ht="10.5" customHeight="1" x14ac:dyDescent="0.15"/>
    <row r="454" ht="10.5" customHeight="1" x14ac:dyDescent="0.15"/>
    <row r="455" ht="10.5" customHeight="1" x14ac:dyDescent="0.15"/>
    <row r="456" ht="10.5" customHeight="1" x14ac:dyDescent="0.15"/>
    <row r="457" ht="10.5" customHeight="1" x14ac:dyDescent="0.15"/>
    <row r="458" ht="10.5" customHeight="1" x14ac:dyDescent="0.15"/>
    <row r="459" ht="10.5" customHeight="1" x14ac:dyDescent="0.15"/>
    <row r="460" ht="10.5" customHeight="1" x14ac:dyDescent="0.15"/>
    <row r="461" ht="10.5" customHeight="1" x14ac:dyDescent="0.15"/>
    <row r="462" ht="10.5" customHeight="1" x14ac:dyDescent="0.15"/>
    <row r="463" ht="10.5" customHeight="1" x14ac:dyDescent="0.15"/>
    <row r="464" ht="10.5" customHeight="1" x14ac:dyDescent="0.15"/>
    <row r="465" ht="10.5" customHeight="1" x14ac:dyDescent="0.15"/>
    <row r="466" ht="10.5" customHeight="1" x14ac:dyDescent="0.15"/>
    <row r="467" ht="10.5" customHeight="1" x14ac:dyDescent="0.15"/>
    <row r="468" ht="10.5" customHeight="1" x14ac:dyDescent="0.15"/>
    <row r="469" ht="10.5" customHeight="1" x14ac:dyDescent="0.15"/>
    <row r="470" ht="10.5" customHeight="1" x14ac:dyDescent="0.15"/>
    <row r="471" ht="10.5" customHeight="1" x14ac:dyDescent="0.15"/>
    <row r="472" ht="10.5" customHeight="1" x14ac:dyDescent="0.15"/>
    <row r="473" ht="10.5" customHeight="1" x14ac:dyDescent="0.15"/>
    <row r="474" ht="10.5" customHeight="1" x14ac:dyDescent="0.15"/>
    <row r="475" ht="10.5" customHeight="1" x14ac:dyDescent="0.15"/>
    <row r="476" ht="10.5" customHeight="1" x14ac:dyDescent="0.15"/>
    <row r="477" ht="10.5" customHeight="1" x14ac:dyDescent="0.15"/>
    <row r="478" ht="10.5" customHeight="1" x14ac:dyDescent="0.15"/>
    <row r="479" ht="10.5" customHeight="1" x14ac:dyDescent="0.15"/>
    <row r="480" ht="10.5" customHeight="1" x14ac:dyDescent="0.15"/>
    <row r="481" ht="10.5" customHeight="1" x14ac:dyDescent="0.15"/>
    <row r="482" ht="10.5" customHeight="1" x14ac:dyDescent="0.15"/>
    <row r="483" ht="10.5" customHeight="1" x14ac:dyDescent="0.15"/>
    <row r="484" ht="10.5" customHeight="1" x14ac:dyDescent="0.15"/>
    <row r="485" ht="10.5" customHeight="1" x14ac:dyDescent="0.15"/>
    <row r="486" ht="10.5" customHeight="1" x14ac:dyDescent="0.15"/>
    <row r="487" ht="10.5" customHeight="1" x14ac:dyDescent="0.15"/>
    <row r="488" ht="10.5" customHeight="1" x14ac:dyDescent="0.15"/>
    <row r="489" ht="10.5" customHeight="1" x14ac:dyDescent="0.15"/>
    <row r="490" ht="10.5" customHeight="1" x14ac:dyDescent="0.15"/>
    <row r="491" ht="10.5" customHeight="1" x14ac:dyDescent="0.15"/>
    <row r="492" ht="10.5" customHeight="1" x14ac:dyDescent="0.15"/>
    <row r="493" ht="10.5" customHeight="1" x14ac:dyDescent="0.15"/>
    <row r="494" ht="10.5" customHeight="1" x14ac:dyDescent="0.15"/>
    <row r="495" ht="10.5" customHeight="1" x14ac:dyDescent="0.15"/>
    <row r="496" ht="10.5" customHeight="1" x14ac:dyDescent="0.15"/>
    <row r="497" ht="10.5" customHeight="1" x14ac:dyDescent="0.15"/>
    <row r="498" ht="10.5" customHeight="1" x14ac:dyDescent="0.15"/>
    <row r="499" ht="10.5" customHeight="1" x14ac:dyDescent="0.15"/>
    <row r="500" ht="10.5" customHeight="1" x14ac:dyDescent="0.15"/>
    <row r="501" ht="10.5" customHeight="1" x14ac:dyDescent="0.15"/>
    <row r="502" ht="10.5" customHeight="1" x14ac:dyDescent="0.15"/>
    <row r="503" ht="10.5" customHeight="1" x14ac:dyDescent="0.15"/>
    <row r="504" ht="10.5" customHeight="1" x14ac:dyDescent="0.15"/>
    <row r="505" ht="10.5" customHeight="1" x14ac:dyDescent="0.15"/>
    <row r="506" ht="10.5" customHeight="1" x14ac:dyDescent="0.15"/>
    <row r="507" ht="10.5" customHeight="1" x14ac:dyDescent="0.15"/>
    <row r="508" ht="10.5" customHeight="1" x14ac:dyDescent="0.15"/>
    <row r="509" ht="10.5" customHeight="1" x14ac:dyDescent="0.15"/>
    <row r="510" ht="10.5" customHeight="1" x14ac:dyDescent="0.15"/>
    <row r="511" ht="10.5" customHeight="1" x14ac:dyDescent="0.15"/>
    <row r="512" ht="10.5" customHeight="1" x14ac:dyDescent="0.15"/>
    <row r="513" ht="10.5" customHeight="1" x14ac:dyDescent="0.15"/>
    <row r="514" ht="10.5" customHeight="1" x14ac:dyDescent="0.15"/>
    <row r="515" ht="10.5" customHeight="1" x14ac:dyDescent="0.15"/>
    <row r="516" ht="10.5" customHeight="1" x14ac:dyDescent="0.15"/>
    <row r="517" ht="10.5" customHeight="1" x14ac:dyDescent="0.15"/>
    <row r="518" ht="10.5" customHeight="1" x14ac:dyDescent="0.15"/>
    <row r="519" ht="10.5" customHeight="1" x14ac:dyDescent="0.15"/>
    <row r="520" ht="10.5" customHeight="1" x14ac:dyDescent="0.15"/>
    <row r="521" ht="10.5" customHeight="1" x14ac:dyDescent="0.15"/>
    <row r="522" ht="10.5" customHeight="1" x14ac:dyDescent="0.15"/>
    <row r="523" ht="10.5" customHeight="1" x14ac:dyDescent="0.15"/>
    <row r="524" ht="10.5" customHeight="1" x14ac:dyDescent="0.15"/>
    <row r="525" ht="10.5" customHeight="1" x14ac:dyDescent="0.15"/>
    <row r="526" ht="10.5" customHeight="1" x14ac:dyDescent="0.15"/>
    <row r="527" ht="10.5" customHeight="1" x14ac:dyDescent="0.15"/>
    <row r="528" ht="10.5" customHeight="1" x14ac:dyDescent="0.15"/>
    <row r="529" ht="10.5" customHeight="1" x14ac:dyDescent="0.15"/>
    <row r="530" ht="10.5" customHeight="1" x14ac:dyDescent="0.15"/>
    <row r="531" ht="10.5" customHeight="1" x14ac:dyDescent="0.15"/>
    <row r="532" ht="10.5" customHeight="1" x14ac:dyDescent="0.15"/>
    <row r="533" ht="10.5" customHeight="1" x14ac:dyDescent="0.15"/>
    <row r="534" ht="10.5" customHeight="1" x14ac:dyDescent="0.15"/>
    <row r="535" ht="10.5" customHeight="1" x14ac:dyDescent="0.15"/>
    <row r="536" ht="10.5" customHeight="1" x14ac:dyDescent="0.15"/>
    <row r="537" ht="10.5" customHeight="1" x14ac:dyDescent="0.15"/>
    <row r="538" ht="10.5" customHeight="1" x14ac:dyDescent="0.15"/>
    <row r="539" ht="10.5" customHeight="1" x14ac:dyDescent="0.15"/>
    <row r="540" ht="10.5" customHeight="1" x14ac:dyDescent="0.15"/>
    <row r="541" ht="10.5" customHeight="1" x14ac:dyDescent="0.15"/>
    <row r="542" ht="10.5" customHeight="1" x14ac:dyDescent="0.15"/>
    <row r="543" ht="10.5" customHeight="1" x14ac:dyDescent="0.15"/>
    <row r="544" ht="10.5" customHeight="1" x14ac:dyDescent="0.15"/>
    <row r="545" ht="10.5" customHeight="1" x14ac:dyDescent="0.15"/>
    <row r="546" ht="10.5" customHeight="1" x14ac:dyDescent="0.15"/>
    <row r="547" ht="10.5" customHeight="1" x14ac:dyDescent="0.15"/>
    <row r="548" ht="10.5" customHeight="1" x14ac:dyDescent="0.15"/>
    <row r="549" ht="10.5" customHeight="1" x14ac:dyDescent="0.15"/>
    <row r="550" ht="10.5" customHeight="1" x14ac:dyDescent="0.15"/>
    <row r="551" ht="10.5" customHeight="1" x14ac:dyDescent="0.15"/>
    <row r="552" ht="10.5" customHeight="1" x14ac:dyDescent="0.15"/>
    <row r="553" ht="10.5" customHeight="1" x14ac:dyDescent="0.15"/>
    <row r="554" ht="10.5" customHeight="1" x14ac:dyDescent="0.15"/>
    <row r="555" ht="10.5" customHeight="1" x14ac:dyDescent="0.15"/>
    <row r="556" ht="10.5" customHeight="1" x14ac:dyDescent="0.15"/>
    <row r="557" ht="10.5" customHeight="1" x14ac:dyDescent="0.15"/>
    <row r="558" ht="10.5" customHeight="1" x14ac:dyDescent="0.15"/>
    <row r="559" ht="10.5" customHeight="1" x14ac:dyDescent="0.15"/>
    <row r="560" ht="10.5" customHeight="1" x14ac:dyDescent="0.15"/>
    <row r="561" ht="10.5" customHeight="1" x14ac:dyDescent="0.15"/>
    <row r="562" ht="10.5" customHeight="1" x14ac:dyDescent="0.15"/>
    <row r="563" ht="10.5" customHeight="1" x14ac:dyDescent="0.15"/>
    <row r="564" ht="10.5" customHeight="1" x14ac:dyDescent="0.15"/>
    <row r="565" ht="10.5" customHeight="1" x14ac:dyDescent="0.15"/>
    <row r="566" ht="10.5" customHeight="1" x14ac:dyDescent="0.15"/>
    <row r="567" ht="10.5" customHeight="1" x14ac:dyDescent="0.15"/>
    <row r="568" ht="10.5" customHeight="1" x14ac:dyDescent="0.15"/>
    <row r="569" ht="10.5" customHeight="1" x14ac:dyDescent="0.15"/>
    <row r="570" ht="10.5" customHeight="1" x14ac:dyDescent="0.15"/>
    <row r="571" ht="10.5" customHeight="1" x14ac:dyDescent="0.15"/>
    <row r="572" ht="10.5" customHeight="1" x14ac:dyDescent="0.15"/>
    <row r="573" ht="10.5" customHeight="1" x14ac:dyDescent="0.15"/>
    <row r="574" ht="10.5" customHeight="1" x14ac:dyDescent="0.15"/>
    <row r="575" ht="10.5" customHeight="1" x14ac:dyDescent="0.15"/>
    <row r="576" ht="10.5" customHeight="1" x14ac:dyDescent="0.15"/>
    <row r="577" ht="10.5" customHeight="1" x14ac:dyDescent="0.15"/>
    <row r="578" ht="10.5" customHeight="1" x14ac:dyDescent="0.15"/>
    <row r="579" ht="10.5" customHeight="1" x14ac:dyDescent="0.15"/>
    <row r="580" ht="10.5" customHeight="1" x14ac:dyDescent="0.15"/>
    <row r="581" ht="10.5" customHeight="1" x14ac:dyDescent="0.15"/>
    <row r="582" ht="10.5" customHeight="1" x14ac:dyDescent="0.15"/>
    <row r="583" ht="10.5" customHeight="1" x14ac:dyDescent="0.15"/>
    <row r="584" ht="10.5" customHeight="1" x14ac:dyDescent="0.15"/>
    <row r="585" ht="10.5" customHeight="1" x14ac:dyDescent="0.15"/>
    <row r="586" ht="10.5" customHeight="1" x14ac:dyDescent="0.15"/>
    <row r="587" ht="10.5" customHeight="1" x14ac:dyDescent="0.15"/>
    <row r="588" ht="10.5" customHeight="1" x14ac:dyDescent="0.15"/>
    <row r="589" ht="10.5" customHeight="1" x14ac:dyDescent="0.15"/>
    <row r="590" ht="10.5" customHeight="1" x14ac:dyDescent="0.15"/>
    <row r="591" ht="10.5" customHeight="1" x14ac:dyDescent="0.15"/>
    <row r="592" ht="10.5" customHeight="1" x14ac:dyDescent="0.15"/>
    <row r="593" ht="10.5" customHeight="1" x14ac:dyDescent="0.15"/>
    <row r="594" ht="10.5" customHeight="1" x14ac:dyDescent="0.15"/>
    <row r="595" ht="10.5" customHeight="1" x14ac:dyDescent="0.15"/>
    <row r="596" ht="10.5" customHeight="1" x14ac:dyDescent="0.15"/>
    <row r="597" ht="10.5" customHeight="1" x14ac:dyDescent="0.15"/>
    <row r="598" ht="10.5" customHeight="1" x14ac:dyDescent="0.15"/>
    <row r="599" ht="10.5" customHeight="1" x14ac:dyDescent="0.15"/>
    <row r="600" ht="10.5" customHeight="1" x14ac:dyDescent="0.15"/>
    <row r="601" ht="10.5" customHeight="1" x14ac:dyDescent="0.15"/>
    <row r="602" ht="10.5" customHeight="1" x14ac:dyDescent="0.15"/>
    <row r="603" ht="10.5" customHeight="1" x14ac:dyDescent="0.15"/>
    <row r="604" ht="10.5" customHeight="1" x14ac:dyDescent="0.15"/>
    <row r="605" ht="10.5" customHeight="1" x14ac:dyDescent="0.15"/>
    <row r="606" ht="10.5" customHeight="1" x14ac:dyDescent="0.15"/>
    <row r="607" ht="10.5" customHeight="1" x14ac:dyDescent="0.15"/>
    <row r="608" ht="10.5" customHeight="1" x14ac:dyDescent="0.15"/>
    <row r="609" ht="10.5" customHeight="1" x14ac:dyDescent="0.15"/>
    <row r="610" ht="10.5" customHeight="1" x14ac:dyDescent="0.15"/>
    <row r="611" ht="10.5" customHeight="1" x14ac:dyDescent="0.15"/>
    <row r="612" ht="10.5" customHeight="1" x14ac:dyDescent="0.15"/>
    <row r="613" ht="10.5" customHeight="1" x14ac:dyDescent="0.15"/>
    <row r="614" ht="10.5" customHeight="1" x14ac:dyDescent="0.15"/>
    <row r="615" ht="10.5" customHeight="1" x14ac:dyDescent="0.15"/>
    <row r="616" ht="10.5" customHeight="1" x14ac:dyDescent="0.15"/>
    <row r="617" ht="10.5" customHeight="1" x14ac:dyDescent="0.15"/>
    <row r="618" ht="10.5" customHeight="1" x14ac:dyDescent="0.15"/>
    <row r="619" ht="10.5" customHeight="1" x14ac:dyDescent="0.15"/>
    <row r="620" ht="10.5" customHeight="1" x14ac:dyDescent="0.15"/>
    <row r="621" ht="10.5" customHeight="1" x14ac:dyDescent="0.15"/>
    <row r="622" ht="10.5" customHeight="1" x14ac:dyDescent="0.15"/>
    <row r="623" ht="10.5" customHeight="1" x14ac:dyDescent="0.15"/>
    <row r="624" ht="10.5" customHeight="1" x14ac:dyDescent="0.15"/>
    <row r="625" ht="10.5" customHeight="1" x14ac:dyDescent="0.15"/>
    <row r="626" ht="10.5" customHeight="1" x14ac:dyDescent="0.15"/>
    <row r="627" ht="10.5" customHeight="1" x14ac:dyDescent="0.15"/>
    <row r="628" ht="10.5" customHeight="1" x14ac:dyDescent="0.15"/>
    <row r="629" ht="10.5" customHeight="1" x14ac:dyDescent="0.15"/>
    <row r="630" ht="10.5" customHeight="1" x14ac:dyDescent="0.15"/>
    <row r="631" ht="10.5" customHeight="1" x14ac:dyDescent="0.15"/>
    <row r="632" ht="10.5" customHeight="1" x14ac:dyDescent="0.15"/>
    <row r="633" ht="10.5" customHeight="1" x14ac:dyDescent="0.15"/>
    <row r="634" ht="10.5" customHeight="1" x14ac:dyDescent="0.15"/>
    <row r="635" ht="10.5" customHeight="1" x14ac:dyDescent="0.15"/>
    <row r="636" ht="10.5" customHeight="1" x14ac:dyDescent="0.15"/>
    <row r="637" ht="10.5" customHeight="1" x14ac:dyDescent="0.15"/>
    <row r="638" ht="10.5" customHeight="1" x14ac:dyDescent="0.15"/>
    <row r="639" ht="10.5" customHeight="1" x14ac:dyDescent="0.15"/>
    <row r="640" ht="10.5" customHeight="1" x14ac:dyDescent="0.15"/>
    <row r="641" ht="10.5" customHeight="1" x14ac:dyDescent="0.15"/>
    <row r="642" ht="10.5" customHeight="1" x14ac:dyDescent="0.15"/>
    <row r="643" ht="10.5" customHeight="1" x14ac:dyDescent="0.15"/>
    <row r="644" ht="10.5" customHeight="1" x14ac:dyDescent="0.15"/>
    <row r="645" ht="10.5" customHeight="1" x14ac:dyDescent="0.15"/>
    <row r="646" ht="10.5" customHeight="1" x14ac:dyDescent="0.15"/>
    <row r="647" ht="10.5" customHeight="1" x14ac:dyDescent="0.15"/>
    <row r="648" ht="10.5" customHeight="1" x14ac:dyDescent="0.15"/>
    <row r="649" ht="10.5" customHeight="1" x14ac:dyDescent="0.15"/>
    <row r="650" ht="10.5" customHeight="1" x14ac:dyDescent="0.15"/>
    <row r="651" ht="10.5" customHeight="1" x14ac:dyDescent="0.15"/>
    <row r="652" ht="10.5" customHeight="1" x14ac:dyDescent="0.15"/>
    <row r="653" ht="10.5" customHeight="1" x14ac:dyDescent="0.15"/>
    <row r="654" ht="10.5" customHeight="1" x14ac:dyDescent="0.15"/>
    <row r="655" ht="10.5" customHeight="1" x14ac:dyDescent="0.15"/>
    <row r="656" ht="10.5" customHeight="1" x14ac:dyDescent="0.15"/>
    <row r="657" ht="10.5" customHeight="1" x14ac:dyDescent="0.15"/>
    <row r="658" ht="10.5" customHeight="1" x14ac:dyDescent="0.15"/>
    <row r="659" ht="10.5" customHeight="1" x14ac:dyDescent="0.15"/>
    <row r="660" ht="10.5" customHeight="1" x14ac:dyDescent="0.15"/>
    <row r="661" ht="10.5" customHeight="1" x14ac:dyDescent="0.15"/>
    <row r="662" ht="10.5" customHeight="1" x14ac:dyDescent="0.15"/>
    <row r="663" ht="10.5" customHeight="1" x14ac:dyDescent="0.15"/>
    <row r="664" ht="10.5" customHeight="1" x14ac:dyDescent="0.15"/>
    <row r="665" ht="10.5" customHeight="1" x14ac:dyDescent="0.15"/>
    <row r="666" ht="10.5" customHeight="1" x14ac:dyDescent="0.15"/>
    <row r="667" ht="10.5" customHeight="1" x14ac:dyDescent="0.15"/>
    <row r="668" ht="10.5" customHeight="1" x14ac:dyDescent="0.15"/>
    <row r="669" ht="10.5" customHeight="1" x14ac:dyDescent="0.15"/>
    <row r="670" ht="10.5" customHeight="1" x14ac:dyDescent="0.15"/>
    <row r="671" ht="10.5" customHeight="1" x14ac:dyDescent="0.15"/>
    <row r="672" ht="10.5" customHeight="1" x14ac:dyDescent="0.15"/>
    <row r="673" ht="10.5" customHeight="1" x14ac:dyDescent="0.15"/>
    <row r="674" ht="10.5" customHeight="1" x14ac:dyDescent="0.15"/>
    <row r="675" ht="10.5" customHeight="1" x14ac:dyDescent="0.15"/>
    <row r="676" ht="10.5" customHeight="1" x14ac:dyDescent="0.15"/>
    <row r="677" ht="10.5" customHeight="1" x14ac:dyDescent="0.15"/>
    <row r="678" ht="10.5" customHeight="1" x14ac:dyDescent="0.15"/>
    <row r="679" ht="10.5" customHeight="1" x14ac:dyDescent="0.15"/>
    <row r="680" ht="10.5" customHeight="1" x14ac:dyDescent="0.15"/>
    <row r="681" ht="10.5" customHeight="1" x14ac:dyDescent="0.15"/>
    <row r="682" ht="10.5" customHeight="1" x14ac:dyDescent="0.15"/>
    <row r="683" ht="10.5" customHeight="1" x14ac:dyDescent="0.15"/>
    <row r="684" ht="10.5" customHeight="1" x14ac:dyDescent="0.15"/>
    <row r="685" ht="10.5" customHeight="1" x14ac:dyDescent="0.15"/>
    <row r="686" ht="10.5" customHeight="1" x14ac:dyDescent="0.15"/>
    <row r="687" ht="10.5" customHeight="1" x14ac:dyDescent="0.15"/>
    <row r="688" ht="10.5" customHeight="1" x14ac:dyDescent="0.15"/>
    <row r="689" ht="10.5" customHeight="1" x14ac:dyDescent="0.15"/>
    <row r="690" ht="10.5" customHeight="1" x14ac:dyDescent="0.15"/>
    <row r="691" ht="10.5" customHeight="1" x14ac:dyDescent="0.15"/>
    <row r="692" ht="10.5" customHeight="1" x14ac:dyDescent="0.15"/>
    <row r="693" ht="10.5" customHeight="1" x14ac:dyDescent="0.15"/>
    <row r="694" ht="10.5" customHeight="1" x14ac:dyDescent="0.15"/>
    <row r="695" ht="10.5" customHeight="1" x14ac:dyDescent="0.15"/>
    <row r="696" ht="10.5" customHeight="1" x14ac:dyDescent="0.15"/>
    <row r="697" ht="10.5" customHeight="1" x14ac:dyDescent="0.15"/>
    <row r="698" ht="10.5" customHeight="1" x14ac:dyDescent="0.15"/>
    <row r="699" ht="10.5" customHeight="1" x14ac:dyDescent="0.15"/>
    <row r="700" ht="10.5" customHeight="1" x14ac:dyDescent="0.15"/>
    <row r="701" ht="10.5" customHeight="1" x14ac:dyDescent="0.15"/>
    <row r="702" ht="10.5" customHeight="1" x14ac:dyDescent="0.15"/>
    <row r="703" ht="10.5" customHeight="1" x14ac:dyDescent="0.15"/>
    <row r="704" ht="10.5" customHeight="1" x14ac:dyDescent="0.15"/>
    <row r="705" ht="10.5" customHeight="1" x14ac:dyDescent="0.15"/>
    <row r="706" ht="10.5" customHeight="1" x14ac:dyDescent="0.15"/>
    <row r="707" ht="10.5" customHeight="1" x14ac:dyDescent="0.15"/>
    <row r="708" ht="10.5" customHeight="1" x14ac:dyDescent="0.15"/>
    <row r="709" ht="10.5" customHeight="1" x14ac:dyDescent="0.15"/>
    <row r="710" ht="10.5" customHeight="1" x14ac:dyDescent="0.15"/>
    <row r="711" ht="10.5" customHeight="1" x14ac:dyDescent="0.15"/>
    <row r="712" ht="10.5" customHeight="1" x14ac:dyDescent="0.15"/>
    <row r="713" ht="10.5" customHeight="1" x14ac:dyDescent="0.15"/>
    <row r="714" ht="10.5" customHeight="1" x14ac:dyDescent="0.15"/>
    <row r="715" ht="10.5" customHeight="1" x14ac:dyDescent="0.15"/>
    <row r="716" ht="10.5" customHeight="1" x14ac:dyDescent="0.15"/>
    <row r="717" ht="10.5" customHeight="1" x14ac:dyDescent="0.15"/>
    <row r="718" ht="10.5" customHeight="1" x14ac:dyDescent="0.15"/>
    <row r="719" ht="10.5" customHeight="1" x14ac:dyDescent="0.15"/>
    <row r="720" ht="10.5" customHeight="1" x14ac:dyDescent="0.15"/>
    <row r="721" ht="10.5" customHeight="1" x14ac:dyDescent="0.15"/>
    <row r="722" ht="10.5" customHeight="1" x14ac:dyDescent="0.15"/>
    <row r="723" ht="10.5" customHeight="1" x14ac:dyDescent="0.15"/>
    <row r="724" ht="10.5" customHeight="1" x14ac:dyDescent="0.15"/>
    <row r="725" ht="10.5" customHeight="1" x14ac:dyDescent="0.15"/>
    <row r="726" ht="10.5" customHeight="1" x14ac:dyDescent="0.15"/>
    <row r="727" ht="10.5" customHeight="1" x14ac:dyDescent="0.15"/>
    <row r="728" ht="10.5" customHeight="1" x14ac:dyDescent="0.15"/>
    <row r="729" ht="10.5" customHeight="1" x14ac:dyDescent="0.15"/>
    <row r="730" ht="10.5" customHeight="1" x14ac:dyDescent="0.15"/>
    <row r="731" ht="10.5" customHeight="1" x14ac:dyDescent="0.15"/>
    <row r="732" ht="10.5" customHeight="1" x14ac:dyDescent="0.15"/>
    <row r="733" ht="10.5" customHeight="1" x14ac:dyDescent="0.15"/>
    <row r="734" ht="10.5" customHeight="1" x14ac:dyDescent="0.15"/>
    <row r="735" ht="10.5" customHeight="1" x14ac:dyDescent="0.15"/>
    <row r="736" ht="10.5" customHeight="1" x14ac:dyDescent="0.15"/>
    <row r="737" ht="10.5" customHeight="1" x14ac:dyDescent="0.15"/>
    <row r="738" ht="10.5" customHeight="1" x14ac:dyDescent="0.15"/>
    <row r="739" ht="10.5" customHeight="1" x14ac:dyDescent="0.15"/>
    <row r="740" ht="10.5" customHeight="1" x14ac:dyDescent="0.15"/>
    <row r="741" ht="10.5" customHeight="1" x14ac:dyDescent="0.15"/>
    <row r="742" ht="10.5" customHeight="1" x14ac:dyDescent="0.15"/>
    <row r="743" ht="10.5" customHeight="1" x14ac:dyDescent="0.15"/>
    <row r="744" ht="10.5" customHeight="1" x14ac:dyDescent="0.15"/>
    <row r="745" ht="10.5" customHeight="1" x14ac:dyDescent="0.15"/>
    <row r="746" ht="10.5" customHeight="1" x14ac:dyDescent="0.15"/>
    <row r="747" ht="10.5" customHeight="1" x14ac:dyDescent="0.15"/>
    <row r="748" ht="10.5" customHeight="1" x14ac:dyDescent="0.15"/>
    <row r="749" ht="10.5" customHeight="1" x14ac:dyDescent="0.15"/>
    <row r="750" ht="10.5" customHeight="1" x14ac:dyDescent="0.15"/>
    <row r="751" ht="10.5" customHeight="1" x14ac:dyDescent="0.15"/>
    <row r="752" ht="10.5" customHeight="1" x14ac:dyDescent="0.15"/>
    <row r="753" ht="10.5" customHeight="1" x14ac:dyDescent="0.15"/>
    <row r="754" ht="10.5" customHeight="1" x14ac:dyDescent="0.15"/>
    <row r="755" ht="10.5" customHeight="1" x14ac:dyDescent="0.15"/>
    <row r="756" ht="10.5" customHeight="1" x14ac:dyDescent="0.15"/>
    <row r="757" ht="10.5" customHeight="1" x14ac:dyDescent="0.15"/>
    <row r="758" ht="10.5" customHeight="1" x14ac:dyDescent="0.15"/>
    <row r="759" ht="10.5" customHeight="1" x14ac:dyDescent="0.15"/>
    <row r="760" ht="10.5" customHeight="1" x14ac:dyDescent="0.15"/>
    <row r="761" ht="10.5" customHeight="1" x14ac:dyDescent="0.15"/>
    <row r="762" ht="10.5" customHeight="1" x14ac:dyDescent="0.15"/>
    <row r="763" ht="10.5" customHeight="1" x14ac:dyDescent="0.15"/>
    <row r="764" ht="10.5" customHeight="1" x14ac:dyDescent="0.15"/>
    <row r="765" ht="10.5" customHeight="1" x14ac:dyDescent="0.15"/>
    <row r="766" ht="10.5" customHeight="1" x14ac:dyDescent="0.15"/>
    <row r="767" ht="10.5" customHeight="1" x14ac:dyDescent="0.15"/>
    <row r="768" ht="10.5" customHeight="1" x14ac:dyDescent="0.15"/>
    <row r="769" ht="10.5" customHeight="1" x14ac:dyDescent="0.15"/>
    <row r="770" ht="10.5" customHeight="1" x14ac:dyDescent="0.15"/>
    <row r="771" ht="10.5" customHeight="1" x14ac:dyDescent="0.15"/>
    <row r="772" ht="10.5" customHeight="1" x14ac:dyDescent="0.15"/>
    <row r="773" ht="10.5" customHeight="1" x14ac:dyDescent="0.15"/>
    <row r="774" ht="10.5" customHeight="1" x14ac:dyDescent="0.15"/>
    <row r="775" ht="10.5" customHeight="1" x14ac:dyDescent="0.15"/>
    <row r="776" ht="10.5" customHeight="1" x14ac:dyDescent="0.15"/>
    <row r="777" ht="10.5" customHeight="1" x14ac:dyDescent="0.15"/>
    <row r="778" ht="10.5" customHeight="1" x14ac:dyDescent="0.15"/>
    <row r="779" ht="10.5" customHeight="1" x14ac:dyDescent="0.15"/>
    <row r="780" ht="10.5" customHeight="1" x14ac:dyDescent="0.15"/>
    <row r="781" ht="10.5" customHeight="1" x14ac:dyDescent="0.15"/>
    <row r="782" ht="10.5" customHeight="1" x14ac:dyDescent="0.15"/>
    <row r="783" ht="10.5" customHeight="1" x14ac:dyDescent="0.15"/>
    <row r="784" ht="10.5" customHeight="1" x14ac:dyDescent="0.15"/>
    <row r="785" ht="10.5" customHeight="1" x14ac:dyDescent="0.15"/>
    <row r="786" ht="10.5" customHeight="1" x14ac:dyDescent="0.15"/>
    <row r="787" ht="10.5" customHeight="1" x14ac:dyDescent="0.15"/>
    <row r="788" ht="10.5" customHeight="1" x14ac:dyDescent="0.15"/>
    <row r="789" ht="10.5" customHeight="1" x14ac:dyDescent="0.15"/>
    <row r="790" ht="10.5" customHeight="1" x14ac:dyDescent="0.15"/>
    <row r="791" ht="10.5" customHeight="1" x14ac:dyDescent="0.15"/>
    <row r="792" ht="10.5" customHeight="1" x14ac:dyDescent="0.15"/>
    <row r="793" ht="10.5" customHeight="1" x14ac:dyDescent="0.15"/>
    <row r="794" ht="10.5" customHeight="1" x14ac:dyDescent="0.15"/>
    <row r="795" ht="10.5" customHeight="1" x14ac:dyDescent="0.15"/>
    <row r="796" ht="10.5" customHeight="1" x14ac:dyDescent="0.15"/>
    <row r="797" ht="10.5" customHeight="1" x14ac:dyDescent="0.15"/>
    <row r="798" ht="10.5" customHeight="1" x14ac:dyDescent="0.15"/>
    <row r="799" ht="10.5" customHeight="1" x14ac:dyDescent="0.15"/>
    <row r="800" ht="10.5" customHeight="1" x14ac:dyDescent="0.15"/>
    <row r="801" ht="10.5" customHeight="1" x14ac:dyDescent="0.15"/>
    <row r="802" ht="10.5" customHeight="1" x14ac:dyDescent="0.15"/>
    <row r="803" ht="10.5" customHeight="1" x14ac:dyDescent="0.15"/>
    <row r="804" ht="10.5" customHeight="1" x14ac:dyDescent="0.15"/>
    <row r="805" ht="10.5" customHeight="1" x14ac:dyDescent="0.15"/>
    <row r="806" ht="10.5" customHeight="1" x14ac:dyDescent="0.15"/>
    <row r="807" ht="10.5" customHeight="1" x14ac:dyDescent="0.15"/>
    <row r="808" ht="10.5" customHeight="1" x14ac:dyDescent="0.15"/>
    <row r="809" ht="10.5" customHeight="1" x14ac:dyDescent="0.15"/>
    <row r="810" ht="10.5" customHeight="1" x14ac:dyDescent="0.15"/>
    <row r="811" ht="10.5" customHeight="1" x14ac:dyDescent="0.15"/>
    <row r="812" ht="10.5" customHeight="1" x14ac:dyDescent="0.15"/>
    <row r="813" ht="10.5" customHeight="1" x14ac:dyDescent="0.15"/>
    <row r="814" ht="10.5" customHeight="1" x14ac:dyDescent="0.15"/>
    <row r="815" ht="10.5" customHeight="1" x14ac:dyDescent="0.15"/>
    <row r="816" ht="10.5" customHeight="1" x14ac:dyDescent="0.15"/>
    <row r="817" ht="10.5" customHeight="1" x14ac:dyDescent="0.15"/>
    <row r="818" ht="10.5" customHeight="1" x14ac:dyDescent="0.15"/>
    <row r="819" ht="10.5" customHeight="1" x14ac:dyDescent="0.15"/>
    <row r="820" ht="10.5" customHeight="1" x14ac:dyDescent="0.15"/>
    <row r="821" ht="10.5" customHeight="1" x14ac:dyDescent="0.15"/>
    <row r="822" ht="10.5" customHeight="1" x14ac:dyDescent="0.15"/>
    <row r="823" ht="10.5" customHeight="1" x14ac:dyDescent="0.15"/>
    <row r="824" ht="10.5" customHeight="1" x14ac:dyDescent="0.15"/>
    <row r="825" ht="10.5" customHeight="1" x14ac:dyDescent="0.15"/>
    <row r="826" ht="10.5" customHeight="1" x14ac:dyDescent="0.15"/>
    <row r="827" ht="10.5" customHeight="1" x14ac:dyDescent="0.15"/>
    <row r="828" ht="10.5" customHeight="1" x14ac:dyDescent="0.15"/>
    <row r="829" ht="10.5" customHeight="1" x14ac:dyDescent="0.15"/>
    <row r="830" ht="10.5" customHeight="1" x14ac:dyDescent="0.15"/>
    <row r="831" ht="10.5" customHeight="1" x14ac:dyDescent="0.15"/>
    <row r="832" ht="10.5" customHeight="1" x14ac:dyDescent="0.15"/>
    <row r="833" ht="10.5" customHeight="1" x14ac:dyDescent="0.15"/>
    <row r="834" ht="10.5" customHeight="1" x14ac:dyDescent="0.15"/>
    <row r="835" ht="10.5" customHeight="1" x14ac:dyDescent="0.15"/>
    <row r="836" ht="10.5" customHeight="1" x14ac:dyDescent="0.15"/>
    <row r="837" ht="10.5" customHeight="1" x14ac:dyDescent="0.15"/>
    <row r="838" ht="10.5" customHeight="1" x14ac:dyDescent="0.15"/>
    <row r="839" ht="10.5" customHeight="1" x14ac:dyDescent="0.15"/>
    <row r="840" ht="10.5" customHeight="1" x14ac:dyDescent="0.15"/>
    <row r="841" ht="10.5" customHeight="1" x14ac:dyDescent="0.15"/>
    <row r="842" ht="10.5" customHeight="1" x14ac:dyDescent="0.15"/>
    <row r="843" ht="10.5" customHeight="1" x14ac:dyDescent="0.15"/>
    <row r="844" ht="10.5" customHeight="1" x14ac:dyDescent="0.15"/>
    <row r="845" ht="10.5" customHeight="1" x14ac:dyDescent="0.15"/>
    <row r="846" ht="10.5" customHeight="1" x14ac:dyDescent="0.15"/>
    <row r="847" ht="10.5" customHeight="1" x14ac:dyDescent="0.15"/>
    <row r="848" ht="10.5" customHeight="1" x14ac:dyDescent="0.15"/>
    <row r="849" ht="10.5" customHeight="1" x14ac:dyDescent="0.15"/>
    <row r="850" ht="10.5" customHeight="1" x14ac:dyDescent="0.15"/>
    <row r="851" ht="10.5" customHeight="1" x14ac:dyDescent="0.15"/>
    <row r="852" ht="10.5" customHeight="1" x14ac:dyDescent="0.15"/>
    <row r="853" ht="10.5" customHeight="1" x14ac:dyDescent="0.15"/>
    <row r="854" ht="10.5" customHeight="1" x14ac:dyDescent="0.15"/>
    <row r="855" ht="10.5" customHeight="1" x14ac:dyDescent="0.15"/>
    <row r="856" ht="10.5" customHeight="1" x14ac:dyDescent="0.15"/>
    <row r="857" ht="10.5" customHeight="1" x14ac:dyDescent="0.15"/>
    <row r="858" ht="10.5" customHeight="1" x14ac:dyDescent="0.15"/>
    <row r="859" ht="10.5" customHeight="1" x14ac:dyDescent="0.15"/>
    <row r="860" ht="10.5" customHeight="1" x14ac:dyDescent="0.15"/>
    <row r="861" ht="10.5" customHeight="1" x14ac:dyDescent="0.15"/>
    <row r="862" ht="10.5" customHeight="1" x14ac:dyDescent="0.15"/>
    <row r="863" ht="10.5" customHeight="1" x14ac:dyDescent="0.15"/>
    <row r="864" ht="10.5" customHeight="1" x14ac:dyDescent="0.15"/>
    <row r="865" ht="10.5" customHeight="1" x14ac:dyDescent="0.15"/>
    <row r="866" ht="10.5" customHeight="1" x14ac:dyDescent="0.15"/>
    <row r="867" ht="10.5" customHeight="1" x14ac:dyDescent="0.15"/>
    <row r="868" ht="10.5" customHeight="1" x14ac:dyDescent="0.15"/>
    <row r="869" ht="10.5" customHeight="1" x14ac:dyDescent="0.15"/>
    <row r="870" ht="10.5" customHeight="1" x14ac:dyDescent="0.15"/>
    <row r="871" ht="10.5" customHeight="1" x14ac:dyDescent="0.15"/>
    <row r="872" ht="10.5" customHeight="1" x14ac:dyDescent="0.15"/>
    <row r="873" ht="10.5" customHeight="1" x14ac:dyDescent="0.15"/>
    <row r="874" ht="10.5" customHeight="1" x14ac:dyDescent="0.15"/>
    <row r="875" ht="10.5" customHeight="1" x14ac:dyDescent="0.15"/>
    <row r="876" ht="10.5" customHeight="1" x14ac:dyDescent="0.15"/>
    <row r="877" ht="10.5" customHeight="1" x14ac:dyDescent="0.15"/>
    <row r="878" ht="10.5" customHeight="1" x14ac:dyDescent="0.15"/>
    <row r="879" ht="10.5" customHeight="1" x14ac:dyDescent="0.15"/>
    <row r="880" ht="10.5" customHeight="1" x14ac:dyDescent="0.15"/>
    <row r="881" ht="10.5" customHeight="1" x14ac:dyDescent="0.15"/>
    <row r="882" ht="10.5" customHeight="1" x14ac:dyDescent="0.15"/>
    <row r="883" ht="10.5" customHeight="1" x14ac:dyDescent="0.15"/>
    <row r="884" ht="10.5" customHeight="1" x14ac:dyDescent="0.15"/>
    <row r="885" ht="10.5" customHeight="1" x14ac:dyDescent="0.15"/>
    <row r="886" ht="10.5" customHeight="1" x14ac:dyDescent="0.15"/>
    <row r="887" ht="10.5" customHeight="1" x14ac:dyDescent="0.15"/>
    <row r="888" ht="10.5" customHeight="1" x14ac:dyDescent="0.15"/>
    <row r="889" ht="10.5" customHeight="1" x14ac:dyDescent="0.15"/>
    <row r="890" ht="10.5" customHeight="1" x14ac:dyDescent="0.15"/>
    <row r="891" ht="10.5" customHeight="1" x14ac:dyDescent="0.15"/>
    <row r="892" ht="10.5" customHeight="1" x14ac:dyDescent="0.15"/>
    <row r="893" ht="10.5" customHeight="1" x14ac:dyDescent="0.15"/>
    <row r="894" ht="10.5" customHeight="1" x14ac:dyDescent="0.15"/>
    <row r="895" ht="10.5" customHeight="1" x14ac:dyDescent="0.15"/>
    <row r="896" ht="10.5" customHeight="1" x14ac:dyDescent="0.15"/>
    <row r="897" ht="10.5" customHeight="1" x14ac:dyDescent="0.15"/>
    <row r="898" ht="10.5" customHeight="1" x14ac:dyDescent="0.15"/>
    <row r="899" ht="10.5" customHeight="1" x14ac:dyDescent="0.15"/>
    <row r="900" ht="10.5" customHeight="1" x14ac:dyDescent="0.15"/>
    <row r="901" ht="10.5" customHeight="1" x14ac:dyDescent="0.15"/>
    <row r="902" ht="10.5" customHeight="1" x14ac:dyDescent="0.15"/>
    <row r="903" ht="10.5" customHeight="1" x14ac:dyDescent="0.15"/>
    <row r="904" ht="10.5" customHeight="1" x14ac:dyDescent="0.15"/>
    <row r="905" ht="10.5" customHeight="1" x14ac:dyDescent="0.15"/>
    <row r="906" ht="10.5" customHeight="1" x14ac:dyDescent="0.15"/>
    <row r="907" ht="10.5" customHeight="1" x14ac:dyDescent="0.15"/>
    <row r="908" ht="10.5" customHeight="1" x14ac:dyDescent="0.15"/>
    <row r="909" ht="10.5" customHeight="1" x14ac:dyDescent="0.15"/>
    <row r="910" ht="10.5" customHeight="1" x14ac:dyDescent="0.15"/>
    <row r="911" ht="10.5" customHeight="1" x14ac:dyDescent="0.15"/>
    <row r="912" ht="10.5" customHeight="1" x14ac:dyDescent="0.15"/>
    <row r="913" ht="10.5" customHeight="1" x14ac:dyDescent="0.15"/>
    <row r="914" ht="10.5" customHeight="1" x14ac:dyDescent="0.15"/>
    <row r="915" ht="10.5" customHeight="1" x14ac:dyDescent="0.15"/>
    <row r="916" ht="10.5" customHeight="1" x14ac:dyDescent="0.15"/>
    <row r="917" ht="10.5" customHeight="1" x14ac:dyDescent="0.15"/>
    <row r="918" ht="10.5" customHeight="1" x14ac:dyDescent="0.15"/>
    <row r="919" ht="10.5" customHeight="1" x14ac:dyDescent="0.15"/>
    <row r="920" ht="10.5" customHeight="1" x14ac:dyDescent="0.15"/>
    <row r="921" ht="10.5" customHeight="1" x14ac:dyDescent="0.15"/>
    <row r="922" ht="10.5" customHeight="1" x14ac:dyDescent="0.15"/>
    <row r="923" ht="10.5" customHeight="1" x14ac:dyDescent="0.15"/>
    <row r="924" ht="10.5" customHeight="1" x14ac:dyDescent="0.15"/>
    <row r="925" ht="10.5" customHeight="1" x14ac:dyDescent="0.15"/>
    <row r="926" ht="10.5" customHeight="1" x14ac:dyDescent="0.15"/>
    <row r="927" ht="10.5" customHeight="1" x14ac:dyDescent="0.15"/>
    <row r="928" ht="10.5" customHeight="1" x14ac:dyDescent="0.15"/>
    <row r="929" ht="10.5" customHeight="1" x14ac:dyDescent="0.15"/>
    <row r="930" ht="10.5" customHeight="1" x14ac:dyDescent="0.15"/>
    <row r="931" ht="10.5" customHeight="1" x14ac:dyDescent="0.15"/>
    <row r="932" ht="10.5" customHeight="1" x14ac:dyDescent="0.15"/>
    <row r="933" ht="10.5" customHeight="1" x14ac:dyDescent="0.15"/>
    <row r="934" ht="10.5" customHeight="1" x14ac:dyDescent="0.15"/>
    <row r="935" ht="10.5" customHeight="1" x14ac:dyDescent="0.15"/>
    <row r="936" ht="10.5" customHeight="1" x14ac:dyDescent="0.15"/>
    <row r="937" ht="10.5" customHeight="1" x14ac:dyDescent="0.15"/>
    <row r="938" ht="10.5" customHeight="1" x14ac:dyDescent="0.15"/>
    <row r="939" ht="10.5" customHeight="1" x14ac:dyDescent="0.15"/>
    <row r="940" ht="10.5" customHeight="1" x14ac:dyDescent="0.15"/>
    <row r="941" ht="10.5" customHeight="1" x14ac:dyDescent="0.15"/>
    <row r="942" ht="10.5" customHeight="1" x14ac:dyDescent="0.15"/>
    <row r="943" ht="10.5" customHeight="1" x14ac:dyDescent="0.15"/>
    <row r="944" ht="10.5" customHeight="1" x14ac:dyDescent="0.15"/>
    <row r="945" ht="10.5" customHeight="1" x14ac:dyDescent="0.15"/>
    <row r="946" ht="10.5" customHeight="1" x14ac:dyDescent="0.15"/>
    <row r="947" ht="10.5" customHeight="1" x14ac:dyDescent="0.15"/>
    <row r="948" ht="10.5" customHeight="1" x14ac:dyDescent="0.15"/>
    <row r="949" ht="10.5" customHeight="1" x14ac:dyDescent="0.15"/>
    <row r="950" ht="10.5" customHeight="1" x14ac:dyDescent="0.15"/>
    <row r="951" ht="10.5" customHeight="1" x14ac:dyDescent="0.15"/>
    <row r="952" ht="10.5" customHeight="1" x14ac:dyDescent="0.15"/>
    <row r="953" ht="10.5" customHeight="1" x14ac:dyDescent="0.15"/>
    <row r="954" ht="10.5" customHeight="1" x14ac:dyDescent="0.15"/>
    <row r="955" ht="10.5" customHeight="1" x14ac:dyDescent="0.15"/>
    <row r="956" ht="10.5" customHeight="1" x14ac:dyDescent="0.15"/>
    <row r="957" ht="10.5" customHeight="1" x14ac:dyDescent="0.15"/>
    <row r="958" ht="10.5" customHeight="1" x14ac:dyDescent="0.15"/>
    <row r="959" ht="10.5" customHeight="1" x14ac:dyDescent="0.15"/>
    <row r="960" ht="10.5" customHeight="1" x14ac:dyDescent="0.15"/>
    <row r="961" ht="10.5" customHeight="1" x14ac:dyDescent="0.15"/>
    <row r="962" ht="10.5" customHeight="1" x14ac:dyDescent="0.15"/>
    <row r="963" ht="10.5" customHeight="1" x14ac:dyDescent="0.15"/>
    <row r="964" ht="10.5" customHeight="1" x14ac:dyDescent="0.15"/>
    <row r="965" ht="10.5" customHeight="1" x14ac:dyDescent="0.15"/>
    <row r="966" ht="10.5" customHeight="1" x14ac:dyDescent="0.15"/>
    <row r="967" ht="10.5" customHeight="1" x14ac:dyDescent="0.15"/>
    <row r="968" ht="10.5" customHeight="1" x14ac:dyDescent="0.15"/>
    <row r="969" ht="10.5" customHeight="1" x14ac:dyDescent="0.15"/>
    <row r="970" ht="10.5" customHeight="1" x14ac:dyDescent="0.15"/>
    <row r="971" ht="10.5" customHeight="1" x14ac:dyDescent="0.15"/>
    <row r="972" ht="10.5" customHeight="1" x14ac:dyDescent="0.15"/>
    <row r="973" ht="10.5" customHeight="1" x14ac:dyDescent="0.15"/>
    <row r="974" ht="10.5" customHeight="1" x14ac:dyDescent="0.15"/>
    <row r="975" ht="10.5" customHeight="1" x14ac:dyDescent="0.15"/>
    <row r="976" ht="10.5" customHeight="1" x14ac:dyDescent="0.15"/>
    <row r="977" ht="10.5" customHeight="1" x14ac:dyDescent="0.15"/>
    <row r="978" ht="10.5" customHeight="1" x14ac:dyDescent="0.15"/>
    <row r="979" ht="10.5" customHeight="1" x14ac:dyDescent="0.15"/>
    <row r="980" ht="10.5" customHeight="1" x14ac:dyDescent="0.15"/>
    <row r="981" ht="10.5" customHeight="1" x14ac:dyDescent="0.15"/>
    <row r="982" ht="10.5" customHeight="1" x14ac:dyDescent="0.15"/>
    <row r="983" ht="10.5" customHeight="1" x14ac:dyDescent="0.15"/>
    <row r="984" ht="10.5" customHeight="1" x14ac:dyDescent="0.15"/>
    <row r="985" ht="10.5" customHeight="1" x14ac:dyDescent="0.15"/>
    <row r="986" ht="10.5" customHeight="1" x14ac:dyDescent="0.15"/>
    <row r="987" ht="10.5" customHeight="1" x14ac:dyDescent="0.15"/>
    <row r="988" ht="10.5" customHeight="1" x14ac:dyDescent="0.15"/>
    <row r="989" ht="10.5" customHeight="1" x14ac:dyDescent="0.15"/>
    <row r="990" ht="10.5" customHeight="1" x14ac:dyDescent="0.15"/>
    <row r="991" ht="10.5" customHeight="1" x14ac:dyDescent="0.15"/>
    <row r="992" ht="10.5" customHeight="1" x14ac:dyDescent="0.15"/>
    <row r="993" ht="10.5" customHeight="1" x14ac:dyDescent="0.15"/>
    <row r="994" ht="10.5" customHeight="1" x14ac:dyDescent="0.15"/>
    <row r="995" ht="10.5" customHeight="1" x14ac:dyDescent="0.15"/>
    <row r="996" ht="10.5" customHeight="1" x14ac:dyDescent="0.15"/>
    <row r="997" ht="10.5" customHeight="1" x14ac:dyDescent="0.15"/>
    <row r="998" ht="10.5" customHeight="1" x14ac:dyDescent="0.15"/>
    <row r="999" ht="10.5" customHeight="1" x14ac:dyDescent="0.15"/>
    <row r="1000" ht="10.5" customHeight="1" x14ac:dyDescent="0.15"/>
    <row r="1048576" ht="12.75" customHeight="1" x14ac:dyDescent="0.15"/>
  </sheetData>
  <mergeCells count="24">
    <mergeCell ref="A54:H54"/>
    <mergeCell ref="A62:A63"/>
    <mergeCell ref="B62:B63"/>
    <mergeCell ref="C62:H62"/>
    <mergeCell ref="A85:H85"/>
    <mergeCell ref="A34:H34"/>
    <mergeCell ref="A36:B36"/>
    <mergeCell ref="C36:H36"/>
    <mergeCell ref="A44:H44"/>
    <mergeCell ref="A46:B46"/>
    <mergeCell ref="C46:D46"/>
    <mergeCell ref="E46:E47"/>
    <mergeCell ref="F46:G46"/>
    <mergeCell ref="H46:H47"/>
    <mergeCell ref="A17:H17"/>
    <mergeCell ref="A19:B19"/>
    <mergeCell ref="C19:H19"/>
    <mergeCell ref="A26:A27"/>
    <mergeCell ref="A32:H32"/>
    <mergeCell ref="A1:H1"/>
    <mergeCell ref="A2:H2"/>
    <mergeCell ref="A4:H4"/>
    <mergeCell ref="A6:B6"/>
    <mergeCell ref="C6:H6"/>
  </mergeCells>
  <pageMargins left="0.78740157480314965" right="0.78740157480314965" top="0.78740157480314965" bottom="0.78740157480314965" header="0.51181102362204722" footer="0.51181102362204722"/>
  <pageSetup paperSize="9" scale="76" firstPageNumber="0" fitToHeight="0" orientation="portrait" horizontalDpi="300" verticalDpi="300" r:id="rId1"/>
  <rowBreaks count="1" manualBreakCount="1"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931"/>
  <sheetViews>
    <sheetView tabSelected="1" topLeftCell="A109" zoomScaleNormal="100" workbookViewId="0">
      <selection activeCell="I208" sqref="I208"/>
    </sheetView>
  </sheetViews>
  <sheetFormatPr defaultRowHeight="10.5" x14ac:dyDescent="0.15"/>
  <cols>
    <col min="1" max="1" width="7.33203125" style="15" customWidth="1"/>
    <col min="2" max="2" width="31" style="15" customWidth="1"/>
    <col min="3" max="6" width="20.5" style="15" customWidth="1"/>
    <col min="7" max="7" width="14.83203125" style="15" hidden="1" customWidth="1"/>
    <col min="8" max="8" width="9" style="15" customWidth="1"/>
    <col min="9" max="18" width="12.6640625" style="15" customWidth="1"/>
    <col min="19" max="26" width="8.83203125" style="15" customWidth="1"/>
    <col min="27" max="1025" width="16.83203125" style="15" customWidth="1"/>
  </cols>
  <sheetData>
    <row r="1" spans="1:26" ht="19.5" customHeight="1" x14ac:dyDescent="0.15">
      <c r="A1" s="5" t="s">
        <v>93</v>
      </c>
      <c r="B1" s="5"/>
      <c r="C1" s="5"/>
      <c r="D1" s="5"/>
      <c r="E1" s="5"/>
      <c r="F1" s="5"/>
      <c r="G1" s="5"/>
      <c r="H1" s="5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</row>
    <row r="2" spans="1:26" ht="12.75" customHeight="1" x14ac:dyDescent="0.15">
      <c r="A2" s="4" t="s">
        <v>94</v>
      </c>
      <c r="B2" s="4"/>
      <c r="C2" s="4"/>
      <c r="D2" s="4"/>
      <c r="E2" s="4"/>
      <c r="F2" s="4"/>
      <c r="G2" s="4"/>
      <c r="H2" s="4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</row>
    <row r="3" spans="1:26" ht="12" customHeight="1" x14ac:dyDescent="0.15">
      <c r="A3" s="119"/>
      <c r="B3" s="119"/>
      <c r="C3" s="119"/>
      <c r="D3" s="119"/>
      <c r="E3" s="119"/>
      <c r="F3" s="119"/>
      <c r="G3" s="119"/>
      <c r="H3" s="63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</row>
    <row r="4" spans="1:26" ht="12" customHeight="1" x14ac:dyDescent="0.15">
      <c r="A4" s="3" t="s">
        <v>95</v>
      </c>
      <c r="B4" s="3"/>
      <c r="C4" s="3"/>
      <c r="D4" s="3"/>
      <c r="E4" s="3"/>
      <c r="F4" s="3"/>
      <c r="G4" s="3"/>
      <c r="H4" s="3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</row>
    <row r="5" spans="1:26" ht="12" customHeight="1" x14ac:dyDescent="0.15">
      <c r="A5" s="120"/>
      <c r="B5" s="99"/>
      <c r="C5" s="99"/>
      <c r="D5" s="103"/>
      <c r="E5" s="121"/>
      <c r="F5" s="103"/>
      <c r="G5" s="119"/>
      <c r="H5" s="63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</row>
    <row r="6" spans="1:26" ht="12" customHeight="1" x14ac:dyDescent="0.15">
      <c r="A6" s="99" t="s">
        <v>96</v>
      </c>
      <c r="B6" s="99"/>
      <c r="C6" s="99"/>
      <c r="D6" s="103"/>
      <c r="E6" s="103" t="s">
        <v>97</v>
      </c>
      <c r="F6" s="103" t="s">
        <v>98</v>
      </c>
      <c r="G6" s="121"/>
      <c r="H6" s="106" t="s">
        <v>99</v>
      </c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</row>
    <row r="7" spans="1:26" ht="12" customHeight="1" x14ac:dyDescent="0.15">
      <c r="A7" s="120" t="s">
        <v>100</v>
      </c>
      <c r="B7" s="119"/>
      <c r="C7" s="120"/>
      <c r="D7" s="122"/>
      <c r="E7" s="123">
        <v>0</v>
      </c>
      <c r="F7" s="123"/>
      <c r="G7" s="119"/>
      <c r="H7" s="63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</row>
    <row r="8" spans="1:26" ht="12" customHeight="1" x14ac:dyDescent="0.15">
      <c r="A8" s="111" t="s">
        <v>101</v>
      </c>
      <c r="B8" s="124"/>
      <c r="C8" s="111"/>
      <c r="D8" s="125"/>
      <c r="E8" s="113">
        <v>0</v>
      </c>
      <c r="F8" s="123"/>
      <c r="G8" s="119"/>
      <c r="H8" s="63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</row>
    <row r="9" spans="1:26" ht="12" customHeight="1" x14ac:dyDescent="0.15">
      <c r="A9" s="99"/>
      <c r="B9" s="119"/>
      <c r="C9" s="99"/>
      <c r="D9" s="103" t="s">
        <v>102</v>
      </c>
      <c r="E9" s="126">
        <f>SUM(E7:E8)</f>
        <v>0</v>
      </c>
      <c r="F9" s="127">
        <f>E9</f>
        <v>0</v>
      </c>
      <c r="G9" s="119"/>
      <c r="H9" s="63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</row>
    <row r="10" spans="1:26" ht="12" customHeight="1" x14ac:dyDescent="0.15">
      <c r="A10" s="128"/>
      <c r="B10" s="120"/>
      <c r="C10" s="120"/>
      <c r="D10" s="122"/>
      <c r="E10" s="129"/>
      <c r="F10" s="123"/>
      <c r="G10" s="119"/>
      <c r="H10" s="63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</row>
    <row r="11" spans="1:26" ht="12" customHeight="1" x14ac:dyDescent="0.15">
      <c r="A11" s="99" t="s">
        <v>103</v>
      </c>
      <c r="B11" s="121"/>
      <c r="C11" s="103"/>
      <c r="D11" s="121"/>
      <c r="E11" s="130">
        <v>0</v>
      </c>
      <c r="F11" s="131"/>
      <c r="G11" s="119"/>
      <c r="H11" s="132">
        <v>702</v>
      </c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</row>
    <row r="12" spans="1:26" ht="12" customHeight="1" x14ac:dyDescent="0.15">
      <c r="A12" s="111" t="s">
        <v>104</v>
      </c>
      <c r="B12" s="133"/>
      <c r="C12" s="125"/>
      <c r="D12" s="133"/>
      <c r="E12" s="134">
        <v>0</v>
      </c>
      <c r="F12" s="135"/>
      <c r="G12" s="119"/>
      <c r="H12" s="132">
        <v>704</v>
      </c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</row>
    <row r="13" spans="1:26" ht="12" customHeight="1" x14ac:dyDescent="0.15">
      <c r="A13" s="136"/>
      <c r="B13" s="99"/>
      <c r="C13" s="119"/>
      <c r="D13" s="137" t="s">
        <v>105</v>
      </c>
      <c r="E13" s="138">
        <f>E11-E12</f>
        <v>0</v>
      </c>
      <c r="F13" s="139">
        <f>E13</f>
        <v>0</v>
      </c>
      <c r="G13" s="119"/>
      <c r="H13" s="140">
        <v>708</v>
      </c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</row>
    <row r="14" spans="1:26" ht="12" customHeight="1" x14ac:dyDescent="0.15">
      <c r="A14" s="136"/>
      <c r="B14" s="99"/>
      <c r="C14" s="99"/>
      <c r="D14" s="103"/>
      <c r="E14" s="131"/>
      <c r="F14" s="102"/>
      <c r="G14" s="119"/>
      <c r="H14" s="63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</row>
    <row r="15" spans="1:26" ht="12" customHeight="1" x14ac:dyDescent="0.15">
      <c r="A15" s="99" t="s">
        <v>106</v>
      </c>
      <c r="B15" s="99"/>
      <c r="C15" s="99"/>
      <c r="D15" s="103"/>
      <c r="E15" s="130">
        <v>0</v>
      </c>
      <c r="F15" s="131"/>
      <c r="G15" s="119"/>
      <c r="H15" s="140">
        <v>709</v>
      </c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</row>
    <row r="16" spans="1:26" ht="12" customHeight="1" x14ac:dyDescent="0.15">
      <c r="A16" s="99" t="s">
        <v>107</v>
      </c>
      <c r="B16" s="121"/>
      <c r="C16" s="99"/>
      <c r="D16" s="121"/>
      <c r="E16" s="130">
        <v>0</v>
      </c>
      <c r="F16" s="131"/>
      <c r="G16" s="119"/>
      <c r="H16" s="140">
        <v>710</v>
      </c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</row>
    <row r="17" spans="1:26" ht="12" customHeight="1" x14ac:dyDescent="0.15">
      <c r="A17" s="99" t="s">
        <v>108</v>
      </c>
      <c r="B17" s="121"/>
      <c r="C17" s="99"/>
      <c r="D17" s="121"/>
      <c r="E17" s="130">
        <v>0</v>
      </c>
      <c r="F17" s="131"/>
      <c r="G17" s="119"/>
      <c r="H17" s="140">
        <v>712</v>
      </c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</row>
    <row r="18" spans="1:26" ht="12" customHeight="1" x14ac:dyDescent="0.15">
      <c r="A18" s="99" t="s">
        <v>109</v>
      </c>
      <c r="B18" s="121"/>
      <c r="C18" s="99"/>
      <c r="D18" s="121"/>
      <c r="E18" s="130">
        <v>0</v>
      </c>
      <c r="F18" s="131"/>
      <c r="G18" s="119"/>
      <c r="H18" s="140">
        <v>713</v>
      </c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</row>
    <row r="19" spans="1:26" ht="12" customHeight="1" x14ac:dyDescent="0.15">
      <c r="A19" s="99" t="s">
        <v>110</v>
      </c>
      <c r="B19" s="121"/>
      <c r="C19" s="99"/>
      <c r="D19" s="121"/>
      <c r="E19" s="130">
        <v>0</v>
      </c>
      <c r="F19" s="131"/>
      <c r="G19" s="119"/>
      <c r="H19" s="140">
        <v>716</v>
      </c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</row>
    <row r="20" spans="1:26" ht="12" customHeight="1" x14ac:dyDescent="0.15">
      <c r="A20" s="99" t="s">
        <v>111</v>
      </c>
      <c r="B20" s="121"/>
      <c r="C20" s="99"/>
      <c r="D20" s="121"/>
      <c r="E20" s="130">
        <v>0</v>
      </c>
      <c r="F20" s="131"/>
      <c r="G20" s="119"/>
      <c r="H20" s="140">
        <v>719</v>
      </c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</row>
    <row r="21" spans="1:26" ht="12" customHeight="1" x14ac:dyDescent="0.15">
      <c r="A21" s="99" t="s">
        <v>112</v>
      </c>
      <c r="B21" s="121"/>
      <c r="C21" s="99"/>
      <c r="D21" s="121"/>
      <c r="E21" s="130">
        <v>0</v>
      </c>
      <c r="F21" s="131"/>
      <c r="G21" s="119"/>
      <c r="H21" s="140">
        <v>725</v>
      </c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</row>
    <row r="22" spans="1:26" ht="12" customHeight="1" x14ac:dyDescent="0.15">
      <c r="A22" s="99" t="s">
        <v>113</v>
      </c>
      <c r="B22" s="121"/>
      <c r="C22" s="99"/>
      <c r="D22" s="121"/>
      <c r="E22" s="130">
        <v>0</v>
      </c>
      <c r="F22" s="131"/>
      <c r="G22" s="119"/>
      <c r="H22" s="140">
        <v>728</v>
      </c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</row>
    <row r="23" spans="1:26" ht="12" customHeight="1" x14ac:dyDescent="0.15">
      <c r="A23" s="99" t="s">
        <v>114</v>
      </c>
      <c r="B23" s="121"/>
      <c r="C23" s="99"/>
      <c r="D23" s="121"/>
      <c r="E23" s="130">
        <v>0</v>
      </c>
      <c r="F23" s="131"/>
      <c r="G23" s="119"/>
      <c r="H23" s="140">
        <v>732</v>
      </c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</row>
    <row r="24" spans="1:26" ht="12" customHeight="1" x14ac:dyDescent="0.15">
      <c r="A24" s="99" t="s">
        <v>115</v>
      </c>
      <c r="B24" s="121"/>
      <c r="C24" s="99"/>
      <c r="D24" s="121"/>
      <c r="E24" s="130">
        <v>0</v>
      </c>
      <c r="F24" s="131"/>
      <c r="G24" s="119"/>
      <c r="H24" s="140">
        <v>736</v>
      </c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</row>
    <row r="25" spans="1:26" ht="12" customHeight="1" x14ac:dyDescent="0.15">
      <c r="A25" s="99" t="s">
        <v>116</v>
      </c>
      <c r="B25" s="121"/>
      <c r="C25" s="99"/>
      <c r="D25" s="121"/>
      <c r="E25" s="130">
        <v>0</v>
      </c>
      <c r="F25" s="131"/>
      <c r="G25" s="119"/>
      <c r="H25" s="140">
        <v>739</v>
      </c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</row>
    <row r="26" spans="1:26" ht="12" customHeight="1" x14ac:dyDescent="0.15">
      <c r="A26" s="99" t="s">
        <v>117</v>
      </c>
      <c r="B26" s="121"/>
      <c r="C26" s="99"/>
      <c r="D26" s="121"/>
      <c r="E26" s="130">
        <v>0</v>
      </c>
      <c r="F26" s="131"/>
      <c r="G26" s="119"/>
      <c r="H26" s="140">
        <v>740</v>
      </c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</row>
    <row r="27" spans="1:26" ht="12" customHeight="1" x14ac:dyDescent="0.15">
      <c r="A27" s="121" t="s">
        <v>118</v>
      </c>
      <c r="B27" s="121"/>
      <c r="C27" s="104"/>
      <c r="D27" s="141"/>
      <c r="E27" s="114">
        <f>A!G42</f>
        <v>0</v>
      </c>
      <c r="F27" s="121"/>
      <c r="G27" s="119"/>
      <c r="H27" s="140">
        <v>741</v>
      </c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</row>
    <row r="28" spans="1:26" ht="12" customHeight="1" x14ac:dyDescent="0.15">
      <c r="A28" s="121" t="s">
        <v>119</v>
      </c>
      <c r="B28" s="121"/>
      <c r="C28" s="102"/>
      <c r="D28" s="104"/>
      <c r="E28" s="130">
        <v>0</v>
      </c>
      <c r="F28" s="121"/>
      <c r="G28" s="119"/>
      <c r="H28" s="140">
        <v>748</v>
      </c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 spans="1:26" ht="12" customHeight="1" x14ac:dyDescent="0.15">
      <c r="A29" s="142" t="s">
        <v>120</v>
      </c>
      <c r="B29" s="99"/>
      <c r="C29" s="99"/>
      <c r="D29" s="121"/>
      <c r="E29" s="130">
        <v>0</v>
      </c>
      <c r="F29" s="131"/>
      <c r="G29" s="119"/>
      <c r="H29" s="140">
        <v>750</v>
      </c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</row>
    <row r="30" spans="1:26" ht="12" customHeight="1" x14ac:dyDescent="0.15">
      <c r="A30" s="142"/>
      <c r="B30" s="99"/>
      <c r="C30" s="99"/>
      <c r="D30" s="121"/>
      <c r="E30" s="130">
        <v>0</v>
      </c>
      <c r="F30" s="131"/>
      <c r="G30" s="119"/>
      <c r="H30" s="140">
        <v>751</v>
      </c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</row>
    <row r="31" spans="1:26" ht="12" customHeight="1" x14ac:dyDescent="0.15">
      <c r="A31" s="142"/>
      <c r="B31" s="99"/>
      <c r="C31" s="99"/>
      <c r="D31" s="121"/>
      <c r="E31" s="130">
        <v>0</v>
      </c>
      <c r="F31" s="131"/>
      <c r="G31" s="119"/>
      <c r="H31" s="140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</row>
    <row r="32" spans="1:26" ht="12" customHeight="1" x14ac:dyDescent="0.15">
      <c r="A32" s="142"/>
      <c r="B32" s="99"/>
      <c r="C32" s="99"/>
      <c r="D32" s="121"/>
      <c r="E32" s="130">
        <v>0</v>
      </c>
      <c r="F32" s="131"/>
      <c r="G32" s="119"/>
      <c r="H32" s="140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</row>
    <row r="33" spans="1:26" ht="12" customHeight="1" x14ac:dyDescent="0.15">
      <c r="A33" s="99" t="s">
        <v>121</v>
      </c>
      <c r="B33" s="99"/>
      <c r="C33" s="143"/>
      <c r="D33" s="102"/>
      <c r="E33" s="102"/>
      <c r="F33" s="131"/>
      <c r="G33" s="119"/>
      <c r="H33" s="98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</row>
    <row r="34" spans="1:26" ht="12" customHeight="1" x14ac:dyDescent="0.15">
      <c r="A34" s="99"/>
      <c r="B34" s="99" t="s">
        <v>122</v>
      </c>
      <c r="C34" s="143"/>
      <c r="D34" s="144">
        <f>A!D59</f>
        <v>0</v>
      </c>
      <c r="E34" s="102"/>
      <c r="F34" s="131"/>
      <c r="G34" s="119"/>
      <c r="H34" s="98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</row>
    <row r="35" spans="1:26" ht="12" customHeight="1" x14ac:dyDescent="0.15">
      <c r="A35" s="99"/>
      <c r="B35" s="142" t="s">
        <v>123</v>
      </c>
      <c r="C35" s="143"/>
      <c r="D35" s="102">
        <v>0</v>
      </c>
      <c r="E35" s="102"/>
      <c r="F35" s="131"/>
      <c r="G35" s="119"/>
      <c r="H35" s="98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</row>
    <row r="36" spans="1:26" ht="12" customHeight="1" x14ac:dyDescent="0.15">
      <c r="A36" s="99"/>
      <c r="B36" s="142" t="s">
        <v>124</v>
      </c>
      <c r="C36" s="143"/>
      <c r="D36" s="102">
        <v>0</v>
      </c>
      <c r="E36" s="102"/>
      <c r="F36" s="131"/>
      <c r="G36" s="119"/>
      <c r="H36" s="98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</row>
    <row r="37" spans="1:26" ht="12" customHeight="1" x14ac:dyDescent="0.15">
      <c r="A37" s="99"/>
      <c r="B37" s="142" t="s">
        <v>121</v>
      </c>
      <c r="C37" s="143"/>
      <c r="D37" s="102">
        <v>0</v>
      </c>
      <c r="E37" s="102"/>
      <c r="F37" s="131"/>
      <c r="G37" s="119"/>
      <c r="H37" s="98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</row>
    <row r="38" spans="1:26" ht="12" customHeight="1" x14ac:dyDescent="0.15">
      <c r="A38" s="99"/>
      <c r="B38" s="99" t="s">
        <v>121</v>
      </c>
      <c r="C38" s="143"/>
      <c r="D38" s="113">
        <v>0</v>
      </c>
      <c r="E38" s="145"/>
      <c r="F38" s="131"/>
      <c r="G38" s="119"/>
      <c r="H38" s="98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</row>
    <row r="39" spans="1:26" ht="12" customHeight="1" x14ac:dyDescent="0.15">
      <c r="A39" s="99"/>
      <c r="B39" s="99"/>
      <c r="C39" s="143"/>
      <c r="D39" s="102">
        <f>SUM(D34:D38)</f>
        <v>0</v>
      </c>
      <c r="E39" s="130">
        <f>D39</f>
        <v>0</v>
      </c>
      <c r="F39" s="131"/>
      <c r="G39" s="119"/>
      <c r="H39" s="140">
        <v>752</v>
      </c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</row>
    <row r="40" spans="1:26" ht="12" customHeight="1" x14ac:dyDescent="0.15">
      <c r="A40" s="99"/>
      <c r="B40" s="99"/>
      <c r="C40" s="111"/>
      <c r="D40" s="121"/>
      <c r="E40" s="102"/>
      <c r="F40" s="131"/>
      <c r="G40" s="119"/>
      <c r="H40" s="98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</row>
    <row r="41" spans="1:26" ht="12" customHeight="1" x14ac:dyDescent="0.15">
      <c r="A41" s="146"/>
      <c r="B41" s="147"/>
      <c r="C41" s="119"/>
      <c r="D41" s="117" t="s">
        <v>125</v>
      </c>
      <c r="E41" s="118">
        <f>SUM(E15:E40)</f>
        <v>0</v>
      </c>
      <c r="F41" s="104">
        <f>E41</f>
        <v>0</v>
      </c>
      <c r="G41" s="119"/>
      <c r="H41" s="140">
        <v>753</v>
      </c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</row>
    <row r="42" spans="1:26" ht="12" customHeight="1" x14ac:dyDescent="0.15">
      <c r="A42" s="98"/>
      <c r="B42" s="99"/>
      <c r="C42" s="99"/>
      <c r="D42" s="107"/>
      <c r="E42" s="102"/>
      <c r="F42" s="131"/>
      <c r="G42" s="119"/>
      <c r="H42" s="63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</row>
    <row r="43" spans="1:26" ht="12" customHeight="1" x14ac:dyDescent="0.15">
      <c r="A43" s="142" t="s">
        <v>126</v>
      </c>
      <c r="B43" s="99"/>
      <c r="C43" s="99"/>
      <c r="D43" s="107"/>
      <c r="E43" s="130">
        <v>0</v>
      </c>
      <c r="F43" s="121"/>
      <c r="G43" s="119"/>
      <c r="H43" s="140">
        <v>755</v>
      </c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</row>
    <row r="44" spans="1:26" ht="12" customHeight="1" x14ac:dyDescent="0.15">
      <c r="A44" s="142" t="s">
        <v>127</v>
      </c>
      <c r="B44" s="99"/>
      <c r="C44" s="99"/>
      <c r="D44" s="107"/>
      <c r="E44" s="130">
        <v>0</v>
      </c>
      <c r="F44" s="121"/>
      <c r="G44" s="119"/>
      <c r="H44" s="140">
        <v>756</v>
      </c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</row>
    <row r="45" spans="1:26" ht="12" customHeight="1" x14ac:dyDescent="0.15">
      <c r="A45" s="99" t="s">
        <v>128</v>
      </c>
      <c r="B45" s="99"/>
      <c r="C45" s="103"/>
      <c r="D45" s="121"/>
      <c r="E45" s="130">
        <v>0</v>
      </c>
      <c r="F45" s="121"/>
      <c r="G45" s="119"/>
      <c r="H45" s="140">
        <v>765</v>
      </c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</row>
    <row r="46" spans="1:26" ht="12" customHeight="1" x14ac:dyDescent="0.15">
      <c r="A46" s="99" t="s">
        <v>112</v>
      </c>
      <c r="B46" s="99"/>
      <c r="C46" s="103"/>
      <c r="D46" s="121"/>
      <c r="E46" s="130">
        <v>0</v>
      </c>
      <c r="F46" s="121"/>
      <c r="G46" s="119"/>
      <c r="H46" s="140">
        <v>766</v>
      </c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</row>
    <row r="47" spans="1:26" ht="12" customHeight="1" x14ac:dyDescent="0.15">
      <c r="A47" s="99" t="s">
        <v>129</v>
      </c>
      <c r="B47" s="99"/>
      <c r="C47" s="103"/>
      <c r="D47" s="121"/>
      <c r="E47" s="130">
        <v>0</v>
      </c>
      <c r="F47" s="121"/>
      <c r="G47" s="119"/>
      <c r="H47" s="140">
        <v>767</v>
      </c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</row>
    <row r="48" spans="1:26" ht="12" customHeight="1" x14ac:dyDescent="0.15">
      <c r="A48" s="99" t="s">
        <v>130</v>
      </c>
      <c r="B48" s="99"/>
      <c r="C48" s="103"/>
      <c r="D48" s="121"/>
      <c r="E48" s="130">
        <v>0</v>
      </c>
      <c r="F48" s="121"/>
      <c r="G48" s="119"/>
      <c r="H48" s="140">
        <v>769</v>
      </c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</row>
    <row r="49" spans="1:26" ht="12" customHeight="1" x14ac:dyDescent="0.15">
      <c r="A49" s="99" t="s">
        <v>131</v>
      </c>
      <c r="B49" s="99"/>
      <c r="C49" s="103"/>
      <c r="D49" s="121"/>
      <c r="E49" s="102"/>
      <c r="F49" s="121"/>
      <c r="G49" s="119"/>
      <c r="H49" s="98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</row>
    <row r="50" spans="1:26" ht="12" customHeight="1" x14ac:dyDescent="0.15">
      <c r="A50" s="99"/>
      <c r="B50" s="99" t="s">
        <v>132</v>
      </c>
      <c r="C50" s="103"/>
      <c r="D50" s="148">
        <v>0</v>
      </c>
      <c r="E50" s="102"/>
      <c r="F50" s="121"/>
      <c r="G50" s="119"/>
      <c r="H50" s="98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</row>
    <row r="51" spans="1:26" ht="12" customHeight="1" x14ac:dyDescent="0.15">
      <c r="A51" s="99"/>
      <c r="B51" s="99" t="s">
        <v>133</v>
      </c>
      <c r="C51" s="103"/>
      <c r="D51" s="144">
        <f>A!C70</f>
        <v>0</v>
      </c>
      <c r="E51" s="102"/>
      <c r="F51" s="121"/>
      <c r="G51" s="119"/>
      <c r="H51" s="98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</row>
    <row r="52" spans="1:26" ht="12" customHeight="1" x14ac:dyDescent="0.15">
      <c r="A52" s="99"/>
      <c r="B52" s="99"/>
      <c r="C52" s="143"/>
      <c r="D52" s="113">
        <v>0</v>
      </c>
      <c r="E52" s="102"/>
      <c r="F52" s="121"/>
      <c r="G52" s="119"/>
      <c r="H52" s="98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</row>
    <row r="53" spans="1:26" ht="12" customHeight="1" x14ac:dyDescent="0.15">
      <c r="A53" s="99"/>
      <c r="B53" s="99"/>
      <c r="C53" s="143"/>
      <c r="D53" s="102">
        <f>SUM(D50:D52)</f>
        <v>0</v>
      </c>
      <c r="E53" s="130">
        <f>D53</f>
        <v>0</v>
      </c>
      <c r="F53" s="121"/>
      <c r="G53" s="119"/>
      <c r="H53" s="140">
        <v>774</v>
      </c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</row>
    <row r="54" spans="1:26" ht="12" customHeight="1" x14ac:dyDescent="0.15">
      <c r="A54" s="99"/>
      <c r="B54" s="99"/>
      <c r="C54" s="143"/>
      <c r="D54" s="102"/>
      <c r="E54" s="130"/>
      <c r="F54" s="121"/>
      <c r="G54" s="119"/>
      <c r="H54" s="140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</row>
    <row r="55" spans="1:26" ht="12" customHeight="1" x14ac:dyDescent="0.15">
      <c r="A55" s="99"/>
      <c r="B55" s="99"/>
      <c r="C55" s="143"/>
      <c r="D55" s="102"/>
      <c r="E55" s="130"/>
      <c r="F55" s="121"/>
      <c r="G55" s="119"/>
      <c r="H55" s="140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</row>
    <row r="56" spans="1:26" ht="12" customHeight="1" x14ac:dyDescent="0.15">
      <c r="A56" s="99"/>
      <c r="B56" s="99"/>
      <c r="C56" s="125"/>
      <c r="D56" s="121"/>
      <c r="E56" s="130"/>
      <c r="F56" s="121"/>
      <c r="G56" s="119"/>
      <c r="H56" s="140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</row>
    <row r="57" spans="1:26" ht="12" customHeight="1" x14ac:dyDescent="0.15">
      <c r="A57" s="146"/>
      <c r="B57" s="147"/>
      <c r="C57" s="119"/>
      <c r="D57" s="117" t="s">
        <v>134</v>
      </c>
      <c r="E57" s="149">
        <f>SUM(E43:E56)</f>
        <v>0</v>
      </c>
      <c r="F57" s="150">
        <f>E57</f>
        <v>0</v>
      </c>
      <c r="G57" s="119"/>
      <c r="H57" s="140">
        <v>776</v>
      </c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</row>
    <row r="58" spans="1:26" ht="12" customHeight="1" x14ac:dyDescent="0.15">
      <c r="A58" s="151"/>
      <c r="B58" s="111"/>
      <c r="C58" s="112"/>
      <c r="D58" s="152"/>
      <c r="E58" s="110"/>
      <c r="F58" s="152"/>
      <c r="G58" s="119"/>
      <c r="H58" s="98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</row>
    <row r="59" spans="1:26" ht="12" customHeight="1" x14ac:dyDescent="0.15">
      <c r="A59" s="120"/>
      <c r="B59" s="120"/>
      <c r="C59" s="120"/>
      <c r="D59" s="122"/>
      <c r="E59" s="123" t="s">
        <v>135</v>
      </c>
      <c r="F59" s="153">
        <f>F9+F13+F41-F57</f>
        <v>0</v>
      </c>
      <c r="G59" s="119"/>
      <c r="H59" s="136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</row>
    <row r="60" spans="1:26" ht="12" customHeight="1" x14ac:dyDescent="0.15">
      <c r="A60" s="120"/>
      <c r="B60" s="120"/>
      <c r="C60" s="120"/>
      <c r="D60" s="122"/>
      <c r="E60" s="123"/>
      <c r="F60" s="153"/>
      <c r="G60" s="119"/>
      <c r="H60" s="136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</row>
    <row r="61" spans="1:26" ht="12" customHeight="1" x14ac:dyDescent="0.15">
      <c r="A61" s="120"/>
      <c r="B61" s="120"/>
      <c r="C61" s="120"/>
      <c r="D61" s="122"/>
      <c r="E61" s="123" t="s">
        <v>136</v>
      </c>
      <c r="F61" s="138">
        <f>IF(F59&lt;0,-F59,0)</f>
        <v>0</v>
      </c>
      <c r="G61" s="154"/>
      <c r="H61" s="155" t="s">
        <v>137</v>
      </c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</row>
    <row r="62" spans="1:26" ht="12" customHeight="1" x14ac:dyDescent="0.15">
      <c r="A62" s="120"/>
      <c r="B62" s="120"/>
      <c r="C62" s="120"/>
      <c r="D62" s="122"/>
      <c r="E62" s="123" t="s">
        <v>138</v>
      </c>
      <c r="F62" s="138">
        <f>IF(F59&gt;0,F59,0)</f>
        <v>0</v>
      </c>
      <c r="G62" s="154"/>
      <c r="H62" s="155" t="s">
        <v>139</v>
      </c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</row>
    <row r="63" spans="1:26" ht="12" customHeight="1" x14ac:dyDescent="0.15">
      <c r="A63" s="120"/>
      <c r="B63" s="120"/>
      <c r="C63" s="120"/>
      <c r="D63" s="122"/>
      <c r="E63" s="123"/>
      <c r="F63" s="123"/>
      <c r="G63" s="119"/>
      <c r="H63" s="63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</row>
    <row r="64" spans="1:26" ht="12" customHeight="1" x14ac:dyDescent="0.15">
      <c r="A64" s="2" t="s">
        <v>140</v>
      </c>
      <c r="B64" s="2"/>
      <c r="C64" s="2"/>
      <c r="D64" s="2"/>
      <c r="E64" s="2"/>
      <c r="F64" s="2"/>
      <c r="G64" s="2"/>
      <c r="H64" s="2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</row>
    <row r="65" spans="1:26" ht="12" customHeight="1" x14ac:dyDescent="0.15">
      <c r="A65" s="106"/>
      <c r="B65" s="121"/>
      <c r="C65" s="121"/>
      <c r="D65" s="121"/>
      <c r="E65" s="121"/>
      <c r="F65" s="121"/>
      <c r="G65" s="119"/>
      <c r="H65" s="63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</row>
    <row r="66" spans="1:26" ht="12" customHeight="1" x14ac:dyDescent="0.15">
      <c r="A66" s="106"/>
      <c r="B66" s="121"/>
      <c r="C66" s="119"/>
      <c r="D66" s="121"/>
      <c r="E66" s="122" t="s">
        <v>138</v>
      </c>
      <c r="F66" s="148">
        <f>F62</f>
        <v>0</v>
      </c>
      <c r="G66" s="119"/>
      <c r="H66" s="63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</row>
    <row r="67" spans="1:26" ht="12" customHeight="1" x14ac:dyDescent="0.15">
      <c r="A67" s="106"/>
      <c r="B67" s="121"/>
      <c r="C67" s="119"/>
      <c r="D67" s="121"/>
      <c r="E67" s="103" t="s">
        <v>141</v>
      </c>
      <c r="F67" s="134">
        <v>0</v>
      </c>
      <c r="G67" s="154"/>
      <c r="H67" s="156">
        <v>324</v>
      </c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</row>
    <row r="68" spans="1:26" ht="12" customHeight="1" x14ac:dyDescent="0.15">
      <c r="A68" s="106"/>
      <c r="B68" s="121"/>
      <c r="C68" s="121"/>
      <c r="D68" s="121"/>
      <c r="E68" s="103" t="s">
        <v>142</v>
      </c>
      <c r="F68" s="157">
        <f>F66-F67</f>
        <v>0</v>
      </c>
      <c r="G68" s="158"/>
      <c r="H68" s="156">
        <v>302</v>
      </c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</row>
    <row r="69" spans="1:26" ht="12" customHeight="1" x14ac:dyDescent="0.15">
      <c r="A69" s="106"/>
      <c r="B69" s="121"/>
      <c r="C69" s="121"/>
      <c r="D69" s="121"/>
      <c r="E69" s="159" t="s">
        <v>143</v>
      </c>
      <c r="F69" s="160">
        <v>0.7</v>
      </c>
      <c r="G69" s="161"/>
      <c r="H69" s="162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</row>
    <row r="70" spans="1:26" ht="12" customHeight="1" x14ac:dyDescent="0.15">
      <c r="A70" s="121"/>
      <c r="B70" s="121"/>
      <c r="D70" s="127"/>
      <c r="E70" s="159" t="s">
        <v>144</v>
      </c>
      <c r="F70" s="127">
        <f>F68*F69</f>
        <v>0</v>
      </c>
      <c r="G70" s="119"/>
      <c r="H70" s="63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</row>
    <row r="71" spans="1:26" ht="12" customHeight="1" x14ac:dyDescent="0.15">
      <c r="A71" s="121"/>
      <c r="B71" s="121"/>
      <c r="D71" s="127"/>
      <c r="E71" s="159" t="s">
        <v>145</v>
      </c>
      <c r="F71" s="163">
        <f>A!E28</f>
        <v>0</v>
      </c>
      <c r="G71" s="164"/>
      <c r="H71" s="165">
        <v>303</v>
      </c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</row>
    <row r="72" spans="1:26" ht="12" customHeight="1" x14ac:dyDescent="0.15">
      <c r="A72" s="121"/>
      <c r="B72" s="121"/>
      <c r="D72" s="64"/>
      <c r="E72" s="103" t="s">
        <v>146</v>
      </c>
      <c r="F72" s="166">
        <f>A!F28</f>
        <v>0</v>
      </c>
      <c r="G72" s="164"/>
      <c r="H72" s="165">
        <v>309</v>
      </c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</row>
    <row r="73" spans="1:26" ht="12" customHeight="1" x14ac:dyDescent="0.15">
      <c r="A73" s="121"/>
      <c r="B73" s="121"/>
      <c r="C73" s="103"/>
      <c r="D73" s="103"/>
      <c r="E73" s="103"/>
      <c r="F73" s="127"/>
      <c r="G73" s="119"/>
      <c r="H73" s="63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</row>
    <row r="74" spans="1:26" ht="12" customHeight="1" x14ac:dyDescent="0.15">
      <c r="A74" s="121"/>
      <c r="B74" s="121"/>
      <c r="C74" s="103"/>
      <c r="D74" s="103"/>
      <c r="E74" s="103" t="s">
        <v>142</v>
      </c>
      <c r="F74" s="127">
        <f>F68</f>
        <v>0</v>
      </c>
      <c r="G74" s="119"/>
      <c r="H74" s="63"/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</row>
    <row r="75" spans="1:26" ht="12" customHeight="1" x14ac:dyDescent="0.15">
      <c r="A75" s="121"/>
      <c r="B75" s="121"/>
      <c r="C75" s="103"/>
      <c r="D75" s="103"/>
      <c r="E75" s="103" t="s">
        <v>147</v>
      </c>
      <c r="F75" s="167">
        <f>F72</f>
        <v>0</v>
      </c>
      <c r="G75" s="119"/>
      <c r="H75" s="63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</row>
    <row r="76" spans="1:26" ht="12" customHeight="1" x14ac:dyDescent="0.15">
      <c r="A76" s="121"/>
      <c r="B76" s="121"/>
      <c r="C76" s="103"/>
      <c r="D76" s="103"/>
      <c r="E76" s="122" t="s">
        <v>148</v>
      </c>
      <c r="F76" s="168">
        <f>F74-F75</f>
        <v>0</v>
      </c>
      <c r="G76" s="154"/>
      <c r="H76" s="156">
        <v>346</v>
      </c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</row>
    <row r="77" spans="1:26" ht="12" customHeight="1" x14ac:dyDescent="0.15">
      <c r="A77" s="120"/>
      <c r="B77" s="120"/>
      <c r="C77" s="120"/>
      <c r="D77" s="122"/>
      <c r="E77" s="123"/>
      <c r="F77" s="123"/>
      <c r="G77" s="121"/>
      <c r="H77" s="106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</row>
    <row r="78" spans="1:26" ht="12" customHeight="1" x14ac:dyDescent="0.15">
      <c r="A78" s="1" t="s">
        <v>149</v>
      </c>
      <c r="B78" s="1"/>
      <c r="C78" s="1"/>
      <c r="D78" s="1"/>
      <c r="E78" s="1"/>
      <c r="F78" s="1"/>
      <c r="G78" s="1"/>
      <c r="H78" s="1"/>
      <c r="I78" s="119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</row>
    <row r="79" spans="1:26" ht="12" customHeight="1" x14ac:dyDescent="0.15">
      <c r="A79" s="169"/>
      <c r="B79" s="99"/>
      <c r="C79" s="99"/>
      <c r="D79" s="103"/>
      <c r="E79" s="102"/>
      <c r="F79" s="102"/>
      <c r="G79" s="119"/>
      <c r="H79" s="63"/>
      <c r="I79" s="119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</row>
    <row r="80" spans="1:26" ht="12" customHeight="1" x14ac:dyDescent="0.15">
      <c r="A80" s="99" t="s">
        <v>150</v>
      </c>
      <c r="C80" s="99"/>
      <c r="D80" s="104">
        <f>IF(F76&lt;0,0,IF(F76&gt;15000,15000,F76))</f>
        <v>0</v>
      </c>
      <c r="E80" s="170">
        <v>0.17</v>
      </c>
      <c r="F80" s="114">
        <f>ROUNDUP(D80*E80,2)</f>
        <v>0</v>
      </c>
      <c r="G80" s="171"/>
      <c r="H80" s="132" t="s">
        <v>151</v>
      </c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121"/>
      <c r="Y80" s="121"/>
      <c r="Z80" s="121"/>
    </row>
    <row r="81" spans="1:26" ht="12" customHeight="1" x14ac:dyDescent="0.15">
      <c r="A81" s="99" t="s">
        <v>152</v>
      </c>
      <c r="C81" s="99"/>
      <c r="D81" s="104">
        <f>IF(F76-D80&lt;0.001,0,F76-D80)</f>
        <v>0</v>
      </c>
      <c r="E81" s="170">
        <v>0.21</v>
      </c>
      <c r="F81" s="114">
        <f>ROUNDUP(D81*E81,2)</f>
        <v>0</v>
      </c>
      <c r="G81" s="154"/>
      <c r="H81" s="132" t="s">
        <v>153</v>
      </c>
      <c r="I81" s="119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</row>
    <row r="82" spans="1:26" ht="12" customHeight="1" x14ac:dyDescent="0.15">
      <c r="A82" s="99" t="s">
        <v>154</v>
      </c>
      <c r="C82" s="99"/>
      <c r="D82" s="102"/>
      <c r="E82" s="159"/>
      <c r="F82" s="130">
        <v>0</v>
      </c>
      <c r="G82" s="154"/>
      <c r="H82" s="132">
        <v>349</v>
      </c>
      <c r="I82" s="119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</row>
    <row r="83" spans="1:26" ht="12" customHeight="1" x14ac:dyDescent="0.15">
      <c r="A83" s="99" t="s">
        <v>155</v>
      </c>
      <c r="C83" s="99"/>
      <c r="D83" s="102"/>
      <c r="E83" s="159"/>
      <c r="F83" s="130">
        <v>0</v>
      </c>
      <c r="G83" s="154"/>
      <c r="H83" s="132">
        <v>350</v>
      </c>
      <c r="I83" s="119"/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</row>
    <row r="84" spans="1:26" ht="12" customHeight="1" x14ac:dyDescent="0.15">
      <c r="A84" s="99" t="s">
        <v>156</v>
      </c>
      <c r="C84" s="99"/>
      <c r="D84" s="102"/>
      <c r="E84" s="159"/>
      <c r="F84" s="134">
        <v>0</v>
      </c>
      <c r="G84" s="154"/>
      <c r="H84" s="132">
        <v>370</v>
      </c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</row>
    <row r="85" spans="1:26" ht="12" customHeight="1" x14ac:dyDescent="0.15">
      <c r="A85" s="99"/>
      <c r="C85" s="99"/>
      <c r="D85" s="102"/>
      <c r="E85" s="172" t="s">
        <v>157</v>
      </c>
      <c r="F85" s="138">
        <f>SUM(F80:G84)</f>
        <v>0</v>
      </c>
      <c r="G85" s="173"/>
      <c r="H85" s="174">
        <v>351</v>
      </c>
      <c r="I85" s="119"/>
      <c r="J85" s="119"/>
      <c r="K85" s="175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</row>
    <row r="86" spans="1:26" ht="12" customHeight="1" x14ac:dyDescent="0.15">
      <c r="A86" s="99" t="s">
        <v>158</v>
      </c>
      <c r="C86" s="176"/>
      <c r="D86" s="176"/>
      <c r="E86" s="176"/>
      <c r="F86" s="177"/>
      <c r="G86" s="178"/>
      <c r="H86" s="17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</row>
    <row r="87" spans="1:26" ht="12" customHeight="1" x14ac:dyDescent="0.15">
      <c r="A87" s="99" t="s">
        <v>159</v>
      </c>
      <c r="C87" s="176">
        <f>IF(F76&lt;1500000,F76,1500000)</f>
        <v>0</v>
      </c>
      <c r="D87" s="179">
        <v>0</v>
      </c>
      <c r="E87" s="176"/>
      <c r="F87" s="177"/>
      <c r="G87" s="180"/>
      <c r="H87" s="181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</row>
    <row r="88" spans="1:26" ht="12" customHeight="1" x14ac:dyDescent="0.15">
      <c r="A88" s="99" t="s">
        <v>160</v>
      </c>
      <c r="C88" s="176">
        <f>IF(F76-C87&lt;1,0,IF(F76-C87&gt;7500000,6000000,F76-C87))</f>
        <v>0</v>
      </c>
      <c r="D88" s="179">
        <v>0.03</v>
      </c>
      <c r="E88" s="176">
        <f>C88*D88</f>
        <v>0</v>
      </c>
      <c r="F88" s="177"/>
      <c r="G88" s="180"/>
      <c r="H88" s="181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</row>
    <row r="89" spans="1:26" ht="12" customHeight="1" x14ac:dyDescent="0.15">
      <c r="A89" s="99" t="s">
        <v>161</v>
      </c>
      <c r="C89" s="176">
        <f>IF(F76-C87-C88&lt;0.01,0,IF(F76-C87-C88&lt;27500000,F76-C87-C88,27500000))</f>
        <v>0</v>
      </c>
      <c r="D89" s="179">
        <v>0.05</v>
      </c>
      <c r="E89" s="176">
        <f>C89*D89</f>
        <v>0</v>
      </c>
      <c r="F89" s="177"/>
      <c r="G89" s="180"/>
      <c r="H89" s="181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</row>
    <row r="90" spans="1:26" ht="12" customHeight="1" x14ac:dyDescent="0.15">
      <c r="A90" s="99" t="s">
        <v>162</v>
      </c>
      <c r="C90" s="182">
        <f>IF(F76-C87-C88-C89&lt;0.01,0,F76-C87-C88-C89)</f>
        <v>0</v>
      </c>
      <c r="D90" s="183">
        <v>7.0000000000000007E-2</v>
      </c>
      <c r="E90" s="182">
        <f>C90*D90</f>
        <v>0</v>
      </c>
      <c r="F90" s="177"/>
      <c r="G90" s="180"/>
      <c r="H90" s="181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</row>
    <row r="91" spans="1:26" ht="12" customHeight="1" x14ac:dyDescent="0.15">
      <c r="A91" s="142"/>
      <c r="C91" s="177"/>
      <c r="D91" s="177"/>
      <c r="E91" s="177">
        <f>SUM(E87:E90)</f>
        <v>0</v>
      </c>
      <c r="F91" s="134">
        <f>E91</f>
        <v>0</v>
      </c>
      <c r="G91" s="173"/>
      <c r="H91" s="174">
        <v>373</v>
      </c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</row>
    <row r="92" spans="1:26" ht="12" customHeight="1" x14ac:dyDescent="0.15">
      <c r="A92" s="99"/>
      <c r="C92" s="99"/>
      <c r="D92" s="102"/>
      <c r="E92" s="172" t="s">
        <v>163</v>
      </c>
      <c r="F92" s="138">
        <f>SUM(F85:F91)</f>
        <v>0</v>
      </c>
      <c r="G92" s="173"/>
      <c r="H92" s="174">
        <v>378</v>
      </c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</row>
    <row r="93" spans="1:26" ht="12" customHeight="1" x14ac:dyDescent="0.15">
      <c r="A93" s="99"/>
      <c r="C93" s="99"/>
      <c r="D93" s="102"/>
      <c r="E93" s="172"/>
      <c r="F93" s="153"/>
      <c r="G93" s="31"/>
      <c r="H93" s="143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</row>
    <row r="94" spans="1:26" ht="12" customHeight="1" x14ac:dyDescent="0.15">
      <c r="A94" s="99" t="s">
        <v>164</v>
      </c>
      <c r="C94" s="99"/>
      <c r="D94" s="102"/>
      <c r="E94" s="159"/>
      <c r="F94" s="130">
        <v>0</v>
      </c>
      <c r="G94" s="154"/>
      <c r="H94" s="132">
        <v>353</v>
      </c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</row>
    <row r="95" spans="1:26" ht="12" customHeight="1" x14ac:dyDescent="0.15">
      <c r="A95" s="99" t="s">
        <v>165</v>
      </c>
      <c r="C95" s="99"/>
      <c r="D95" s="102"/>
      <c r="E95" s="159"/>
      <c r="F95" s="130">
        <v>0</v>
      </c>
      <c r="G95" s="154"/>
      <c r="H95" s="132">
        <v>375</v>
      </c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</row>
    <row r="96" spans="1:26" ht="12" customHeight="1" x14ac:dyDescent="0.15">
      <c r="A96" s="99" t="s">
        <v>166</v>
      </c>
      <c r="C96" s="99"/>
      <c r="D96" s="102"/>
      <c r="E96" s="159"/>
      <c r="F96" s="130"/>
      <c r="G96" s="154"/>
      <c r="H96" s="132">
        <v>375</v>
      </c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</row>
    <row r="97" spans="1:26" ht="12" customHeight="1" x14ac:dyDescent="0.15">
      <c r="A97" s="184" t="s">
        <v>167</v>
      </c>
      <c r="C97" s="99"/>
      <c r="D97" s="102"/>
      <c r="E97" s="102">
        <v>0</v>
      </c>
      <c r="F97" s="102"/>
      <c r="G97" s="119"/>
      <c r="H97" s="106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</row>
    <row r="98" spans="1:26" ht="12" customHeight="1" x14ac:dyDescent="0.15">
      <c r="A98" s="99"/>
      <c r="C98" s="99"/>
      <c r="D98" s="102"/>
      <c r="E98" s="102">
        <v>0</v>
      </c>
      <c r="F98" s="102"/>
      <c r="G98" s="119"/>
      <c r="H98" s="106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</row>
    <row r="99" spans="1:26" ht="12" customHeight="1" x14ac:dyDescent="0.15">
      <c r="A99" s="99"/>
      <c r="C99" s="99"/>
      <c r="D99" s="102"/>
      <c r="E99" s="113">
        <v>0</v>
      </c>
      <c r="F99" s="102"/>
      <c r="G99" s="119"/>
      <c r="H99" s="106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</row>
    <row r="100" spans="1:26" ht="12" customHeight="1" x14ac:dyDescent="0.15">
      <c r="A100" s="99"/>
      <c r="C100" s="99"/>
      <c r="D100" s="102" t="s">
        <v>168</v>
      </c>
      <c r="E100" s="127">
        <f>SUM(E97:E99)</f>
        <v>0</v>
      </c>
      <c r="F100" s="127">
        <f>E100</f>
        <v>0</v>
      </c>
      <c r="G100" s="119"/>
      <c r="H100" s="106"/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</row>
    <row r="101" spans="1:26" ht="12" customHeight="1" x14ac:dyDescent="0.15">
      <c r="A101" s="99" t="s">
        <v>169</v>
      </c>
      <c r="C101" s="99"/>
      <c r="D101" s="185"/>
      <c r="E101" s="102"/>
      <c r="F101" s="186">
        <f>A!F13</f>
        <v>0</v>
      </c>
      <c r="G101" s="154"/>
      <c r="H101" s="140">
        <v>356</v>
      </c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</row>
    <row r="102" spans="1:26" ht="12" customHeight="1" x14ac:dyDescent="0.15">
      <c r="A102" s="98"/>
      <c r="B102" s="99"/>
      <c r="C102" s="99"/>
      <c r="D102" s="185"/>
      <c r="E102" s="123" t="s">
        <v>170</v>
      </c>
      <c r="F102" s="187">
        <f>SUM(F94:F101)</f>
        <v>0</v>
      </c>
      <c r="G102" s="154"/>
      <c r="H102" s="140">
        <v>357</v>
      </c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</row>
    <row r="103" spans="1:26" ht="12" customHeight="1" x14ac:dyDescent="0.15">
      <c r="A103" s="98"/>
      <c r="B103" s="111"/>
      <c r="C103" s="111"/>
      <c r="D103" s="188"/>
      <c r="E103" s="189" t="s">
        <v>171</v>
      </c>
      <c r="F103" s="190">
        <f>IF(F102&gt;F85,0,F85-F102)</f>
        <v>0</v>
      </c>
      <c r="G103" s="154"/>
      <c r="H103" s="140">
        <v>358</v>
      </c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</row>
    <row r="104" spans="1:26" ht="12" customHeight="1" x14ac:dyDescent="0.15">
      <c r="A104" s="98"/>
      <c r="B104" s="99"/>
      <c r="C104" s="99"/>
      <c r="D104" s="185"/>
      <c r="E104" s="123" t="s">
        <v>172</v>
      </c>
      <c r="F104" s="168">
        <f>F103</f>
        <v>0</v>
      </c>
      <c r="G104" s="154"/>
      <c r="H104" s="140">
        <v>371</v>
      </c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</row>
    <row r="105" spans="1:26" ht="12" customHeight="1" x14ac:dyDescent="0.15">
      <c r="A105" s="98"/>
      <c r="B105" s="99" t="s">
        <v>173</v>
      </c>
      <c r="C105" s="99"/>
      <c r="D105" s="185"/>
      <c r="E105" s="191"/>
      <c r="F105" s="130">
        <v>0</v>
      </c>
      <c r="G105" s="154"/>
      <c r="H105" s="140">
        <v>359</v>
      </c>
      <c r="I105" s="119"/>
      <c r="J105" s="119"/>
      <c r="K105" s="119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119"/>
    </row>
    <row r="106" spans="1:26" ht="12" customHeight="1" x14ac:dyDescent="0.15">
      <c r="A106" s="98"/>
      <c r="B106" s="99" t="s">
        <v>174</v>
      </c>
      <c r="C106" s="99"/>
      <c r="D106" s="185"/>
      <c r="E106" s="191"/>
      <c r="F106" s="130">
        <v>0</v>
      </c>
      <c r="G106" s="154"/>
      <c r="H106" s="140">
        <v>360</v>
      </c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</row>
    <row r="107" spans="1:26" ht="12" customHeight="1" x14ac:dyDescent="0.15">
      <c r="A107" s="99"/>
      <c r="B107" s="111" t="s">
        <v>175</v>
      </c>
      <c r="C107" s="111"/>
      <c r="D107" s="188"/>
      <c r="E107" s="192"/>
      <c r="F107" s="134">
        <v>0</v>
      </c>
      <c r="G107" s="154"/>
      <c r="H107" s="140">
        <v>374</v>
      </c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</row>
    <row r="108" spans="1:26" ht="12" customHeight="1" x14ac:dyDescent="0.15">
      <c r="A108" s="98"/>
      <c r="B108" s="120"/>
      <c r="C108" s="121"/>
      <c r="D108" s="185"/>
      <c r="E108" s="123" t="s">
        <v>176</v>
      </c>
      <c r="F108" s="145">
        <f>F104-F105-F107-F106</f>
        <v>0</v>
      </c>
      <c r="G108" s="121"/>
      <c r="H108" s="106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</row>
    <row r="109" spans="1:26" ht="12" customHeight="1" x14ac:dyDescent="0.15">
      <c r="A109" s="98"/>
      <c r="B109" s="120"/>
      <c r="C109" s="121"/>
      <c r="D109" s="185"/>
      <c r="E109" s="123"/>
      <c r="F109" s="153"/>
      <c r="G109" s="121"/>
      <c r="H109" s="106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</row>
    <row r="110" spans="1:26" ht="12" customHeight="1" x14ac:dyDescent="0.15">
      <c r="A110" s="98"/>
      <c r="B110" s="120"/>
      <c r="C110" s="121"/>
      <c r="D110" s="185"/>
      <c r="E110" s="102" t="s">
        <v>177</v>
      </c>
      <c r="F110" s="193">
        <f>IF(F108&gt;0,F108,0)</f>
        <v>0</v>
      </c>
      <c r="G110" s="171"/>
      <c r="H110" s="132">
        <v>361</v>
      </c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</row>
    <row r="111" spans="1:26" ht="12" customHeight="1" x14ac:dyDescent="0.15">
      <c r="A111" s="98"/>
      <c r="B111" s="120"/>
      <c r="C111" s="121"/>
      <c r="D111" s="185"/>
      <c r="E111" s="102" t="s">
        <v>178</v>
      </c>
      <c r="F111" s="193">
        <f>IF(F108&lt;0,-F108,0)</f>
        <v>0</v>
      </c>
      <c r="G111" s="171"/>
      <c r="H111" s="132">
        <v>362</v>
      </c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</row>
    <row r="112" spans="1:26" ht="12" customHeight="1" x14ac:dyDescent="0.15">
      <c r="A112" s="98"/>
      <c r="B112" s="120"/>
      <c r="C112" s="121"/>
      <c r="D112" s="185"/>
      <c r="E112" s="123"/>
      <c r="F112" s="153"/>
      <c r="G112" s="121"/>
      <c r="H112" s="106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</row>
    <row r="113" spans="1:26" ht="12" customHeight="1" x14ac:dyDescent="0.15">
      <c r="A113" s="98"/>
      <c r="B113" s="99" t="s">
        <v>179</v>
      </c>
      <c r="C113" s="121"/>
      <c r="D113" s="185"/>
      <c r="E113" s="123"/>
      <c r="F113" s="153"/>
      <c r="G113" s="121"/>
      <c r="H113" s="106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</row>
    <row r="114" spans="1:26" ht="12" customHeight="1" x14ac:dyDescent="0.15">
      <c r="A114" s="98"/>
      <c r="B114" s="99" t="s">
        <v>180</v>
      </c>
      <c r="C114" s="121"/>
      <c r="D114" s="185"/>
      <c r="E114" s="127">
        <f>A!H52</f>
        <v>0</v>
      </c>
      <c r="F114" s="153"/>
      <c r="G114" s="121"/>
      <c r="H114" s="106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</row>
    <row r="115" spans="1:26" ht="12" customHeight="1" x14ac:dyDescent="0.15">
      <c r="A115" s="98"/>
      <c r="B115" s="99"/>
      <c r="C115" s="121"/>
      <c r="D115" s="185"/>
      <c r="E115" s="102">
        <v>0</v>
      </c>
      <c r="F115" s="153"/>
      <c r="G115" s="121"/>
      <c r="H115" s="106"/>
      <c r="I115" s="119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</row>
    <row r="116" spans="1:26" ht="12" customHeight="1" x14ac:dyDescent="0.15">
      <c r="A116" s="98"/>
      <c r="B116" s="99"/>
      <c r="C116" s="121"/>
      <c r="D116" s="185"/>
      <c r="E116" s="113">
        <v>0</v>
      </c>
      <c r="F116" s="153"/>
      <c r="G116" s="121"/>
      <c r="H116" s="106"/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</row>
    <row r="117" spans="1:26" ht="12" customHeight="1" x14ac:dyDescent="0.15">
      <c r="A117" s="98"/>
      <c r="B117" s="120"/>
      <c r="C117" s="121"/>
      <c r="D117" s="185" t="s">
        <v>181</v>
      </c>
      <c r="E117" s="126">
        <f>SUM(E114:E116)</f>
        <v>0</v>
      </c>
      <c r="F117" s="138">
        <f>E117</f>
        <v>0</v>
      </c>
      <c r="G117" s="171"/>
      <c r="H117" s="132">
        <v>372</v>
      </c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</row>
    <row r="118" spans="1:26" ht="12" customHeight="1" x14ac:dyDescent="0.15">
      <c r="A118" s="99"/>
      <c r="B118" s="99" t="s">
        <v>182</v>
      </c>
      <c r="C118" s="99"/>
      <c r="D118" s="104">
        <f>IF(F59&lt;0,0,F59)</f>
        <v>0</v>
      </c>
      <c r="E118" s="194">
        <v>1.4999999999999999E-2</v>
      </c>
      <c r="F118" s="114">
        <f>D118*E118</f>
        <v>0</v>
      </c>
      <c r="G118" s="171"/>
      <c r="H118" s="140">
        <v>364</v>
      </c>
      <c r="I118" s="119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</row>
    <row r="119" spans="1:26" ht="12" customHeight="1" x14ac:dyDescent="0.15">
      <c r="A119" s="99"/>
      <c r="B119" s="99" t="s">
        <v>183</v>
      </c>
      <c r="C119" s="99"/>
      <c r="D119" s="185"/>
      <c r="E119" s="102"/>
      <c r="F119" s="195">
        <f>A!G117</f>
        <v>0</v>
      </c>
      <c r="G119" s="171"/>
      <c r="H119" s="140">
        <v>365</v>
      </c>
      <c r="I119" s="119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</row>
    <row r="120" spans="1:26" ht="12" customHeight="1" x14ac:dyDescent="0.15">
      <c r="A120" s="99"/>
      <c r="B120" s="116"/>
      <c r="C120" s="147"/>
      <c r="D120" s="196"/>
      <c r="E120" s="197" t="s">
        <v>184</v>
      </c>
      <c r="F120" s="198">
        <f>F108+SUM(F117:F119)</f>
        <v>0</v>
      </c>
      <c r="G120" s="31"/>
      <c r="H120" s="143"/>
      <c r="I120" s="119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</row>
    <row r="121" spans="1:26" ht="12" customHeight="1" x14ac:dyDescent="0.15">
      <c r="A121" s="99"/>
      <c r="B121" s="121"/>
      <c r="C121" s="99"/>
      <c r="D121" s="102"/>
      <c r="E121" s="123"/>
      <c r="F121" s="150"/>
      <c r="G121" s="31"/>
      <c r="H121" s="143"/>
      <c r="I121" s="119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</row>
    <row r="122" spans="1:26" ht="12" customHeight="1" x14ac:dyDescent="0.15">
      <c r="A122" s="99"/>
      <c r="B122" s="121"/>
      <c r="C122" s="99"/>
      <c r="D122" s="102"/>
      <c r="E122" s="102" t="s">
        <v>185</v>
      </c>
      <c r="F122" s="199">
        <f>IF(F120&gt;0,F120,0)</f>
        <v>0</v>
      </c>
      <c r="G122" s="173"/>
      <c r="H122" s="132">
        <v>367</v>
      </c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</row>
    <row r="123" spans="1:26" ht="12" customHeight="1" x14ac:dyDescent="0.15">
      <c r="A123" s="99"/>
      <c r="B123" s="121"/>
      <c r="C123" s="99"/>
      <c r="D123" s="102"/>
      <c r="E123" s="102" t="s">
        <v>186</v>
      </c>
      <c r="F123" s="199">
        <f>IF(F120&lt;0,F120,0)</f>
        <v>0</v>
      </c>
      <c r="G123" s="173"/>
      <c r="H123" s="132">
        <v>368</v>
      </c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</row>
    <row r="124" spans="1:26" ht="12" customHeight="1" x14ac:dyDescent="0.15">
      <c r="A124" s="99"/>
      <c r="B124" s="121"/>
      <c r="C124" s="99"/>
      <c r="D124" s="102"/>
      <c r="E124" s="123"/>
      <c r="F124" s="150"/>
      <c r="G124" s="31"/>
      <c r="H124" s="143"/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</row>
    <row r="125" spans="1:26" ht="12" customHeight="1" x14ac:dyDescent="0.15">
      <c r="A125" s="2" t="s">
        <v>187</v>
      </c>
      <c r="B125" s="2"/>
      <c r="C125" s="2"/>
      <c r="D125" s="2"/>
      <c r="E125" s="2"/>
      <c r="F125" s="2"/>
      <c r="G125" s="2"/>
      <c r="H125" s="2"/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</row>
    <row r="126" spans="1:26" ht="12" customHeight="1" x14ac:dyDescent="0.15">
      <c r="A126" s="121"/>
      <c r="B126" s="107"/>
      <c r="C126" s="107"/>
      <c r="D126" s="119"/>
      <c r="E126" s="137"/>
      <c r="F126" s="123"/>
      <c r="G126" s="121"/>
      <c r="H126" s="106"/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</row>
    <row r="127" spans="1:26" ht="12" customHeight="1" x14ac:dyDescent="0.15">
      <c r="A127" s="121"/>
      <c r="B127" s="99" t="s">
        <v>188</v>
      </c>
      <c r="C127" s="107"/>
      <c r="D127" s="137"/>
      <c r="E127" s="102"/>
      <c r="F127" s="130">
        <v>400</v>
      </c>
      <c r="G127" s="171"/>
      <c r="H127" s="156">
        <v>410</v>
      </c>
      <c r="I127" s="119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</row>
    <row r="128" spans="1:26" ht="12" customHeight="1" x14ac:dyDescent="0.15">
      <c r="A128" s="121"/>
      <c r="B128" s="107"/>
      <c r="C128" s="107"/>
      <c r="D128" s="137"/>
      <c r="E128" s="123"/>
      <c r="F128" s="119"/>
      <c r="G128" s="121"/>
      <c r="H128" s="119"/>
      <c r="I128" s="119"/>
      <c r="J128" s="119"/>
      <c r="K128" s="119"/>
      <c r="L128" s="119"/>
      <c r="M128" s="119"/>
      <c r="N128" s="119"/>
      <c r="O128" s="119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</row>
    <row r="129" spans="1:26" ht="12" customHeight="1" x14ac:dyDescent="0.15">
      <c r="A129" s="106"/>
      <c r="B129" s="99" t="s">
        <v>189</v>
      </c>
      <c r="C129" s="107"/>
      <c r="D129" s="137"/>
      <c r="E129" s="102">
        <v>0</v>
      </c>
      <c r="F129" s="119"/>
      <c r="G129" s="121"/>
      <c r="H129" s="119"/>
      <c r="I129" s="119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</row>
    <row r="130" spans="1:26" ht="12" customHeight="1" x14ac:dyDescent="0.15">
      <c r="A130" s="106"/>
      <c r="B130" s="99" t="s">
        <v>190</v>
      </c>
      <c r="C130" s="107"/>
      <c r="D130" s="137"/>
      <c r="E130" s="113">
        <v>0</v>
      </c>
      <c r="F130" s="119"/>
      <c r="G130" s="121"/>
      <c r="H130" s="119"/>
      <c r="I130" s="119"/>
      <c r="J130" s="119"/>
      <c r="K130" s="119"/>
      <c r="L130" s="119"/>
      <c r="M130" s="119"/>
      <c r="N130" s="119"/>
      <c r="O130" s="119"/>
      <c r="P130" s="119"/>
      <c r="Q130" s="119"/>
      <c r="R130" s="119"/>
      <c r="S130" s="119"/>
      <c r="T130" s="119"/>
      <c r="U130" s="119"/>
      <c r="V130" s="119"/>
      <c r="W130" s="119"/>
      <c r="X130" s="119"/>
      <c r="Y130" s="119"/>
      <c r="Z130" s="119"/>
    </row>
    <row r="131" spans="1:26" ht="12" customHeight="1" x14ac:dyDescent="0.15">
      <c r="A131" s="121"/>
      <c r="B131" s="107"/>
      <c r="C131" s="107"/>
      <c r="D131" s="137" t="s">
        <v>191</v>
      </c>
      <c r="E131" s="157">
        <f>SUM(E129:E130)</f>
        <v>0</v>
      </c>
      <c r="F131" s="157">
        <f>E131</f>
        <v>0</v>
      </c>
      <c r="G131" s="171"/>
      <c r="H131" s="156">
        <v>411</v>
      </c>
      <c r="I131" s="119"/>
      <c r="J131" s="119"/>
      <c r="K131" s="119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  <c r="V131" s="119"/>
      <c r="W131" s="119"/>
      <c r="X131" s="119"/>
      <c r="Y131" s="119"/>
      <c r="Z131" s="119"/>
    </row>
    <row r="132" spans="1:26" ht="12" customHeight="1" x14ac:dyDescent="0.15">
      <c r="A132" s="121"/>
      <c r="B132" s="99" t="s">
        <v>192</v>
      </c>
      <c r="C132" s="107"/>
      <c r="D132" s="119"/>
      <c r="E132" s="200"/>
      <c r="F132" s="113">
        <v>0</v>
      </c>
      <c r="G132" s="121"/>
      <c r="H132" s="106"/>
      <c r="I132" s="119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</row>
    <row r="133" spans="1:26" ht="12" customHeight="1" x14ac:dyDescent="0.15">
      <c r="A133" s="121"/>
      <c r="B133" s="107"/>
      <c r="C133" s="107"/>
      <c r="D133" s="119"/>
      <c r="E133" s="137" t="s">
        <v>193</v>
      </c>
      <c r="F133" s="153">
        <f>IF(F131/F127&lt;0.25,F131+F132,F131)</f>
        <v>0</v>
      </c>
      <c r="G133" s="121"/>
      <c r="H133" s="106"/>
      <c r="I133" s="119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</row>
    <row r="134" spans="1:26" ht="12" customHeight="1" x14ac:dyDescent="0.15">
      <c r="A134" s="121"/>
      <c r="B134" s="107"/>
      <c r="C134" s="107"/>
      <c r="D134" s="119"/>
      <c r="E134" s="137"/>
      <c r="F134" s="153"/>
      <c r="G134" s="121"/>
      <c r="H134" s="106"/>
      <c r="I134" s="119"/>
      <c r="J134" s="119"/>
      <c r="K134" s="119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  <c r="V134" s="119"/>
      <c r="W134" s="119"/>
      <c r="X134" s="119"/>
      <c r="Y134" s="119"/>
      <c r="Z134" s="119"/>
    </row>
    <row r="135" spans="1:26" ht="12" customHeight="1" x14ac:dyDescent="0.15">
      <c r="A135" s="106"/>
      <c r="B135" s="107"/>
      <c r="C135" s="103"/>
      <c r="D135" s="102"/>
      <c r="E135" s="108"/>
      <c r="F135" s="102"/>
      <c r="G135" s="119"/>
      <c r="H135" s="63"/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</row>
    <row r="136" spans="1:26" ht="12" customHeight="1" x14ac:dyDescent="0.15">
      <c r="A136" s="99"/>
      <c r="B136" s="99"/>
      <c r="C136" s="99"/>
      <c r="D136" s="103"/>
      <c r="E136" s="102"/>
      <c r="F136" s="102"/>
      <c r="G136" s="119"/>
      <c r="H136" s="63"/>
      <c r="I136" s="119"/>
      <c r="J136" s="119"/>
      <c r="K136" s="119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</row>
    <row r="137" spans="1:26" ht="9.75" customHeight="1" x14ac:dyDescent="0.15">
      <c r="A137" s="12" t="s">
        <v>194</v>
      </c>
      <c r="B137" s="12"/>
      <c r="C137" s="12"/>
      <c r="D137" s="12"/>
      <c r="E137" s="12"/>
      <c r="F137" s="12"/>
      <c r="G137" s="12"/>
      <c r="H137" s="12"/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</row>
    <row r="138" spans="1:26" ht="9.75" customHeight="1" x14ac:dyDescent="0.15">
      <c r="A138" s="98"/>
      <c r="B138" s="99"/>
      <c r="C138" s="99"/>
      <c r="D138" s="103"/>
      <c r="E138" s="102"/>
      <c r="F138" s="102"/>
      <c r="G138" s="119"/>
      <c r="H138" s="63"/>
      <c r="I138" s="119"/>
      <c r="J138" s="119"/>
      <c r="K138" s="119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  <c r="V138" s="119"/>
      <c r="W138" s="119"/>
      <c r="X138" s="119"/>
      <c r="Y138" s="119"/>
      <c r="Z138" s="119"/>
    </row>
    <row r="139" spans="1:26" ht="9.75" customHeight="1" x14ac:dyDescent="0.15">
      <c r="A139" s="98"/>
      <c r="B139" s="99"/>
      <c r="C139" s="99"/>
      <c r="D139" s="103"/>
      <c r="E139" s="102" t="s">
        <v>195</v>
      </c>
      <c r="F139" s="130">
        <v>0</v>
      </c>
      <c r="G139" s="154"/>
      <c r="H139" s="156" t="s">
        <v>196</v>
      </c>
      <c r="I139" s="119"/>
      <c r="J139" s="119"/>
      <c r="K139" s="119"/>
      <c r="L139" s="119"/>
      <c r="M139" s="119"/>
      <c r="N139" s="119"/>
      <c r="O139" s="119"/>
      <c r="P139" s="119"/>
      <c r="Q139" s="119"/>
      <c r="R139" s="119"/>
      <c r="S139" s="119"/>
      <c r="T139" s="119"/>
      <c r="U139" s="119"/>
      <c r="V139" s="119"/>
      <c r="W139" s="119"/>
      <c r="X139" s="119"/>
      <c r="Y139" s="119"/>
      <c r="Z139" s="119"/>
    </row>
    <row r="140" spans="1:26" ht="9.75" customHeight="1" x14ac:dyDescent="0.15">
      <c r="A140" s="98"/>
      <c r="B140" s="99"/>
      <c r="C140" s="99"/>
      <c r="D140" s="103"/>
      <c r="E140" s="102" t="s">
        <v>197</v>
      </c>
      <c r="F140" s="130">
        <v>0</v>
      </c>
      <c r="G140" s="154"/>
      <c r="H140" s="156" t="s">
        <v>198</v>
      </c>
      <c r="I140" s="119"/>
      <c r="J140" s="119"/>
      <c r="K140" s="119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  <c r="V140" s="119"/>
      <c r="W140" s="119"/>
      <c r="X140" s="119"/>
      <c r="Y140" s="119"/>
      <c r="Z140" s="119"/>
    </row>
    <row r="141" spans="1:26" ht="9.75" customHeight="1" x14ac:dyDescent="0.15">
      <c r="A141" s="201"/>
      <c r="B141" s="131"/>
      <c r="C141" s="131"/>
      <c r="D141" s="102"/>
      <c r="E141" s="202"/>
      <c r="F141" s="202"/>
      <c r="G141" s="131"/>
      <c r="H141" s="201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</row>
    <row r="142" spans="1:26" ht="9.75" customHeight="1" x14ac:dyDescent="0.15">
      <c r="A142" s="201"/>
      <c r="B142" s="131"/>
      <c r="C142" s="131"/>
      <c r="D142" s="102"/>
      <c r="E142" s="102" t="s">
        <v>199</v>
      </c>
      <c r="F142" s="203">
        <f>E97</f>
        <v>0</v>
      </c>
      <c r="G142" s="204"/>
      <c r="H142" s="205" t="s">
        <v>200</v>
      </c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</row>
    <row r="143" spans="1:26" ht="9.75" customHeight="1" x14ac:dyDescent="0.15">
      <c r="A143" s="98"/>
      <c r="B143" s="99"/>
      <c r="C143" s="99"/>
      <c r="D143" s="103"/>
      <c r="E143" s="102"/>
      <c r="F143" s="102"/>
      <c r="G143" s="119"/>
      <c r="H143" s="63"/>
      <c r="I143" s="119"/>
      <c r="J143" s="119"/>
      <c r="K143" s="119"/>
      <c r="L143" s="119"/>
      <c r="M143" s="119"/>
      <c r="N143" s="119"/>
      <c r="O143" s="119"/>
      <c r="P143" s="119"/>
      <c r="Q143" s="119"/>
      <c r="R143" s="119"/>
      <c r="S143" s="119"/>
      <c r="T143" s="119"/>
      <c r="U143" s="119"/>
      <c r="V143" s="119"/>
      <c r="W143" s="119"/>
      <c r="X143" s="119"/>
      <c r="Y143" s="119"/>
      <c r="Z143" s="119"/>
    </row>
    <row r="144" spans="1:26" ht="9.75" customHeight="1" x14ac:dyDescent="0.15">
      <c r="A144" s="206"/>
      <c r="B144" s="206"/>
      <c r="C144" s="121"/>
      <c r="D144" s="121"/>
      <c r="E144" s="185" t="s">
        <v>201</v>
      </c>
      <c r="F144" s="207">
        <f>D80</f>
        <v>0</v>
      </c>
      <c r="G144" s="206"/>
      <c r="H144" s="206"/>
      <c r="I144" s="121"/>
      <c r="J144" s="121"/>
      <c r="K144" s="121"/>
      <c r="L144" s="121"/>
      <c r="M144" s="121"/>
      <c r="N144" s="121"/>
      <c r="O144" s="121"/>
      <c r="P144" s="121"/>
      <c r="Q144" s="121"/>
      <c r="R144" s="121"/>
      <c r="S144" s="121"/>
      <c r="T144" s="121"/>
      <c r="U144" s="121"/>
      <c r="V144" s="121"/>
      <c r="W144" s="121"/>
      <c r="X144" s="121"/>
      <c r="Y144" s="121"/>
      <c r="Z144" s="121"/>
    </row>
    <row r="145" spans="1:26" ht="9.75" customHeight="1" x14ac:dyDescent="0.15">
      <c r="A145" s="201"/>
      <c r="B145" s="131"/>
      <c r="C145" s="201"/>
      <c r="D145" s="201"/>
      <c r="E145" s="102" t="s">
        <v>202</v>
      </c>
      <c r="F145" s="202">
        <f>F80</f>
        <v>0</v>
      </c>
      <c r="G145" s="201"/>
      <c r="H145" s="201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</row>
    <row r="146" spans="1:26" ht="9.75" customHeight="1" x14ac:dyDescent="0.15">
      <c r="A146" s="201"/>
      <c r="B146" s="131"/>
      <c r="C146" s="201"/>
      <c r="D146" s="201"/>
      <c r="E146" s="208" t="s">
        <v>203</v>
      </c>
      <c r="F146" s="209">
        <f>F144*0.21</f>
        <v>0</v>
      </c>
      <c r="G146" s="201"/>
      <c r="H146" s="201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</row>
    <row r="147" spans="1:26" ht="9.75" customHeight="1" x14ac:dyDescent="0.15">
      <c r="A147" s="201"/>
      <c r="B147" s="131"/>
      <c r="C147" s="131"/>
      <c r="D147" s="102"/>
      <c r="E147" s="102" t="s">
        <v>204</v>
      </c>
      <c r="F147" s="203">
        <f>F146-F145</f>
        <v>0</v>
      </c>
      <c r="G147" s="204"/>
      <c r="H147" s="205" t="s">
        <v>205</v>
      </c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</row>
    <row r="148" spans="1:26" ht="9.75" customHeight="1" x14ac:dyDescent="0.15">
      <c r="A148" s="201"/>
      <c r="B148" s="131"/>
      <c r="C148" s="131"/>
      <c r="D148" s="102"/>
      <c r="E148" s="202"/>
      <c r="F148" s="202"/>
      <c r="G148" s="131"/>
      <c r="H148" s="201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</row>
    <row r="149" spans="1:26" ht="9.75" customHeight="1" x14ac:dyDescent="0.15">
      <c r="A149" s="99"/>
      <c r="B149" s="121"/>
      <c r="C149" s="99"/>
      <c r="D149" s="102"/>
      <c r="E149" s="123"/>
      <c r="F149" s="210"/>
      <c r="G149" s="31"/>
      <c r="H149" s="143"/>
      <c r="I149" s="119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</row>
    <row r="150" spans="1:26" ht="12.75" customHeight="1" x14ac:dyDescent="0.15">
      <c r="A150" s="4"/>
      <c r="B150" s="4"/>
      <c r="C150" s="4"/>
      <c r="D150" s="4"/>
      <c r="E150" s="4"/>
      <c r="F150" s="4"/>
      <c r="G150" s="4"/>
      <c r="H150" s="4"/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</row>
    <row r="151" spans="1:26" ht="9.75" customHeight="1" x14ac:dyDescent="0.15">
      <c r="A151" s="239" t="s">
        <v>206</v>
      </c>
      <c r="B151" s="239"/>
      <c r="C151" s="239"/>
      <c r="D151" s="239"/>
      <c r="E151" s="239"/>
      <c r="F151" s="239"/>
      <c r="G151" s="239"/>
      <c r="H151" s="239"/>
      <c r="I151" s="119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</row>
    <row r="152" spans="1:26" ht="9.75" customHeight="1" x14ac:dyDescent="0.15">
      <c r="A152" s="99"/>
      <c r="B152" s="99"/>
      <c r="C152" s="99"/>
      <c r="D152" s="103"/>
      <c r="E152" s="102"/>
      <c r="F152" s="102"/>
      <c r="G152" s="119"/>
      <c r="H152" s="63"/>
      <c r="I152" s="119"/>
      <c r="J152" s="119"/>
      <c r="K152" s="119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</row>
    <row r="153" spans="1:26" ht="9.75" customHeight="1" x14ac:dyDescent="0.15">
      <c r="A153" s="99"/>
      <c r="B153" s="99" t="s">
        <v>207</v>
      </c>
      <c r="C153" s="99"/>
      <c r="D153" s="103"/>
      <c r="E153" s="102"/>
      <c r="F153" s="211">
        <f>E7</f>
        <v>0</v>
      </c>
      <c r="G153" s="121"/>
      <c r="H153" s="106"/>
      <c r="I153" s="121"/>
      <c r="J153" s="121"/>
      <c r="K153" s="121"/>
      <c r="L153" s="121"/>
      <c r="M153" s="121"/>
      <c r="N153" s="121"/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  <c r="Z153" s="121"/>
    </row>
    <row r="154" spans="1:26" ht="9.75" customHeight="1" x14ac:dyDescent="0.15">
      <c r="A154" s="99"/>
      <c r="B154" s="99" t="s">
        <v>208</v>
      </c>
      <c r="C154" s="102"/>
      <c r="D154" s="212"/>
      <c r="E154" s="104">
        <f>F85</f>
        <v>0</v>
      </c>
      <c r="F154" s="213"/>
      <c r="G154" s="214" t="s">
        <v>153</v>
      </c>
      <c r="H154" s="106"/>
      <c r="I154" s="119"/>
      <c r="J154" s="119"/>
      <c r="K154" s="119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</row>
    <row r="155" spans="1:26" ht="9.75" customHeight="1" x14ac:dyDescent="0.15">
      <c r="A155" s="99"/>
      <c r="B155" s="99" t="s">
        <v>182</v>
      </c>
      <c r="C155" s="102"/>
      <c r="D155" s="212"/>
      <c r="E155" s="104">
        <f>F118</f>
        <v>0</v>
      </c>
      <c r="F155" s="213"/>
      <c r="G155" s="214">
        <v>364</v>
      </c>
      <c r="H155" s="106"/>
      <c r="I155" s="119"/>
      <c r="J155" s="119"/>
      <c r="K155" s="119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  <c r="X155" s="119"/>
      <c r="Y155" s="119"/>
      <c r="Z155" s="119"/>
    </row>
    <row r="156" spans="1:26" ht="9.75" customHeight="1" x14ac:dyDescent="0.15">
      <c r="A156" s="99"/>
      <c r="B156" s="99" t="s">
        <v>183</v>
      </c>
      <c r="C156" s="103"/>
      <c r="D156" s="212"/>
      <c r="E156" s="104">
        <f>F119</f>
        <v>0</v>
      </c>
      <c r="F156" s="213"/>
      <c r="G156" s="214">
        <v>365</v>
      </c>
      <c r="H156" s="106"/>
      <c r="I156" s="119"/>
      <c r="J156" s="119"/>
      <c r="K156" s="119"/>
      <c r="L156" s="119"/>
      <c r="M156" s="119"/>
      <c r="N156" s="119"/>
      <c r="O156" s="119"/>
      <c r="P156" s="119"/>
      <c r="Q156" s="119"/>
      <c r="R156" s="119"/>
      <c r="S156" s="119"/>
      <c r="T156" s="119"/>
      <c r="U156" s="119"/>
      <c r="V156" s="119"/>
      <c r="W156" s="119"/>
      <c r="X156" s="119"/>
      <c r="Y156" s="119"/>
      <c r="Z156" s="119"/>
    </row>
    <row r="157" spans="1:26" ht="9.75" customHeight="1" x14ac:dyDescent="0.15">
      <c r="A157" s="99"/>
      <c r="B157" s="111" t="s">
        <v>209</v>
      </c>
      <c r="C157" s="125"/>
      <c r="D157" s="215"/>
      <c r="E157" s="182">
        <f>F96</f>
        <v>0</v>
      </c>
      <c r="F157" s="213"/>
      <c r="G157" s="214"/>
      <c r="H157" s="106"/>
      <c r="I157" s="119"/>
      <c r="J157" s="119"/>
      <c r="K157" s="119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</row>
    <row r="158" spans="1:26" ht="9.75" customHeight="1" x14ac:dyDescent="0.15">
      <c r="A158" s="99"/>
      <c r="B158" s="99"/>
      <c r="C158" s="103"/>
      <c r="D158" s="216" t="s">
        <v>210</v>
      </c>
      <c r="E158" s="153">
        <f>E154+E155+E156-E157</f>
        <v>0</v>
      </c>
      <c r="F158" s="213"/>
      <c r="G158" s="214"/>
      <c r="H158" s="106"/>
      <c r="I158" s="119"/>
      <c r="J158" s="119"/>
      <c r="K158" s="119"/>
      <c r="L158" s="119"/>
      <c r="M158" s="119"/>
      <c r="N158" s="119"/>
      <c r="O158" s="119"/>
      <c r="P158" s="119"/>
      <c r="Q158" s="119"/>
      <c r="R158" s="119"/>
      <c r="S158" s="119"/>
      <c r="T158" s="119"/>
      <c r="U158" s="119"/>
      <c r="V158" s="119"/>
      <c r="W158" s="119"/>
      <c r="X158" s="119"/>
      <c r="Y158" s="119"/>
      <c r="Z158" s="119"/>
    </row>
    <row r="159" spans="1:26" ht="9.75" customHeight="1" x14ac:dyDescent="0.15">
      <c r="A159" s="99"/>
      <c r="B159" s="99" t="s">
        <v>211</v>
      </c>
      <c r="C159" s="102"/>
      <c r="D159" s="212"/>
      <c r="E159" s="104">
        <f>E21-E46</f>
        <v>0</v>
      </c>
      <c r="F159" s="213"/>
      <c r="G159" s="214"/>
      <c r="H159" s="106"/>
      <c r="I159" s="119"/>
      <c r="J159" s="119"/>
      <c r="K159" s="119"/>
      <c r="L159" s="119"/>
      <c r="M159" s="119"/>
      <c r="N159" s="119"/>
      <c r="O159" s="119"/>
      <c r="P159" s="119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</row>
    <row r="160" spans="1:26" ht="9.75" customHeight="1" x14ac:dyDescent="0.15">
      <c r="A160" s="120"/>
      <c r="B160" s="217"/>
      <c r="C160" s="218"/>
      <c r="D160" s="219" t="s">
        <v>212</v>
      </c>
      <c r="E160" s="220">
        <f>SUM(E158:E159)</f>
        <v>0</v>
      </c>
      <c r="F160" s="221">
        <f>E160</f>
        <v>0</v>
      </c>
      <c r="G160" s="222">
        <v>724</v>
      </c>
      <c r="H160" s="106"/>
      <c r="I160" s="119"/>
      <c r="J160" s="119"/>
      <c r="K160" s="119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</row>
    <row r="161" spans="1:26" ht="9.75" customHeight="1" x14ac:dyDescent="0.15">
      <c r="A161" s="120"/>
      <c r="B161" s="120"/>
      <c r="C161" s="122"/>
      <c r="D161" s="123"/>
      <c r="E161" s="123" t="s">
        <v>206</v>
      </c>
      <c r="F161" s="150">
        <f>F153-F160</f>
        <v>0</v>
      </c>
      <c r="G161" s="222"/>
      <c r="H161" s="106"/>
      <c r="I161" s="119"/>
      <c r="J161" s="119"/>
      <c r="K161" s="119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</row>
    <row r="162" spans="1:26" ht="9.75" customHeight="1" x14ac:dyDescent="0.15">
      <c r="A162" s="120"/>
      <c r="B162" s="120"/>
      <c r="C162" s="122"/>
      <c r="D162" s="123"/>
      <c r="E162" s="123"/>
      <c r="F162" s="150"/>
      <c r="G162" s="222"/>
      <c r="H162" s="106"/>
      <c r="I162" s="119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</row>
    <row r="163" spans="1:26" ht="9.75" customHeight="1" x14ac:dyDescent="0.15">
      <c r="A163" s="12" t="s">
        <v>213</v>
      </c>
      <c r="B163" s="12"/>
      <c r="C163" s="12"/>
      <c r="D163" s="12"/>
      <c r="E163" s="12"/>
      <c r="F163" s="12"/>
      <c r="G163" s="12"/>
      <c r="H163" s="12"/>
      <c r="I163" s="119"/>
      <c r="J163" s="119"/>
      <c r="K163" s="119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  <c r="X163" s="119"/>
      <c r="Y163" s="119"/>
      <c r="Z163" s="119"/>
    </row>
    <row r="164" spans="1:26" ht="9.75" customHeight="1" x14ac:dyDescent="0.15">
      <c r="A164" s="99"/>
      <c r="B164" s="99"/>
      <c r="C164" s="103"/>
      <c r="D164" s="102"/>
      <c r="E164" s="102"/>
      <c r="F164" s="211"/>
      <c r="G164" s="222"/>
      <c r="H164" s="106"/>
      <c r="I164" s="119"/>
      <c r="J164" s="119"/>
      <c r="K164" s="119"/>
      <c r="L164" s="119"/>
      <c r="M164" s="119"/>
      <c r="N164" s="119"/>
      <c r="O164" s="119"/>
      <c r="P164" s="119"/>
      <c r="Q164" s="119"/>
      <c r="R164" s="119"/>
      <c r="S164" s="119"/>
      <c r="T164" s="119"/>
      <c r="U164" s="119"/>
      <c r="V164" s="119"/>
      <c r="W164" s="119"/>
      <c r="X164" s="119"/>
      <c r="Y164" s="119"/>
      <c r="Z164" s="119"/>
    </row>
    <row r="165" spans="1:26" ht="9.75" customHeight="1" x14ac:dyDescent="0.15">
      <c r="A165" s="99"/>
      <c r="B165" s="99" t="s">
        <v>214</v>
      </c>
      <c r="C165" s="103"/>
      <c r="D165" s="102"/>
      <c r="E165" s="102"/>
      <c r="F165" s="211">
        <f>F161</f>
        <v>0</v>
      </c>
      <c r="G165" s="222"/>
      <c r="H165" s="106"/>
      <c r="I165" s="119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</row>
    <row r="166" spans="1:26" ht="9.75" customHeight="1" x14ac:dyDescent="0.15">
      <c r="A166" s="99"/>
      <c r="B166" s="99" t="s">
        <v>215</v>
      </c>
      <c r="C166" s="103"/>
      <c r="D166" s="102"/>
      <c r="E166" s="102">
        <v>0</v>
      </c>
      <c r="F166" s="211"/>
      <c r="G166" s="222"/>
      <c r="H166" s="106"/>
      <c r="I166" s="119"/>
      <c r="J166" s="119"/>
      <c r="K166" s="119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  <c r="X166" s="119"/>
      <c r="Y166" s="119"/>
      <c r="Z166" s="119"/>
    </row>
    <row r="167" spans="1:26" ht="9.75" customHeight="1" x14ac:dyDescent="0.15">
      <c r="A167" s="99"/>
      <c r="B167" s="99" t="s">
        <v>216</v>
      </c>
      <c r="C167" s="103"/>
      <c r="D167" s="102"/>
      <c r="E167" s="102">
        <v>0</v>
      </c>
      <c r="F167" s="211"/>
      <c r="G167" s="222"/>
      <c r="H167" s="106"/>
      <c r="I167" s="119"/>
      <c r="J167" s="119"/>
      <c r="K167" s="119"/>
      <c r="L167" s="119"/>
      <c r="M167" s="119"/>
      <c r="N167" s="119"/>
      <c r="O167" s="119"/>
      <c r="P167" s="119"/>
      <c r="Q167" s="119"/>
      <c r="R167" s="119"/>
      <c r="S167" s="119"/>
      <c r="T167" s="119"/>
      <c r="U167" s="119"/>
      <c r="V167" s="119"/>
      <c r="W167" s="119"/>
      <c r="X167" s="119"/>
      <c r="Y167" s="119"/>
      <c r="Z167" s="119"/>
    </row>
    <row r="168" spans="1:26" ht="9.75" customHeight="1" x14ac:dyDescent="0.15">
      <c r="A168" s="99"/>
      <c r="B168" s="99" t="s">
        <v>217</v>
      </c>
      <c r="C168" s="103"/>
      <c r="D168" s="102"/>
      <c r="E168" s="127">
        <f>IF(2500&lt;E167*0.2,E167*0.2,2500)</f>
        <v>2500</v>
      </c>
      <c r="F168" s="211"/>
      <c r="G168" s="222"/>
      <c r="H168" s="106"/>
      <c r="I168" s="119"/>
      <c r="J168" s="119"/>
      <c r="K168" s="119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</row>
    <row r="169" spans="1:26" ht="9.75" customHeight="1" x14ac:dyDescent="0.15">
      <c r="A169" s="99"/>
      <c r="B169" s="99" t="s">
        <v>218</v>
      </c>
      <c r="C169" s="103"/>
      <c r="D169" s="102"/>
      <c r="E169" s="127">
        <f>IF(E166&gt;E168,0,E168-E166)</f>
        <v>2500</v>
      </c>
      <c r="F169" s="211"/>
      <c r="G169" s="222"/>
      <c r="H169" s="106"/>
      <c r="I169" s="119"/>
      <c r="J169" s="119"/>
      <c r="K169" s="119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</row>
    <row r="170" spans="1:26" ht="9.75" customHeight="1" x14ac:dyDescent="0.15">
      <c r="A170" s="99"/>
      <c r="B170" s="111" t="s">
        <v>219</v>
      </c>
      <c r="C170" s="125"/>
      <c r="D170" s="113"/>
      <c r="E170" s="167">
        <f>F165*0.05</f>
        <v>0</v>
      </c>
      <c r="F170" s="211"/>
      <c r="G170" s="222"/>
      <c r="H170" s="106"/>
      <c r="I170" s="119"/>
      <c r="J170" s="119"/>
      <c r="K170" s="119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  <c r="V170" s="119"/>
      <c r="W170" s="119"/>
      <c r="X170" s="119"/>
      <c r="Y170" s="119"/>
      <c r="Z170" s="119"/>
    </row>
    <row r="171" spans="1:26" ht="9.75" customHeight="1" x14ac:dyDescent="0.15">
      <c r="A171" s="99"/>
      <c r="B171" s="120" t="s">
        <v>220</v>
      </c>
      <c r="C171" s="122"/>
      <c r="D171" s="123"/>
      <c r="E171" s="223">
        <f>IF(E169&lt;E170,E169,E170)</f>
        <v>0</v>
      </c>
      <c r="F171" s="150">
        <f>E171</f>
        <v>0</v>
      </c>
      <c r="G171" s="222"/>
      <c r="H171" s="106"/>
      <c r="I171" s="119"/>
      <c r="J171" s="119"/>
      <c r="K171" s="119"/>
      <c r="L171" s="119"/>
      <c r="M171" s="119"/>
      <c r="N171" s="119"/>
      <c r="O171" s="119"/>
      <c r="P171" s="119"/>
      <c r="Q171" s="119"/>
      <c r="R171" s="119"/>
      <c r="S171" s="119"/>
      <c r="T171" s="119"/>
      <c r="U171" s="119"/>
      <c r="V171" s="119"/>
      <c r="W171" s="119"/>
      <c r="X171" s="119"/>
      <c r="Y171" s="119"/>
      <c r="Z171" s="119"/>
    </row>
    <row r="172" spans="1:26" ht="9.75" customHeight="1" x14ac:dyDescent="0.15">
      <c r="A172" s="99"/>
      <c r="B172" s="99" t="s">
        <v>221</v>
      </c>
      <c r="C172" s="103"/>
      <c r="D172" s="102"/>
      <c r="E172" s="102"/>
      <c r="F172" s="211"/>
      <c r="G172" s="222"/>
      <c r="H172" s="106"/>
      <c r="I172" s="119"/>
      <c r="J172" s="119"/>
      <c r="K172" s="119"/>
      <c r="L172" s="119"/>
      <c r="M172" s="119"/>
      <c r="N172" s="119"/>
      <c r="O172" s="119"/>
      <c r="P172" s="119"/>
      <c r="Q172" s="119"/>
      <c r="R172" s="119"/>
      <c r="S172" s="119"/>
      <c r="T172" s="119"/>
      <c r="U172" s="119"/>
      <c r="V172" s="119"/>
      <c r="W172" s="119"/>
      <c r="X172" s="119"/>
      <c r="Y172" s="119"/>
      <c r="Z172" s="119"/>
    </row>
    <row r="173" spans="1:26" ht="9.75" customHeight="1" x14ac:dyDescent="0.15">
      <c r="A173" s="99"/>
      <c r="B173" s="99"/>
      <c r="C173" s="103"/>
      <c r="D173" s="102"/>
      <c r="E173" s="102"/>
      <c r="F173" s="207">
        <v>0</v>
      </c>
      <c r="G173" s="222"/>
      <c r="H173" s="106"/>
      <c r="I173" s="119"/>
      <c r="J173" s="119"/>
      <c r="K173" s="119"/>
      <c r="L173" s="119"/>
      <c r="M173" s="119"/>
      <c r="N173" s="119"/>
      <c r="O173" s="119"/>
      <c r="P173" s="119"/>
      <c r="Q173" s="119"/>
      <c r="R173" s="119"/>
      <c r="S173" s="119"/>
      <c r="T173" s="119"/>
      <c r="U173" s="119"/>
      <c r="V173" s="119"/>
      <c r="W173" s="119"/>
      <c r="X173" s="119"/>
      <c r="Y173" s="119"/>
      <c r="Z173" s="119"/>
    </row>
    <row r="174" spans="1:26" ht="9.75" customHeight="1" x14ac:dyDescent="0.15">
      <c r="A174" s="99"/>
      <c r="B174" s="111"/>
      <c r="C174" s="125"/>
      <c r="D174" s="113"/>
      <c r="E174" s="113"/>
      <c r="F174" s="152">
        <v>0</v>
      </c>
      <c r="G174" s="222"/>
      <c r="H174" s="106"/>
      <c r="I174" s="119"/>
      <c r="J174" s="119"/>
      <c r="K174" s="119"/>
      <c r="L174" s="119"/>
      <c r="M174" s="119"/>
      <c r="N174" s="119"/>
      <c r="O174" s="119"/>
      <c r="P174" s="119"/>
      <c r="Q174" s="119"/>
      <c r="R174" s="119"/>
      <c r="S174" s="119"/>
      <c r="T174" s="119"/>
      <c r="U174" s="119"/>
      <c r="V174" s="119"/>
      <c r="W174" s="119"/>
      <c r="X174" s="119"/>
      <c r="Y174" s="119"/>
      <c r="Z174" s="119"/>
    </row>
    <row r="175" spans="1:26" ht="9.75" customHeight="1" x14ac:dyDescent="0.15">
      <c r="A175" s="99"/>
      <c r="B175" s="99"/>
      <c r="C175" s="103"/>
      <c r="D175" s="102"/>
      <c r="E175" s="102"/>
      <c r="F175" s="211">
        <f>F165-F171-F173-F174</f>
        <v>0</v>
      </c>
      <c r="G175" s="222"/>
      <c r="H175" s="106"/>
      <c r="I175" s="119"/>
      <c r="J175" s="119"/>
      <c r="K175" s="119"/>
      <c r="L175" s="119"/>
      <c r="M175" s="119"/>
      <c r="N175" s="119"/>
      <c r="O175" s="119"/>
      <c r="P175" s="119"/>
      <c r="Q175" s="119"/>
      <c r="R175" s="119"/>
      <c r="S175" s="119"/>
      <c r="T175" s="119"/>
      <c r="U175" s="119"/>
      <c r="V175" s="119"/>
      <c r="W175" s="119"/>
      <c r="X175" s="119"/>
      <c r="Y175" s="119"/>
      <c r="Z175" s="119"/>
    </row>
    <row r="176" spans="1:26" ht="9.75" customHeight="1" x14ac:dyDescent="0.15">
      <c r="A176" s="99"/>
      <c r="B176" s="99"/>
      <c r="C176" s="103"/>
      <c r="D176" s="102"/>
      <c r="E176" s="102"/>
      <c r="F176" s="211"/>
      <c r="G176" s="222"/>
      <c r="H176" s="106"/>
      <c r="I176" s="119"/>
      <c r="J176" s="119"/>
      <c r="K176" s="119"/>
      <c r="L176" s="119"/>
      <c r="M176" s="119"/>
      <c r="N176" s="119"/>
      <c r="O176" s="119"/>
      <c r="P176" s="119"/>
      <c r="Q176" s="119"/>
      <c r="R176" s="119"/>
      <c r="S176" s="119"/>
      <c r="T176" s="119"/>
      <c r="U176" s="119"/>
      <c r="V176" s="119"/>
      <c r="W176" s="119"/>
      <c r="X176" s="119"/>
      <c r="Y176" s="119"/>
      <c r="Z176" s="119"/>
    </row>
    <row r="177" spans="1:26" ht="9.75" customHeight="1" x14ac:dyDescent="0.15">
      <c r="A177" s="99"/>
      <c r="B177" s="99"/>
      <c r="C177" s="99"/>
      <c r="D177" s="103"/>
      <c r="E177" s="102"/>
      <c r="F177" s="102"/>
      <c r="G177" s="121"/>
      <c r="H177" s="106"/>
      <c r="I177" s="119"/>
      <c r="J177" s="119"/>
      <c r="K177" s="119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  <c r="V177" s="119"/>
      <c r="W177" s="119"/>
      <c r="X177" s="119"/>
      <c r="Y177" s="119"/>
      <c r="Z177" s="119"/>
    </row>
    <row r="178" spans="1:26" ht="9.75" customHeight="1" x14ac:dyDescent="0.15">
      <c r="A178" s="12" t="s">
        <v>222</v>
      </c>
      <c r="B178" s="12"/>
      <c r="C178" s="12"/>
      <c r="D178" s="12"/>
      <c r="E178" s="12"/>
      <c r="F178" s="12"/>
      <c r="G178" s="12"/>
      <c r="H178" s="12"/>
      <c r="I178" s="119"/>
      <c r="J178" s="119"/>
      <c r="K178" s="119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  <c r="V178" s="119"/>
      <c r="W178" s="119"/>
      <c r="X178" s="119"/>
      <c r="Y178" s="119"/>
      <c r="Z178" s="119"/>
    </row>
    <row r="179" spans="1:26" ht="9.75" customHeight="1" x14ac:dyDescent="0.15">
      <c r="A179" s="98"/>
      <c r="B179" s="99"/>
      <c r="C179" s="99"/>
      <c r="D179" s="103"/>
      <c r="E179" s="102"/>
      <c r="F179" s="102"/>
      <c r="G179" s="119"/>
      <c r="H179" s="63"/>
      <c r="I179" s="119"/>
      <c r="J179" s="119"/>
      <c r="K179" s="119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  <c r="V179" s="119"/>
      <c r="W179" s="119"/>
      <c r="X179" s="119"/>
      <c r="Y179" s="119"/>
      <c r="Z179" s="119"/>
    </row>
    <row r="180" spans="1:26" ht="9.75" customHeight="1" x14ac:dyDescent="0.15">
      <c r="A180" s="98"/>
      <c r="B180" s="99" t="s">
        <v>223</v>
      </c>
      <c r="C180" s="99"/>
      <c r="D180" s="103"/>
      <c r="E180" s="102"/>
      <c r="F180" s="102">
        <v>0</v>
      </c>
      <c r="G180" s="119"/>
      <c r="H180" s="63"/>
      <c r="I180" s="119"/>
      <c r="J180" s="119"/>
      <c r="K180" s="119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</row>
    <row r="181" spans="1:26" ht="9.75" customHeight="1" x14ac:dyDescent="0.15">
      <c r="A181" s="98"/>
      <c r="B181" s="99" t="s">
        <v>224</v>
      </c>
      <c r="C181" s="99"/>
      <c r="D181" s="103"/>
      <c r="E181" s="102"/>
      <c r="F181" s="102">
        <v>1</v>
      </c>
      <c r="G181" s="119"/>
      <c r="H181" s="63"/>
      <c r="I181" s="119"/>
      <c r="J181" s="119"/>
      <c r="K181" s="119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  <c r="V181" s="119"/>
      <c r="W181" s="119"/>
      <c r="X181" s="119"/>
      <c r="Y181" s="119"/>
      <c r="Z181" s="119"/>
    </row>
    <row r="182" spans="1:26" ht="9.75" customHeight="1" x14ac:dyDescent="0.15">
      <c r="A182" s="98"/>
      <c r="B182" s="99"/>
      <c r="C182" s="99"/>
      <c r="D182" s="103"/>
      <c r="E182" s="102"/>
      <c r="F182" s="102"/>
      <c r="G182" s="119"/>
      <c r="H182" s="63"/>
      <c r="I182" s="119"/>
      <c r="J182" s="119"/>
      <c r="K182" s="119"/>
      <c r="L182" s="119"/>
      <c r="M182" s="119"/>
      <c r="N182" s="119"/>
      <c r="O182" s="119"/>
      <c r="P182" s="119"/>
      <c r="Q182" s="119"/>
      <c r="R182" s="119"/>
      <c r="S182" s="119"/>
      <c r="T182" s="119"/>
      <c r="U182" s="119"/>
      <c r="V182" s="119"/>
      <c r="W182" s="119"/>
      <c r="X182" s="119"/>
      <c r="Y182" s="119"/>
      <c r="Z182" s="119"/>
    </row>
    <row r="183" spans="1:26" ht="9.75" customHeight="1" x14ac:dyDescent="0.15">
      <c r="A183" s="201"/>
      <c r="B183" s="131" t="s">
        <v>225</v>
      </c>
      <c r="C183" s="201"/>
      <c r="D183" s="201"/>
      <c r="E183" s="201"/>
      <c r="F183" s="224">
        <v>850</v>
      </c>
      <c r="G183" s="201"/>
      <c r="H183" s="201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</row>
    <row r="184" spans="1:26" ht="9.75" customHeight="1" x14ac:dyDescent="0.15">
      <c r="A184" s="201"/>
      <c r="B184" s="131" t="s">
        <v>226</v>
      </c>
      <c r="C184" s="201"/>
      <c r="D184" s="201"/>
      <c r="E184" s="224">
        <f>D198</f>
        <v>0</v>
      </c>
      <c r="F184" s="224">
        <f>IF(E184*0.01&gt;F183,((E184*0.01)-850)*0.2,0)</f>
        <v>0</v>
      </c>
      <c r="G184" s="201"/>
      <c r="H184" s="201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</row>
    <row r="185" spans="1:26" ht="9.75" customHeight="1" x14ac:dyDescent="0.15">
      <c r="A185" s="201"/>
      <c r="B185" s="135" t="s">
        <v>227</v>
      </c>
      <c r="C185" s="135"/>
      <c r="D185" s="113"/>
      <c r="E185" s="209"/>
      <c r="F185" s="225">
        <f>F106</f>
        <v>0</v>
      </c>
      <c r="G185" s="131"/>
      <c r="H185" s="201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</row>
    <row r="186" spans="1:26" ht="9.75" customHeight="1" x14ac:dyDescent="0.15">
      <c r="A186" s="201"/>
      <c r="B186" s="119"/>
      <c r="C186" s="131"/>
      <c r="D186" s="102"/>
      <c r="E186" s="123" t="s">
        <v>228</v>
      </c>
      <c r="F186" s="226">
        <f>IF(F185&gt;F183+F184,0,F183+F184-F185)</f>
        <v>850</v>
      </c>
      <c r="G186" s="131"/>
      <c r="H186" s="201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</row>
    <row r="187" spans="1:26" ht="9.75" customHeight="1" x14ac:dyDescent="0.15">
      <c r="A187" s="201"/>
      <c r="B187" s="124" t="s">
        <v>229</v>
      </c>
      <c r="C187" s="135"/>
      <c r="D187" s="113"/>
      <c r="E187" s="189"/>
      <c r="F187" s="225">
        <f>IF(F181=0,0,IF(F180&lt;7420,0,100))</f>
        <v>0</v>
      </c>
      <c r="G187" s="131"/>
      <c r="H187" s="201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</row>
    <row r="188" spans="1:26" ht="9.75" customHeight="1" x14ac:dyDescent="0.15">
      <c r="A188" s="201"/>
      <c r="B188" s="119"/>
      <c r="C188" s="131"/>
      <c r="D188" s="102"/>
      <c r="E188" s="123" t="s">
        <v>230</v>
      </c>
      <c r="F188" s="226">
        <f>IF(F187&gt;F186,0,F186-F187)</f>
        <v>850</v>
      </c>
      <c r="G188" s="131"/>
      <c r="H188" s="201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</row>
    <row r="189" spans="1:26" ht="9.75" customHeight="1" x14ac:dyDescent="0.15">
      <c r="A189" s="201"/>
      <c r="B189" s="124" t="s">
        <v>231</v>
      </c>
      <c r="C189" s="135"/>
      <c r="D189" s="209"/>
      <c r="E189" s="227"/>
      <c r="F189" s="225">
        <f>IF(F181=0,0,IF(F180&lt;7420,0,F188*0.125))</f>
        <v>0</v>
      </c>
      <c r="G189" s="131"/>
      <c r="H189" s="201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</row>
    <row r="190" spans="1:26" ht="9.75" customHeight="1" x14ac:dyDescent="0.15">
      <c r="A190" s="201"/>
      <c r="B190" s="119"/>
      <c r="C190" s="131"/>
      <c r="D190" s="202"/>
      <c r="E190" s="228" t="s">
        <v>232</v>
      </c>
      <c r="F190" s="226">
        <f>F188-F189</f>
        <v>850</v>
      </c>
      <c r="G190" s="131"/>
      <c r="H190" s="201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</row>
    <row r="191" spans="1:26" ht="9.75" customHeight="1" x14ac:dyDescent="0.15">
      <c r="A191" s="201"/>
      <c r="B191" s="124" t="s">
        <v>233</v>
      </c>
      <c r="C191" s="135"/>
      <c r="D191" s="209"/>
      <c r="E191" s="227"/>
      <c r="F191" s="229">
        <v>2</v>
      </c>
      <c r="G191" s="131"/>
      <c r="H191" s="201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</row>
    <row r="192" spans="1:26" ht="9.75" customHeight="1" x14ac:dyDescent="0.15">
      <c r="A192" s="201"/>
      <c r="B192" s="119"/>
      <c r="C192" s="131"/>
      <c r="D192" s="202"/>
      <c r="E192" s="228" t="s">
        <v>234</v>
      </c>
      <c r="F192" s="226">
        <f>F186/F191</f>
        <v>425</v>
      </c>
      <c r="G192" s="131"/>
      <c r="H192" s="201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</row>
    <row r="193" spans="1:26" ht="9.75" customHeight="1" x14ac:dyDescent="0.15">
      <c r="A193" s="131"/>
      <c r="B193" s="131"/>
      <c r="C193" s="131"/>
      <c r="D193" s="102"/>
      <c r="E193" s="123"/>
      <c r="F193" s="153"/>
      <c r="G193" s="131"/>
      <c r="H193" s="201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</row>
    <row r="194" spans="1:26" ht="9.75" customHeight="1" x14ac:dyDescent="0.15">
      <c r="A194" s="240" t="s">
        <v>235</v>
      </c>
      <c r="B194" s="240"/>
      <c r="C194" s="240"/>
      <c r="D194" s="240"/>
      <c r="E194" s="240"/>
      <c r="F194" s="240"/>
      <c r="G194" s="240"/>
      <c r="H194" s="240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</row>
    <row r="195" spans="1:26" ht="9.75" customHeight="1" x14ac:dyDescent="0.15">
      <c r="A195" s="98"/>
      <c r="B195" s="99" t="s">
        <v>236</v>
      </c>
      <c r="C195" s="99"/>
      <c r="D195" s="104"/>
      <c r="E195" s="104"/>
      <c r="F195" s="104">
        <f>F85</f>
        <v>0</v>
      </c>
      <c r="G195" s="119"/>
      <c r="H195" s="106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</row>
    <row r="196" spans="1:26" ht="9.75" customHeight="1" x14ac:dyDescent="0.15">
      <c r="A196" s="98"/>
      <c r="B196" s="111" t="s">
        <v>237</v>
      </c>
      <c r="C196" s="111"/>
      <c r="D196" s="182"/>
      <c r="E196" s="182"/>
      <c r="F196" s="182">
        <f>F105</f>
        <v>0</v>
      </c>
      <c r="G196" s="119"/>
      <c r="H196" s="106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</row>
    <row r="197" spans="1:26" ht="9.75" customHeight="1" x14ac:dyDescent="0.15">
      <c r="A197" s="98"/>
      <c r="B197" s="99"/>
      <c r="C197" s="99"/>
      <c r="D197" s="104"/>
      <c r="E197" s="104"/>
      <c r="F197" s="104">
        <f>F195-F196</f>
        <v>0</v>
      </c>
      <c r="G197" s="119"/>
      <c r="H197" s="106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</row>
    <row r="198" spans="1:26" ht="9.75" customHeight="1" x14ac:dyDescent="0.15">
      <c r="A198" s="98"/>
      <c r="B198" s="99" t="s">
        <v>238</v>
      </c>
      <c r="C198" s="99"/>
      <c r="D198" s="104">
        <f>E131</f>
        <v>0</v>
      </c>
      <c r="E198" s="170">
        <f>IF(D198&gt;500000,0.95,0.8)</f>
        <v>0.8</v>
      </c>
      <c r="F198" s="104">
        <f>F197*E198</f>
        <v>0</v>
      </c>
      <c r="G198" s="119"/>
      <c r="H198" s="106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</row>
    <row r="199" spans="1:26" ht="9.75" customHeight="1" x14ac:dyDescent="0.15">
      <c r="A199" s="98"/>
      <c r="B199" s="111" t="s">
        <v>233</v>
      </c>
      <c r="C199" s="111"/>
      <c r="D199" s="113"/>
      <c r="E199" s="113"/>
      <c r="F199" s="230">
        <v>3</v>
      </c>
      <c r="G199" s="119"/>
      <c r="H199" s="106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</row>
    <row r="200" spans="1:26" ht="9.75" customHeight="1" x14ac:dyDescent="0.15">
      <c r="A200" s="98"/>
      <c r="B200" s="99"/>
      <c r="C200" s="99"/>
      <c r="D200" s="102"/>
      <c r="E200" s="123" t="s">
        <v>239</v>
      </c>
      <c r="F200" s="153">
        <f>ROUNDUP(F198/F199,0)</f>
        <v>0</v>
      </c>
      <c r="G200" s="119"/>
      <c r="H200" s="106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</row>
    <row r="201" spans="1:26" ht="9.75" customHeight="1" x14ac:dyDescent="0.15"/>
    <row r="202" spans="1:26" ht="12.75" customHeight="1" x14ac:dyDescent="0.15">
      <c r="A202" s="6" t="s">
        <v>240</v>
      </c>
      <c r="B202" s="6"/>
      <c r="C202" s="6"/>
      <c r="D202" s="6"/>
      <c r="E202" s="6"/>
      <c r="F202" s="6"/>
      <c r="G202" s="6"/>
      <c r="H202" s="6"/>
    </row>
    <row r="203" spans="1:26" ht="12.75" customHeight="1" x14ac:dyDescent="0.15">
      <c r="A203" s="231"/>
      <c r="B203" s="231"/>
      <c r="C203" s="231"/>
      <c r="D203" s="231"/>
      <c r="E203" s="231"/>
      <c r="F203" s="231"/>
    </row>
    <row r="204" spans="1:26" ht="12.75" customHeight="1" x14ac:dyDescent="0.15">
      <c r="A204" s="231"/>
      <c r="B204" s="231" t="s">
        <v>241</v>
      </c>
      <c r="C204" s="232">
        <f>F62</f>
        <v>0</v>
      </c>
      <c r="D204" s="231"/>
      <c r="E204" s="231"/>
      <c r="F204" s="231"/>
    </row>
    <row r="205" spans="1:26" ht="12.75" customHeight="1" x14ac:dyDescent="0.15">
      <c r="A205" s="231"/>
      <c r="B205" s="231"/>
      <c r="C205" s="231"/>
      <c r="D205" s="231"/>
      <c r="E205" s="231"/>
      <c r="F205" s="231"/>
    </row>
    <row r="206" spans="1:26" ht="12.75" customHeight="1" x14ac:dyDescent="0.15">
      <c r="A206" s="231"/>
      <c r="B206" s="233" t="s">
        <v>242</v>
      </c>
      <c r="C206" s="233" t="s">
        <v>243</v>
      </c>
      <c r="D206" s="233" t="s">
        <v>238</v>
      </c>
      <c r="E206" s="233" t="s">
        <v>38</v>
      </c>
      <c r="F206" s="231"/>
    </row>
    <row r="207" spans="1:26" ht="12.75" customHeight="1" x14ac:dyDescent="0.15">
      <c r="A207" s="231"/>
      <c r="B207" s="231" t="s">
        <v>244</v>
      </c>
      <c r="C207" s="211">
        <f>IF(C204&lt;1500000,C204,1500000)</f>
        <v>0</v>
      </c>
      <c r="D207" s="234">
        <v>0</v>
      </c>
      <c r="E207" s="211"/>
      <c r="F207" s="231"/>
    </row>
    <row r="208" spans="1:26" ht="12.75" customHeight="1" x14ac:dyDescent="0.15">
      <c r="A208" s="231"/>
      <c r="B208" s="231" t="s">
        <v>245</v>
      </c>
      <c r="C208" s="211">
        <f>IF(C204-C207=0,0,IF(C204-C207&gt;6000000,6000000,C204-C207))</f>
        <v>0</v>
      </c>
      <c r="D208" s="234">
        <v>2.5000000000000001E-2</v>
      </c>
      <c r="E208" s="211">
        <f>C208*D208</f>
        <v>0</v>
      </c>
      <c r="F208" s="231"/>
    </row>
    <row r="209" spans="1:6" ht="12.75" customHeight="1" x14ac:dyDescent="0.15">
      <c r="A209" s="231"/>
      <c r="B209" s="231" t="s">
        <v>246</v>
      </c>
      <c r="C209" s="211">
        <f>IF(C204-C207-C208=0,0,IF(C204-C207-C208&gt;27500000,27500000,C204-C207-C208))</f>
        <v>0</v>
      </c>
      <c r="D209" s="234">
        <v>4.4999999999999998E-2</v>
      </c>
      <c r="E209" s="211">
        <f>C209*D209</f>
        <v>0</v>
      </c>
      <c r="F209" s="231"/>
    </row>
    <row r="210" spans="1:6" ht="12.75" customHeight="1" x14ac:dyDescent="0.15">
      <c r="A210" s="231"/>
      <c r="B210" s="231" t="s">
        <v>247</v>
      </c>
      <c r="C210" s="221">
        <f>C204-C207-C208-C209</f>
        <v>0</v>
      </c>
      <c r="D210" s="235">
        <v>8.5000000000000006E-2</v>
      </c>
      <c r="E210" s="221">
        <f>C210*D210</f>
        <v>0</v>
      </c>
      <c r="F210" s="231"/>
    </row>
    <row r="211" spans="1:6" ht="12.75" customHeight="1" x14ac:dyDescent="0.15">
      <c r="A211" s="231"/>
      <c r="B211" s="231"/>
      <c r="C211" s="150">
        <f>SUM(C207:C210)</f>
        <v>0</v>
      </c>
      <c r="D211" s="236"/>
      <c r="E211" s="150">
        <f>SUM(E208:E210)</f>
        <v>0</v>
      </c>
      <c r="F211" s="231"/>
    </row>
    <row r="212" spans="1:6" ht="12.75" customHeight="1" x14ac:dyDescent="0.15">
      <c r="A212" s="231"/>
      <c r="B212" s="231"/>
      <c r="C212" s="231"/>
      <c r="D212" s="237" t="s">
        <v>248</v>
      </c>
      <c r="E212" s="238">
        <v>3</v>
      </c>
      <c r="F212" s="231"/>
    </row>
    <row r="213" spans="1:6" ht="12.75" customHeight="1" x14ac:dyDescent="0.15">
      <c r="A213" s="231"/>
      <c r="B213" s="231"/>
      <c r="C213" s="231"/>
      <c r="D213" s="123" t="s">
        <v>249</v>
      </c>
      <c r="E213" s="150">
        <f>E211/E212</f>
        <v>0</v>
      </c>
      <c r="F213" s="231"/>
    </row>
    <row r="214" spans="1:6" ht="12.75" customHeight="1" x14ac:dyDescent="0.15"/>
    <row r="215" spans="1:6" ht="12.75" customHeight="1" x14ac:dyDescent="0.15"/>
    <row r="216" spans="1:6" ht="12.75" customHeight="1" x14ac:dyDescent="0.15"/>
    <row r="217" spans="1:6" ht="12.75" customHeight="1" x14ac:dyDescent="0.15"/>
    <row r="218" spans="1:6" ht="12.75" customHeight="1" x14ac:dyDescent="0.15"/>
    <row r="219" spans="1:6" ht="12.75" customHeight="1" x14ac:dyDescent="0.15"/>
    <row r="220" spans="1:6" ht="12.75" customHeight="1" x14ac:dyDescent="0.15"/>
    <row r="221" spans="1:6" ht="12.75" customHeight="1" x14ac:dyDescent="0.15"/>
    <row r="222" spans="1:6" ht="12.75" customHeight="1" x14ac:dyDescent="0.15"/>
    <row r="223" spans="1:6" ht="12.75" customHeight="1" x14ac:dyDescent="0.15"/>
    <row r="224" spans="1:6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</sheetData>
  <mergeCells count="13">
    <mergeCell ref="A178:H178"/>
    <mergeCell ref="A194:H194"/>
    <mergeCell ref="A202:H202"/>
    <mergeCell ref="A125:H125"/>
    <mergeCell ref="A137:H137"/>
    <mergeCell ref="A150:H150"/>
    <mergeCell ref="A151:H151"/>
    <mergeCell ref="A163:H163"/>
    <mergeCell ref="A1:H1"/>
    <mergeCell ref="A2:H2"/>
    <mergeCell ref="A4:H4"/>
    <mergeCell ref="A64:H64"/>
    <mergeCell ref="A78:H78"/>
  </mergeCells>
  <pageMargins left="0.78740157480314965" right="0.78740157480314965" top="0.78740157480314965" bottom="0.78740157480314965" header="0.51181102362204722" footer="0.51181102362204722"/>
  <pageSetup paperSize="9" scale="83" firstPageNumber="0" fitToHeight="0" orientation="portrait" horizontalDpi="300" verticalDpi="300" r:id="rId1"/>
  <rowBreaks count="3" manualBreakCount="3">
    <brk id="63" max="16383" man="1"/>
    <brk id="124" max="16383" man="1"/>
    <brk id="2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A</vt:lpstr>
      <vt:lpstr>B</vt:lpstr>
      <vt:lpstr>A!Print_Area_0</vt:lpstr>
      <vt:lpstr>B!Print_Area_0</vt:lpstr>
      <vt:lpstr>A!Print_Titles_0</vt:lpstr>
      <vt:lpstr>B!Print_Titles_0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Cesario Simoes</cp:lastModifiedBy>
  <cp:revision>4</cp:revision>
  <cp:lastPrinted>2018-02-14T13:26:23Z</cp:lastPrinted>
  <dcterms:modified xsi:type="dcterms:W3CDTF">2018-02-14T13:26:53Z</dcterms:modified>
  <dc:language>pt-PT</dc:language>
</cp:coreProperties>
</file>