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isco Mesquita\Desktop\Pasta Meus Documentos\"/>
    </mc:Choice>
  </mc:AlternateContent>
  <xr:revisionPtr revIDLastSave="0" documentId="13_ncr:1_{D8E6BDE6-E077-4FD6-B8EC-FEC55840EF80}" xr6:coauthVersionLast="38" xr6:coauthVersionMax="38" xr10:uidLastSave="{00000000-0000-0000-0000-000000000000}"/>
  <bookViews>
    <workbookView xWindow="0" yWindow="0" windowWidth="17256" windowHeight="5352" xr2:uid="{2959D463-B798-4B75-8035-837A7A3E1B9A}"/>
  </bookViews>
  <sheets>
    <sheet name="Simulador TI Seg. Social 2019 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4" l="1"/>
  <c r="B8" i="4" s="1"/>
  <c r="C8" i="4" l="1"/>
  <c r="D8" i="4" l="1"/>
  <c r="J16" i="4"/>
  <c r="E8" i="4"/>
  <c r="H17" i="4" l="1"/>
  <c r="B36" i="4" s="1"/>
  <c r="L17" i="4" s="1"/>
  <c r="C32" i="4"/>
  <c r="F12" i="4"/>
  <c r="E23" i="4" l="1"/>
  <c r="E31" i="4"/>
  <c r="E29" i="4"/>
  <c r="E27" i="4"/>
  <c r="E25" i="4"/>
  <c r="G23" i="4"/>
  <c r="G29" i="4"/>
  <c r="F28" i="4"/>
  <c r="D30" i="4"/>
  <c r="F22" i="4"/>
  <c r="F30" i="4"/>
  <c r="G27" i="4"/>
  <c r="F26" i="4"/>
  <c r="D28" i="4"/>
  <c r="F24" i="4"/>
  <c r="D22" i="4"/>
  <c r="G25" i="4"/>
  <c r="D26" i="4"/>
  <c r="D24" i="4"/>
  <c r="G31" i="4"/>
  <c r="F32" i="4" l="1"/>
  <c r="G32" i="4"/>
  <c r="I15" i="4"/>
  <c r="E32" i="4"/>
  <c r="D32" i="4"/>
  <c r="K11" i="4" l="1"/>
  <c r="K12" i="4"/>
  <c r="G18" i="4"/>
  <c r="B37" i="4" s="1"/>
  <c r="L18" i="4" s="1"/>
  <c r="B10" i="4" l="1"/>
  <c r="C10" i="4" s="1"/>
  <c r="D10" i="4" s="1"/>
  <c r="E10" i="4" l="1"/>
  <c r="H18" i="4" s="1"/>
  <c r="B35" i="4" l="1"/>
  <c r="B19" i="4" s="1"/>
</calcChain>
</file>

<file path=xl/sharedStrings.xml><?xml version="1.0" encoding="utf-8"?>
<sst xmlns="http://schemas.openxmlformats.org/spreadsheetml/2006/main" count="20" uniqueCount="18">
  <si>
    <t>Base de incidência contributiva (BIC)</t>
  </si>
  <si>
    <t xml:space="preserve">Com base na declaração Trimestral (Rendimentos Brutos): </t>
  </si>
  <si>
    <t xml:space="preserve">Com base na declaração Trimestral (Rendimentos Brutos) </t>
  </si>
  <si>
    <t>não</t>
  </si>
  <si>
    <r>
      <rPr>
        <b/>
        <sz val="14"/>
        <rFont val="Calibri"/>
        <family val="2"/>
        <scheme val="minor"/>
      </rPr>
      <t>NOVO</t>
    </r>
    <r>
      <rPr>
        <b/>
        <sz val="14"/>
        <color rgb="FFFF0000"/>
        <rFont val="Calibri"/>
        <family val="2"/>
        <scheme val="minor"/>
      </rPr>
      <t xml:space="preserve"> Decreto-Lei n.º 2/2018, de 9 de janeiro, apresenta importantes alterações de natureza contributiva no regime dos trabalhadores independentes. </t>
    </r>
  </si>
  <si>
    <r>
      <rPr>
        <b/>
        <sz val="10"/>
        <color theme="1"/>
        <rFont val="Calibri"/>
        <family val="2"/>
      </rPr>
      <t xml:space="preserve">← </t>
    </r>
    <r>
      <rPr>
        <sz val="10"/>
        <color theme="1"/>
        <rFont val="Calibri"/>
        <family val="2"/>
        <scheme val="minor"/>
      </rPr>
      <t xml:space="preserve">Escreva ali </t>
    </r>
    <r>
      <rPr>
        <b/>
        <sz val="10"/>
        <color rgb="FF0000FF"/>
        <rFont val="Calibri"/>
        <family val="2"/>
        <scheme val="minor"/>
      </rPr>
      <t xml:space="preserve">sim </t>
    </r>
    <r>
      <rPr>
        <sz val="10"/>
        <color theme="1"/>
        <rFont val="Calibri"/>
        <family val="2"/>
        <scheme val="minor"/>
      </rPr>
      <t xml:space="preserve">ou </t>
    </r>
    <r>
      <rPr>
        <b/>
        <sz val="10"/>
        <color rgb="FF0000FF"/>
        <rFont val="Calibri"/>
        <family val="2"/>
        <scheme val="minor"/>
      </rPr>
      <t>não</t>
    </r>
  </si>
  <si>
    <r>
      <t xml:space="preserve">Tem uma remuneração mensal média da categoria A igual ou superior a 428,90 € ? </t>
    </r>
    <r>
      <rPr>
        <b/>
        <sz val="11.5"/>
        <color rgb="FF0000FF"/>
        <rFont val="Calibri"/>
        <family val="2"/>
      </rPr>
      <t>→</t>
    </r>
  </si>
  <si>
    <r>
      <rPr>
        <b/>
        <sz val="12"/>
        <rFont val="Calibri"/>
        <family val="2"/>
      </rPr>
      <t xml:space="preserve">← </t>
    </r>
    <r>
      <rPr>
        <b/>
        <sz val="12"/>
        <rFont val="Calibri"/>
        <family val="2"/>
        <scheme val="minor"/>
      </rPr>
      <t xml:space="preserve">Valor a pagar por mês </t>
    </r>
    <r>
      <rPr>
        <b/>
        <sz val="12"/>
        <rFont val="Calibri"/>
        <family val="2"/>
      </rPr>
      <t>→</t>
    </r>
  </si>
  <si>
    <t>← Valor a pagar por mês →</t>
  </si>
  <si>
    <t>Insira ali o valor dos serviços de restauração →</t>
  </si>
  <si>
    <r>
      <t>Insira ali o valor das vendas de mercadorias</t>
    </r>
    <r>
      <rPr>
        <sz val="11"/>
        <color theme="1"/>
        <rFont val="Calibri"/>
        <family val="2"/>
      </rPr>
      <t>→</t>
    </r>
  </si>
  <si>
    <r>
      <rPr>
        <b/>
        <sz val="11"/>
        <color theme="1"/>
        <rFont val="Calibri"/>
        <family val="2"/>
      </rPr>
      <t>←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Escolha ali a percentagem</t>
    </r>
  </si>
  <si>
    <r>
      <rPr>
        <sz val="11"/>
        <color theme="1"/>
        <rFont val="Calibri"/>
        <family val="2"/>
      </rPr>
      <t xml:space="preserve">← </t>
    </r>
    <r>
      <rPr>
        <sz val="11"/>
        <color theme="1"/>
        <rFont val="Calibri"/>
        <family val="2"/>
        <scheme val="minor"/>
      </rPr>
      <t>Só pode inserir/alterar dados nas células com esta côr</t>
    </r>
  </si>
  <si>
    <t>out/nov/dez/ 2018</t>
  </si>
  <si>
    <r>
      <rPr>
        <b/>
        <sz val="10"/>
        <color theme="1"/>
        <rFont val="Calibri"/>
        <family val="2"/>
      </rPr>
      <t xml:space="preserve">← </t>
    </r>
    <r>
      <rPr>
        <sz val="10"/>
        <color theme="1"/>
        <rFont val="Calibri"/>
        <family val="2"/>
        <scheme val="minor"/>
      </rPr>
      <t>Valor do IAS 2018</t>
    </r>
  </si>
  <si>
    <r>
      <t xml:space="preserve">Insira ali o valor das prestações de serviços </t>
    </r>
    <r>
      <rPr>
        <sz val="11"/>
        <color theme="1"/>
        <rFont val="Calibri"/>
        <family val="2"/>
      </rPr>
      <t>→</t>
    </r>
  </si>
  <si>
    <t>A partir de 1 de janeiro de 2019 estas alterações produzem efeitos.</t>
  </si>
  <si>
    <r>
      <t xml:space="preserve">Se pretender optar pela variação de rendimentos  </t>
    </r>
    <r>
      <rPr>
        <b/>
        <sz val="11.5"/>
        <color rgb="FF0000FF"/>
        <rFont val="Calibri"/>
        <family val="2"/>
      </rPr>
      <t>→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</si>
</sst>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816]_-;\-* #,##0.00\ [$€-816]_-;_-* &quot;-&quot;??\ [$€-816]_-;_-@_-"/>
    <numFmt numFmtId="165" formatCode="\+0%"/>
  </numFmts>
  <fonts count="2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0"/>
      <color rgb="FF0000FF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rgb="FF0000FF"/>
      <name val="Arial Black"/>
      <family val="2"/>
    </font>
    <font>
      <sz val="11"/>
      <color theme="0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3.5"/>
      <color rgb="FF363636"/>
      <name val="Arial"/>
      <family val="2"/>
    </font>
    <font>
      <sz val="11"/>
      <color rgb="FF0000FF"/>
      <name val="Arial Black"/>
      <family val="2"/>
    </font>
    <font>
      <b/>
      <sz val="11.5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b/>
      <sz val="11.5"/>
      <color rgb="FF0000FF"/>
      <name val="Calibri"/>
      <family val="2"/>
      <scheme val="minor"/>
    </font>
    <font>
      <b/>
      <sz val="11.5"/>
      <color rgb="FF0000FF"/>
      <name val="Calibri"/>
      <family val="2"/>
    </font>
    <font>
      <b/>
      <sz val="13.5"/>
      <name val="Arial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double">
        <color auto="1"/>
      </right>
      <top style="thick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Border="1"/>
    <xf numFmtId="0" fontId="0" fillId="0" borderId="0" xfId="0" applyBorder="1"/>
    <xf numFmtId="0" fontId="3" fillId="0" borderId="1" xfId="0" applyFont="1" applyBorder="1" applyAlignment="1">
      <alignment horizontal="left" vertical="center"/>
    </xf>
    <xf numFmtId="0" fontId="0" fillId="0" borderId="0" xfId="0"/>
    <xf numFmtId="164" fontId="6" fillId="2" borderId="2" xfId="0" applyNumberFormat="1" applyFont="1" applyFill="1" applyBorder="1" applyProtection="1">
      <protection locked="0"/>
    </xf>
    <xf numFmtId="164" fontId="9" fillId="0" borderId="0" xfId="0" applyNumberFormat="1" applyFont="1" applyBorder="1"/>
    <xf numFmtId="10" fontId="10" fillId="3" borderId="2" xfId="0" applyNumberFormat="1" applyFont="1" applyFill="1" applyBorder="1" applyAlignment="1" applyProtection="1">
      <alignment horizontal="center" vertical="center"/>
      <protection locked="0"/>
    </xf>
    <xf numFmtId="164" fontId="0" fillId="3" borderId="2" xfId="0" applyNumberFormat="1" applyFont="1" applyFill="1" applyBorder="1" applyProtection="1">
      <protection locked="0"/>
    </xf>
    <xf numFmtId="0" fontId="12" fillId="0" borderId="0" xfId="0" applyFont="1" applyBorder="1" applyAlignment="1">
      <alignment vertic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5" fillId="0" borderId="0" xfId="0" applyFont="1" applyBorder="1" applyAlignment="1">
      <alignment vertical="center" wrapText="1"/>
    </xf>
    <xf numFmtId="0" fontId="0" fillId="0" borderId="8" xfId="0" applyBorder="1"/>
    <xf numFmtId="17" fontId="8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vertical="center"/>
    </xf>
    <xf numFmtId="0" fontId="2" fillId="0" borderId="3" xfId="0" applyFont="1" applyBorder="1" applyAlignment="1">
      <alignment horizontal="right"/>
    </xf>
    <xf numFmtId="164" fontId="16" fillId="2" borderId="2" xfId="0" applyNumberFormat="1" applyFont="1" applyFill="1" applyBorder="1" applyAlignment="1" applyProtection="1">
      <alignment horizontal="center" vertical="center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18" fillId="0" borderId="0" xfId="0" applyFont="1" applyBorder="1"/>
    <xf numFmtId="9" fontId="11" fillId="0" borderId="0" xfId="0" applyNumberFormat="1" applyFont="1"/>
    <xf numFmtId="0" fontId="11" fillId="0" borderId="0" xfId="0" applyFont="1"/>
    <xf numFmtId="164" fontId="11" fillId="0" borderId="0" xfId="0" applyNumberFormat="1" applyFont="1"/>
    <xf numFmtId="165" fontId="11" fillId="0" borderId="0" xfId="0" applyNumberFormat="1" applyFont="1"/>
    <xf numFmtId="0" fontId="11" fillId="0" borderId="0" xfId="0" applyFont="1" applyBorder="1"/>
    <xf numFmtId="164" fontId="11" fillId="0" borderId="7" xfId="0" applyNumberFormat="1" applyFont="1" applyBorder="1"/>
    <xf numFmtId="164" fontId="11" fillId="0" borderId="0" xfId="0" applyNumberFormat="1" applyFont="1" applyBorder="1"/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164" fontId="1" fillId="0" borderId="7" xfId="0" applyNumberFormat="1" applyFont="1" applyBorder="1"/>
    <xf numFmtId="164" fontId="1" fillId="0" borderId="0" xfId="0" applyNumberFormat="1" applyFont="1" applyBorder="1"/>
    <xf numFmtId="0" fontId="1" fillId="0" borderId="0" xfId="0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5" fillId="0" borderId="0" xfId="0" applyFont="1" applyBorder="1" applyAlignment="1">
      <alignment horizontal="center" vertical="center" wrapText="1"/>
    </xf>
    <xf numFmtId="164" fontId="0" fillId="0" borderId="0" xfId="0" applyNumberFormat="1" applyBorder="1"/>
    <xf numFmtId="9" fontId="23" fillId="0" borderId="0" xfId="0" applyNumberFormat="1" applyFont="1" applyBorder="1"/>
    <xf numFmtId="0" fontId="26" fillId="0" borderId="0" xfId="0" applyFont="1" applyAlignment="1">
      <alignment horizontal="left"/>
    </xf>
    <xf numFmtId="0" fontId="11" fillId="0" borderId="0" xfId="0" applyFont="1" applyBorder="1" applyAlignment="1">
      <alignment horizontal="left"/>
    </xf>
    <xf numFmtId="10" fontId="18" fillId="0" borderId="16" xfId="0" applyNumberFormat="1" applyFont="1" applyBorder="1" applyAlignment="1">
      <alignment horizontal="left" vertical="center"/>
    </xf>
    <xf numFmtId="164" fontId="9" fillId="0" borderId="16" xfId="0" applyNumberFormat="1" applyFont="1" applyBorder="1"/>
    <xf numFmtId="0" fontId="19" fillId="0" borderId="16" xfId="0" applyFont="1" applyBorder="1"/>
    <xf numFmtId="0" fontId="1" fillId="0" borderId="16" xfId="0" applyFont="1" applyBorder="1"/>
    <xf numFmtId="0" fontId="0" fillId="0" borderId="16" xfId="0" applyBorder="1"/>
    <xf numFmtId="0" fontId="0" fillId="0" borderId="17" xfId="0" applyBorder="1"/>
    <xf numFmtId="0" fontId="25" fillId="0" borderId="0" xfId="0" applyFont="1" applyAlignment="1">
      <alignment horizontal="left" vertical="center"/>
    </xf>
    <xf numFmtId="0" fontId="17" fillId="0" borderId="15" xfId="0" applyFont="1" applyBorder="1" applyAlignment="1">
      <alignment horizontal="right"/>
    </xf>
    <xf numFmtId="0" fontId="17" fillId="0" borderId="16" xfId="0" applyFont="1" applyBorder="1" applyAlignment="1">
      <alignment horizontal="right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right"/>
    </xf>
    <xf numFmtId="0" fontId="20" fillId="0" borderId="0" xfId="0" applyFont="1" applyBorder="1" applyAlignment="1">
      <alignment horizontal="right"/>
    </xf>
    <xf numFmtId="0" fontId="17" fillId="0" borderId="7" xfId="0" applyFont="1" applyBorder="1" applyAlignment="1">
      <alignment horizontal="right"/>
    </xf>
    <xf numFmtId="0" fontId="17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7620</xdr:colOff>
      <xdr:row>1</xdr:row>
      <xdr:rowOff>7620</xdr:rowOff>
    </xdr:to>
    <xdr:pic>
      <xdr:nvPicPr>
        <xdr:cNvPr id="2" name="Imagem 1" descr="https://www.pwc.pt/libs/cq/ui/resources/0.gif">
          <a:extLst>
            <a:ext uri="{FF2B5EF4-FFF2-40B4-BE49-F238E27FC236}">
              <a16:creationId xmlns:a16="http://schemas.microsoft.com/office/drawing/2014/main" id="{2568AAE9-6618-4511-B076-3A8A15C556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" y="182880"/>
          <a:ext cx="762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E816A-58BA-4E61-AA00-887D81F359F2}">
  <dimension ref="B2:Q38"/>
  <sheetViews>
    <sheetView showGridLines="0" showRowColHeaders="0" tabSelected="1" workbookViewId="0">
      <selection activeCell="L7" sqref="L7"/>
    </sheetView>
  </sheetViews>
  <sheetFormatPr defaultRowHeight="14.4" x14ac:dyDescent="0.3"/>
  <cols>
    <col min="1" max="1" width="5.6640625" style="4" customWidth="1"/>
    <col min="2" max="5" width="11.77734375" style="4" customWidth="1"/>
    <col min="6" max="6" width="16.77734375" style="4" customWidth="1"/>
    <col min="7" max="7" width="11.77734375" style="4" customWidth="1"/>
    <col min="8" max="8" width="12.33203125" style="4" customWidth="1"/>
    <col min="9" max="9" width="2.77734375" style="4" customWidth="1"/>
    <col min="10" max="10" width="12.33203125" style="4" customWidth="1"/>
    <col min="11" max="11" width="20.33203125" style="4" bestFit="1" customWidth="1"/>
    <col min="12" max="12" width="3.5546875" style="4" customWidth="1"/>
    <col min="13" max="13" width="11.77734375" style="4" bestFit="1" customWidth="1"/>
    <col min="14" max="14" width="9.21875" style="4" bestFit="1" customWidth="1"/>
    <col min="15" max="16" width="8.88671875" style="4"/>
    <col min="17" max="17" width="8.33203125" style="4" customWidth="1"/>
    <col min="18" max="16384" width="8.88671875" style="4"/>
  </cols>
  <sheetData>
    <row r="2" spans="2:17" ht="15" thickBot="1" x14ac:dyDescent="0.35">
      <c r="K2" s="9"/>
    </row>
    <row r="3" spans="2:17" ht="18.600000000000001" customHeight="1" thickTop="1" x14ac:dyDescent="0.3">
      <c r="B3" s="52" t="s">
        <v>4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4"/>
    </row>
    <row r="4" spans="2:17" ht="18.600000000000001" customHeight="1" thickBot="1" x14ac:dyDescent="0.35">
      <c r="B4" s="55" t="s">
        <v>16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7"/>
    </row>
    <row r="5" spans="2:17" ht="15" thickTop="1" x14ac:dyDescent="0.3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2"/>
    </row>
    <row r="6" spans="2:17" ht="17.399999999999999" x14ac:dyDescent="0.3">
      <c r="B6" s="58" t="s">
        <v>0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2"/>
      <c r="Q6" s="14"/>
    </row>
    <row r="7" spans="2:17" ht="17.399999999999999" x14ac:dyDescent="0.3">
      <c r="B7" s="30"/>
      <c r="C7" s="31"/>
      <c r="D7" s="31"/>
      <c r="E7" s="31"/>
      <c r="F7" s="38"/>
      <c r="G7" s="38"/>
      <c r="H7" s="38"/>
      <c r="I7" s="38"/>
      <c r="J7" s="38"/>
      <c r="K7" s="13"/>
      <c r="L7" s="8"/>
      <c r="M7" s="16" t="s">
        <v>12</v>
      </c>
      <c r="N7" s="2"/>
      <c r="O7" s="2"/>
      <c r="P7" s="2"/>
      <c r="Q7" s="14"/>
    </row>
    <row r="8" spans="2:17" ht="14.4" customHeight="1" x14ac:dyDescent="0.3">
      <c r="B8" s="28">
        <f>(K8*L8)+K13*L9</f>
        <v>0</v>
      </c>
      <c r="C8" s="29">
        <f>(B8/3)</f>
        <v>0</v>
      </c>
      <c r="D8" s="29">
        <f>IF(J14="não",IF(C8&lt;=F12,20,(B8/3)*21.4%))</f>
        <v>20</v>
      </c>
      <c r="E8" s="29" t="b">
        <f>IF(J14="sim",IF(C8&lt;=F12,20,(C8-F12)*21.4%))</f>
        <v>0</v>
      </c>
      <c r="F8" s="15" t="s">
        <v>13</v>
      </c>
      <c r="G8" s="35" t="s">
        <v>15</v>
      </c>
      <c r="H8" s="36"/>
      <c r="I8" s="36"/>
      <c r="J8" s="37"/>
      <c r="K8" s="8">
        <v>0</v>
      </c>
      <c r="L8" s="40">
        <v>0.7</v>
      </c>
      <c r="M8" s="2"/>
      <c r="N8" s="2"/>
      <c r="O8" s="2"/>
      <c r="P8" s="2"/>
      <c r="Q8" s="14"/>
    </row>
    <row r="9" spans="2:17" x14ac:dyDescent="0.3">
      <c r="B9" s="28"/>
      <c r="C9" s="29"/>
      <c r="D9" s="29"/>
      <c r="E9" s="29"/>
      <c r="F9" s="15" t="s">
        <v>13</v>
      </c>
      <c r="G9" s="35" t="s">
        <v>10</v>
      </c>
      <c r="H9" s="36"/>
      <c r="I9" s="36"/>
      <c r="J9" s="37"/>
      <c r="K9" s="5">
        <v>0</v>
      </c>
      <c r="L9" s="40">
        <v>0.2</v>
      </c>
      <c r="M9" s="2"/>
      <c r="N9" s="2"/>
      <c r="O9" s="2"/>
      <c r="P9" s="2"/>
      <c r="Q9" s="14"/>
    </row>
    <row r="10" spans="2:17" x14ac:dyDescent="0.3">
      <c r="B10" s="28">
        <f>(K11*L8)+K12*L9</f>
        <v>0</v>
      </c>
      <c r="C10" s="29">
        <f>(B10/3)</f>
        <v>0</v>
      </c>
      <c r="D10" s="29">
        <f>IF(J14="não",IF(C10&lt;=F12,20,(B10/3)*21.4%))</f>
        <v>20</v>
      </c>
      <c r="E10" s="29" t="b">
        <f>IF(J14="sim",IF(C10&lt;=F12,20,(C10-F12)*21.4%))</f>
        <v>0</v>
      </c>
      <c r="F10" s="15" t="s">
        <v>13</v>
      </c>
      <c r="G10" s="35" t="s">
        <v>9</v>
      </c>
      <c r="H10" s="36"/>
      <c r="I10" s="36"/>
      <c r="J10" s="37"/>
      <c r="K10" s="5">
        <v>0</v>
      </c>
      <c r="L10" s="40">
        <v>0.2</v>
      </c>
      <c r="M10" s="2"/>
      <c r="N10" s="2"/>
      <c r="O10" s="2"/>
      <c r="P10" s="2"/>
      <c r="Q10" s="14"/>
    </row>
    <row r="11" spans="2:17" x14ac:dyDescent="0.3">
      <c r="B11" s="28"/>
      <c r="C11" s="29"/>
      <c r="D11" s="29"/>
      <c r="E11" s="29"/>
      <c r="F11" s="8">
        <v>428.9</v>
      </c>
      <c r="G11" s="3" t="s">
        <v>14</v>
      </c>
      <c r="H11" s="2"/>
      <c r="I11" s="2"/>
      <c r="J11" s="2"/>
      <c r="K11" s="29">
        <f>(K8+E32)-D32</f>
        <v>0</v>
      </c>
      <c r="L11" s="2"/>
      <c r="M11" s="2"/>
      <c r="N11" s="2"/>
      <c r="O11" s="2"/>
      <c r="P11" s="2"/>
      <c r="Q11" s="14"/>
    </row>
    <row r="12" spans="2:17" x14ac:dyDescent="0.3">
      <c r="B12" s="32"/>
      <c r="C12" s="33"/>
      <c r="D12" s="33"/>
      <c r="E12" s="33"/>
      <c r="F12" s="8">
        <f>F11*4</f>
        <v>1715.6</v>
      </c>
      <c r="G12" s="2"/>
      <c r="H12" s="2"/>
      <c r="I12" s="2"/>
      <c r="J12" s="2"/>
      <c r="K12" s="29">
        <f>(K9+K10+G32)-F32</f>
        <v>0</v>
      </c>
      <c r="L12" s="2"/>
      <c r="M12" s="2"/>
      <c r="N12" s="2"/>
      <c r="O12" s="2"/>
      <c r="P12" s="2"/>
      <c r="Q12" s="14"/>
    </row>
    <row r="13" spans="2:17" x14ac:dyDescent="0.3">
      <c r="B13" s="32"/>
      <c r="C13" s="1"/>
      <c r="D13" s="33"/>
      <c r="E13" s="1"/>
      <c r="F13" s="2"/>
      <c r="G13" s="2"/>
      <c r="H13" s="2"/>
      <c r="I13" s="2"/>
      <c r="J13" s="2"/>
      <c r="K13" s="29">
        <f>K9+K10</f>
        <v>0</v>
      </c>
      <c r="L13" s="2"/>
      <c r="M13" s="2"/>
      <c r="N13" s="39"/>
      <c r="O13" s="39"/>
      <c r="P13" s="2"/>
      <c r="Q13" s="14"/>
    </row>
    <row r="14" spans="2:17" ht="17.399999999999999" x14ac:dyDescent="0.3">
      <c r="B14" s="60" t="s">
        <v>6</v>
      </c>
      <c r="C14" s="61"/>
      <c r="D14" s="61"/>
      <c r="E14" s="61"/>
      <c r="F14" s="61"/>
      <c r="G14" s="61"/>
      <c r="H14" s="61"/>
      <c r="I14" s="17"/>
      <c r="J14" s="18" t="s">
        <v>3</v>
      </c>
      <c r="K14" s="3" t="s">
        <v>5</v>
      </c>
      <c r="L14" s="2"/>
      <c r="M14" s="2"/>
      <c r="N14" s="2"/>
      <c r="O14" s="2"/>
      <c r="P14" s="2"/>
      <c r="Q14" s="14"/>
    </row>
    <row r="15" spans="2:17" ht="15" x14ac:dyDescent="0.3">
      <c r="B15" s="60" t="s">
        <v>17</v>
      </c>
      <c r="C15" s="61"/>
      <c r="D15" s="61"/>
      <c r="E15" s="61"/>
      <c r="F15" s="61"/>
      <c r="G15" s="61"/>
      <c r="H15" s="61"/>
      <c r="I15" s="19">
        <f>IF(J15=0%,0,IF(E23&gt;=1,"＋",IF(E25&gt;=1,"＋",IF(E27&gt;=1,"＋",IF(E29&gt;=1,"＋",IF(E31&gt;=1,"＋",IF(D22&gt;=1,"－",IF(D24&gt;=1,"－",IF(D26&gt;=1,"－",IF(D28&gt;=1,"－",IF(D30&gt;=1,"－",)))))))))))</f>
        <v>0</v>
      </c>
      <c r="J15" s="7">
        <v>0</v>
      </c>
      <c r="K15" s="2" t="s">
        <v>11</v>
      </c>
      <c r="L15" s="2"/>
      <c r="M15" s="2"/>
      <c r="N15" s="2"/>
      <c r="O15" s="2"/>
      <c r="P15" s="2"/>
      <c r="Q15" s="14"/>
    </row>
    <row r="16" spans="2:17" x14ac:dyDescent="0.3">
      <c r="B16" s="20"/>
      <c r="C16" s="21"/>
      <c r="D16" s="21"/>
      <c r="E16" s="21"/>
      <c r="F16" s="21"/>
      <c r="G16" s="21"/>
      <c r="H16" s="21"/>
      <c r="I16" s="21"/>
      <c r="J16" s="29" t="b">
        <f>IF(J14="sim",IF(C8&lt;=F12,20,))</f>
        <v>0</v>
      </c>
      <c r="K16" s="2"/>
      <c r="L16" s="2"/>
      <c r="M16" s="2"/>
      <c r="N16" s="2"/>
      <c r="O16" s="2"/>
      <c r="P16" s="2"/>
      <c r="Q16" s="14"/>
    </row>
    <row r="17" spans="2:17" ht="15.6" x14ac:dyDescent="0.3">
      <c r="B17" s="62" t="s">
        <v>1</v>
      </c>
      <c r="C17" s="63"/>
      <c r="D17" s="63"/>
      <c r="E17" s="63"/>
      <c r="F17" s="63"/>
      <c r="G17" s="1"/>
      <c r="H17" s="6">
        <f>SUM(D8:E8)-J16</f>
        <v>20</v>
      </c>
      <c r="I17" s="22" t="s">
        <v>7</v>
      </c>
      <c r="J17" s="1"/>
      <c r="K17" s="1"/>
      <c r="L17" s="2" t="str">
        <f>TEXT(B36,)</f>
        <v/>
      </c>
      <c r="M17" s="2"/>
      <c r="N17" s="2"/>
      <c r="O17" s="2"/>
      <c r="P17" s="2"/>
      <c r="Q17" s="14"/>
    </row>
    <row r="18" spans="2:17" ht="16.2" thickBot="1" x14ac:dyDescent="0.35">
      <c r="B18" s="50" t="s">
        <v>2</v>
      </c>
      <c r="C18" s="51"/>
      <c r="D18" s="51"/>
      <c r="E18" s="51"/>
      <c r="F18" s="51"/>
      <c r="G18" s="43">
        <f>IF(D32+E32=0,0%,IF(D22&gt;=1,"com - 5% :",IF(D24&gt;=1,"com - 10% :",IF(D26&gt;=1,"com - 15% :",IF(D28&gt;=1,"com - 20% :",IF(D30&gt;=1,"com - 25% :",IF(E23&gt;=1,"com + 5% :",IF(E25&gt;=1,"com + 10% :",IF(E27&gt;=1,"com + 15% :",IF(E29&gt;=1,"com + 20% :",IF(E31&gt;=1,"com + 25% :")))))))))))</f>
        <v>0</v>
      </c>
      <c r="H18" s="44">
        <f>IF(G18=0%,0,SUM(D10+E10))</f>
        <v>0</v>
      </c>
      <c r="I18" s="45" t="s">
        <v>8</v>
      </c>
      <c r="J18" s="46"/>
      <c r="K18" s="46"/>
      <c r="L18" s="47" t="str">
        <f>TEXT(B37,)</f>
        <v/>
      </c>
      <c r="M18" s="47"/>
      <c r="N18" s="47"/>
      <c r="O18" s="47"/>
      <c r="P18" s="47"/>
      <c r="Q18" s="48"/>
    </row>
    <row r="19" spans="2:17" ht="16.2" thickTop="1" x14ac:dyDescent="0.3">
      <c r="B19" s="49" t="str">
        <f>TEXT(B35,)</f>
        <v>NOTA: Se não existirem rendimentos, ou se o valor das contribuições for inferior a 20 euros, terá de pagar um valor mínimo de 20 euros de contribuição mensal</v>
      </c>
      <c r="L19" s="2"/>
    </row>
    <row r="20" spans="2:17" x14ac:dyDescent="0.3">
      <c r="B20" s="34"/>
      <c r="C20" s="34"/>
      <c r="D20" s="34"/>
      <c r="E20" s="34"/>
      <c r="F20" s="34"/>
      <c r="G20" s="34"/>
      <c r="H20" s="34"/>
      <c r="I20" s="34"/>
      <c r="J20" s="34"/>
      <c r="K20" s="34"/>
    </row>
    <row r="21" spans="2:17" x14ac:dyDescent="0.3">
      <c r="B21" s="23">
        <v>0</v>
      </c>
      <c r="C21" s="24">
        <v>1</v>
      </c>
      <c r="D21" s="25">
        <v>0</v>
      </c>
      <c r="E21" s="25">
        <v>0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2:17" x14ac:dyDescent="0.3">
      <c r="B22" s="23">
        <v>-0.05</v>
      </c>
      <c r="C22" s="24">
        <v>2</v>
      </c>
      <c r="D22" s="25">
        <f>IF(C32=2,(K8)*5%,)</f>
        <v>0</v>
      </c>
      <c r="E22" s="24"/>
      <c r="F22" s="25">
        <f>IF(C32=2,(K9+K10)*5%,)</f>
        <v>0</v>
      </c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2:17" x14ac:dyDescent="0.3">
      <c r="B23" s="26">
        <v>0.05</v>
      </c>
      <c r="C23" s="24">
        <v>3</v>
      </c>
      <c r="D23" s="24"/>
      <c r="E23" s="25">
        <f>IF(C32=3,(K8)*5%,)</f>
        <v>0</v>
      </c>
      <c r="F23" s="24"/>
      <c r="G23" s="25">
        <f>IF(C32=3,(K9+K10)*5%,)</f>
        <v>0</v>
      </c>
      <c r="H23" s="24"/>
      <c r="I23" s="24"/>
      <c r="J23" s="24"/>
      <c r="K23" s="24"/>
      <c r="L23" s="24"/>
      <c r="M23" s="24"/>
      <c r="N23" s="24"/>
      <c r="O23" s="24"/>
      <c r="P23" s="24"/>
    </row>
    <row r="24" spans="2:17" x14ac:dyDescent="0.3">
      <c r="B24" s="23">
        <v>-0.1</v>
      </c>
      <c r="C24" s="24">
        <v>4</v>
      </c>
      <c r="D24" s="25">
        <f>IF(C32=4,(K8)*10,)</f>
        <v>0</v>
      </c>
      <c r="E24" s="25"/>
      <c r="F24" s="25">
        <f>IF(C32=4,(K9+K10)*10,)</f>
        <v>0</v>
      </c>
      <c r="G24" s="25"/>
      <c r="H24" s="24"/>
      <c r="I24" s="24"/>
      <c r="J24" s="24"/>
      <c r="K24" s="24"/>
      <c r="L24" s="24"/>
      <c r="M24" s="24"/>
      <c r="N24" s="24"/>
      <c r="O24" s="24"/>
      <c r="P24" s="24"/>
    </row>
    <row r="25" spans="2:17" x14ac:dyDescent="0.3">
      <c r="B25" s="26">
        <v>0.1</v>
      </c>
      <c r="C25" s="24">
        <v>5</v>
      </c>
      <c r="D25" s="27"/>
      <c r="E25" s="25">
        <f>IF(C32=5,(K8)*10%,)</f>
        <v>0</v>
      </c>
      <c r="F25" s="27"/>
      <c r="G25" s="25">
        <f>IF(C32=5,(K9+K10)*10%,)</f>
        <v>0</v>
      </c>
      <c r="H25" s="24"/>
      <c r="I25" s="24"/>
      <c r="J25" s="24"/>
      <c r="K25" s="24"/>
      <c r="L25" s="24"/>
      <c r="M25" s="24"/>
      <c r="N25" s="24"/>
      <c r="O25" s="24"/>
      <c r="P25" s="24"/>
    </row>
    <row r="26" spans="2:17" x14ac:dyDescent="0.3">
      <c r="B26" s="23">
        <v>-0.15</v>
      </c>
      <c r="C26" s="24">
        <v>6</v>
      </c>
      <c r="D26" s="25">
        <f>IF(C32=6,(K8)*15%,)</f>
        <v>0</v>
      </c>
      <c r="E26" s="25"/>
      <c r="F26" s="25">
        <f>IF(C32=6,(K9+K10)*15%,)</f>
        <v>0</v>
      </c>
      <c r="G26" s="25"/>
      <c r="H26" s="24"/>
      <c r="I26" s="24"/>
      <c r="J26" s="24"/>
      <c r="K26" s="24"/>
      <c r="L26" s="24"/>
      <c r="M26" s="24"/>
      <c r="N26" s="24"/>
      <c r="O26" s="24"/>
      <c r="P26" s="24"/>
    </row>
    <row r="27" spans="2:17" x14ac:dyDescent="0.3">
      <c r="B27" s="26">
        <v>0.15</v>
      </c>
      <c r="C27" s="24">
        <v>7</v>
      </c>
      <c r="D27" s="24"/>
      <c r="E27" s="25">
        <f>IF(C32=7,(K8)*15%,)</f>
        <v>0</v>
      </c>
      <c r="F27" s="24"/>
      <c r="G27" s="25">
        <f>IF(C32=7,(K9+K10)*15%,)</f>
        <v>0</v>
      </c>
      <c r="H27" s="24"/>
      <c r="I27" s="24"/>
      <c r="J27" s="24"/>
      <c r="K27" s="24"/>
      <c r="L27" s="24"/>
      <c r="M27" s="24"/>
      <c r="N27" s="24"/>
      <c r="O27" s="24"/>
      <c r="P27" s="24"/>
    </row>
    <row r="28" spans="2:17" x14ac:dyDescent="0.3">
      <c r="B28" s="23">
        <v>-0.2</v>
      </c>
      <c r="C28" s="24">
        <v>8</v>
      </c>
      <c r="D28" s="25">
        <f>IF(C32=8,(K8)*20%,)</f>
        <v>0</v>
      </c>
      <c r="E28" s="25"/>
      <c r="F28" s="25">
        <f>IF(C32=8,(K9+K10)*20%,)</f>
        <v>0</v>
      </c>
      <c r="G28" s="25"/>
      <c r="H28" s="24"/>
      <c r="I28" s="24"/>
      <c r="J28" s="24"/>
      <c r="K28" s="24"/>
      <c r="L28" s="24"/>
      <c r="M28" s="24"/>
      <c r="N28" s="24"/>
      <c r="O28" s="24"/>
      <c r="P28" s="24"/>
    </row>
    <row r="29" spans="2:17" x14ac:dyDescent="0.3">
      <c r="B29" s="26">
        <v>0.2</v>
      </c>
      <c r="C29" s="24">
        <v>9</v>
      </c>
      <c r="D29" s="24"/>
      <c r="E29" s="25">
        <f>IF(C32=9,(K8)*20%,)</f>
        <v>0</v>
      </c>
      <c r="F29" s="24"/>
      <c r="G29" s="25">
        <f>IF(C32=9,(K9+K10)*20%,)</f>
        <v>0</v>
      </c>
      <c r="H29" s="24"/>
      <c r="I29" s="24"/>
      <c r="J29" s="24"/>
      <c r="K29" s="24"/>
      <c r="L29" s="24"/>
      <c r="M29" s="24"/>
      <c r="N29" s="24"/>
      <c r="O29" s="24"/>
      <c r="P29" s="24"/>
    </row>
    <row r="30" spans="2:17" x14ac:dyDescent="0.3">
      <c r="B30" s="23">
        <v>-0.25</v>
      </c>
      <c r="C30" s="24">
        <v>10</v>
      </c>
      <c r="D30" s="25">
        <f>IF(C32=10,(K8)*25%,)</f>
        <v>0</v>
      </c>
      <c r="E30" s="25"/>
      <c r="F30" s="25">
        <f>IF(C32=10,(K9+K10)*25%,)</f>
        <v>0</v>
      </c>
      <c r="G30" s="25"/>
      <c r="H30" s="24"/>
      <c r="I30" s="24"/>
      <c r="J30" s="24"/>
      <c r="K30" s="24"/>
      <c r="L30" s="24"/>
      <c r="M30" s="24"/>
      <c r="N30" s="24"/>
      <c r="O30" s="24"/>
      <c r="P30" s="24"/>
    </row>
    <row r="31" spans="2:17" x14ac:dyDescent="0.3">
      <c r="B31" s="26">
        <v>0.25</v>
      </c>
      <c r="C31" s="24">
        <v>11</v>
      </c>
      <c r="D31" s="24"/>
      <c r="E31" s="25">
        <f>IF(C32=11,(K8)*25%,)</f>
        <v>0</v>
      </c>
      <c r="F31" s="24"/>
      <c r="G31" s="25">
        <f>IF(C32=11,(K9+K10)*25%,)</f>
        <v>0</v>
      </c>
      <c r="H31" s="24"/>
      <c r="I31" s="24"/>
      <c r="J31" s="24"/>
      <c r="K31" s="24"/>
      <c r="L31" s="24"/>
      <c r="M31" s="24"/>
      <c r="N31" s="24"/>
      <c r="O31" s="24"/>
      <c r="P31" s="24"/>
    </row>
    <row r="32" spans="2:17" x14ac:dyDescent="0.3">
      <c r="B32" s="24"/>
      <c r="C32" s="24">
        <f>VLOOKUP(J15,B21:C31,2,FALSE)</f>
        <v>1</v>
      </c>
      <c r="D32" s="25">
        <f>SUM(D22:D31)</f>
        <v>0</v>
      </c>
      <c r="E32" s="25">
        <f>SUM(E21:E31)</f>
        <v>0</v>
      </c>
      <c r="F32" s="25">
        <f>SUM(F22:F31)</f>
        <v>0</v>
      </c>
      <c r="G32" s="25">
        <f>SUM(G21:G31)</f>
        <v>0</v>
      </c>
      <c r="H32" s="24"/>
      <c r="I32" s="24"/>
      <c r="J32" s="24"/>
      <c r="K32" s="24"/>
      <c r="L32" s="24"/>
      <c r="M32" s="24"/>
      <c r="N32" s="24"/>
      <c r="O32" s="24"/>
      <c r="P32" s="24"/>
    </row>
    <row r="33" spans="2:16" x14ac:dyDescent="0.3"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2:16" x14ac:dyDescent="0.3"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</row>
    <row r="35" spans="2:16" ht="15.6" x14ac:dyDescent="0.3">
      <c r="B35" s="41" t="str">
        <f>IF(H17=20,"NOTA: Se não existirem rendimentos, ou se o valor das contribuições for inferior a 20 euros, terá de pagar um valor mínimo de 20 euros de contribuição mensal",)</f>
        <v>NOTA: Se não existirem rendimentos, ou se o valor das contribuições for inferior a 20 euros, terá de pagar um valor mínimo de 20 euros de contribuição mensal</v>
      </c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</row>
    <row r="36" spans="2:16" x14ac:dyDescent="0.3">
      <c r="B36" s="42">
        <f>IF(H17&gt;20,"Se não optar pela variação de rendimentos",)</f>
        <v>0</v>
      </c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</row>
    <row r="37" spans="2:16" x14ac:dyDescent="0.3">
      <c r="B37" s="42">
        <f>IF(G18=0%,0,"Se optar pela variação de rendimentos")</f>
        <v>0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</row>
    <row r="38" spans="2:16" x14ac:dyDescent="0.3"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</row>
  </sheetData>
  <sheetProtection password="CA5D" sheet="1" selectLockedCells="1"/>
  <mergeCells count="7">
    <mergeCell ref="B18:F18"/>
    <mergeCell ref="B3:Q3"/>
    <mergeCell ref="B4:Q4"/>
    <mergeCell ref="B6:O6"/>
    <mergeCell ref="B14:H14"/>
    <mergeCell ref="B15:H15"/>
    <mergeCell ref="B17:F17"/>
  </mergeCells>
  <dataValidations count="1">
    <dataValidation type="list" allowBlank="1" showInputMessage="1" showErrorMessage="1" sqref="J15" xr:uid="{0B65304F-5443-4A5A-9E8C-53E25267A7AA}">
      <formula1>$B$21:$B$31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 TI Seg. Social 2019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Mesquita</dc:creator>
  <cp:lastModifiedBy>Francisco Mesquita</cp:lastModifiedBy>
  <dcterms:created xsi:type="dcterms:W3CDTF">2018-11-06T20:30:14Z</dcterms:created>
  <dcterms:modified xsi:type="dcterms:W3CDTF">2018-11-10T14:12:23Z</dcterms:modified>
</cp:coreProperties>
</file>