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ranc\Documents\"/>
    </mc:Choice>
  </mc:AlternateContent>
  <xr:revisionPtr revIDLastSave="0" documentId="13_ncr:1_{22E22888-8E17-4424-8BE1-E896E13B7BFA}" xr6:coauthVersionLast="47" xr6:coauthVersionMax="47" xr10:uidLastSave="{00000000-0000-0000-0000-000000000000}"/>
  <bookViews>
    <workbookView xWindow="-110" yWindow="-110" windowWidth="19420" windowHeight="10300" tabRatio="835" activeTab="1" xr2:uid="{00000000-000D-0000-FFFF-FFFF00000000}"/>
  </bookViews>
  <sheets>
    <sheet name="Art.º 70.º do CIRS ME 2023" sheetId="11" r:id="rId1"/>
    <sheet name="Art.º 70.º do CIRS ME 2023 (2)" sheetId="15" r:id="rId2"/>
  </sheets>
  <calcPr calcId="181029"/>
  <fileRecoveryPr autoRecover="0"/>
</workbook>
</file>

<file path=xl/calcChain.xml><?xml version="1.0" encoding="utf-8"?>
<calcChain xmlns="http://schemas.openxmlformats.org/spreadsheetml/2006/main">
  <c r="I29" i="15" l="1"/>
  <c r="C8" i="15"/>
  <c r="Q6" i="15"/>
  <c r="Q4" i="15"/>
  <c r="Q5" i="15" s="1"/>
  <c r="B5" i="15" s="1"/>
  <c r="G4" i="15"/>
  <c r="G16" i="11"/>
  <c r="Q4" i="11"/>
  <c r="Q5" i="11" s="1"/>
  <c r="B5" i="11" s="1"/>
  <c r="G53" i="11"/>
  <c r="I41" i="11" s="1"/>
  <c r="I42" i="11" s="1"/>
  <c r="B42" i="11" s="1"/>
  <c r="D44" i="11" s="1"/>
  <c r="C44" i="11" s="1"/>
  <c r="G93" i="11"/>
  <c r="D81" i="11"/>
  <c r="D80" i="11"/>
  <c r="G4" i="11"/>
  <c r="G78" i="11"/>
  <c r="I43" i="11"/>
  <c r="C45" i="11"/>
  <c r="G41" i="11"/>
  <c r="I66" i="11"/>
  <c r="G90" i="11"/>
  <c r="I81" i="11"/>
  <c r="C82" i="11"/>
  <c r="I103" i="11"/>
  <c r="Q6" i="11"/>
  <c r="B9" i="15" l="1"/>
  <c r="D5" i="11"/>
  <c r="C5" i="11" s="1"/>
  <c r="B9" i="11"/>
  <c r="D42" i="11"/>
  <c r="C42" i="11" s="1"/>
  <c r="E46" i="11"/>
  <c r="I79" i="11"/>
  <c r="I80" i="11" s="1"/>
  <c r="D5" i="15" l="1"/>
  <c r="C5" i="15" s="1"/>
  <c r="D7" i="15"/>
  <c r="C7" i="15" s="1"/>
  <c r="D43" i="11"/>
  <c r="C43" i="11" s="1"/>
  <c r="G56" i="11" s="1"/>
  <c r="B79" i="11"/>
  <c r="B87" i="11"/>
  <c r="I88" i="11"/>
  <c r="C8" i="11"/>
  <c r="I29" i="11"/>
  <c r="D6" i="15" l="1"/>
  <c r="C6" i="15" s="1"/>
  <c r="G19" i="15" s="1"/>
  <c r="B56" i="11"/>
  <c r="G58" i="11"/>
  <c r="G59" i="11" s="1"/>
  <c r="D79" i="11"/>
  <c r="C79" i="11" s="1"/>
  <c r="G21" i="15" l="1"/>
  <c r="G22" i="15" s="1"/>
  <c r="B19" i="15"/>
  <c r="G60" i="11"/>
  <c r="G62" i="11" s="1"/>
  <c r="C80" i="11"/>
  <c r="D6" i="11"/>
  <c r="C6" i="11" s="1"/>
  <c r="G23" i="15" l="1"/>
  <c r="G25" i="15" s="1"/>
  <c r="G61" i="11"/>
  <c r="G64" i="11" s="1"/>
  <c r="G66" i="11" s="1"/>
  <c r="G70" i="11" s="1"/>
  <c r="G74" i="11" s="1"/>
  <c r="B74" i="11" s="1"/>
  <c r="D7" i="11"/>
  <c r="C7" i="11" s="1"/>
  <c r="G19" i="11" s="1"/>
  <c r="G24" i="15" l="1"/>
  <c r="G27" i="15" s="1"/>
  <c r="G29" i="15" s="1"/>
  <c r="G33" i="15" s="1"/>
  <c r="G37" i="15" s="1"/>
  <c r="B37" i="15" s="1"/>
  <c r="B19" i="11"/>
  <c r="G21" i="11"/>
  <c r="G22" i="11" s="1"/>
  <c r="G23" i="11" s="1"/>
  <c r="G25" i="11" s="1"/>
  <c r="G24" i="11" l="1"/>
  <c r="G27" i="11" s="1"/>
  <c r="G29" i="11" s="1"/>
  <c r="G33" i="11" l="1"/>
  <c r="G37" i="11" s="1"/>
  <c r="B37" i="11" s="1"/>
  <c r="C81" i="11"/>
  <c r="G95" i="11" l="1"/>
  <c r="G96" i="11" s="1"/>
  <c r="B93" i="11"/>
  <c r="G97" i="11" l="1"/>
  <c r="G99" i="11" s="1"/>
  <c r="G98" i="11" l="1"/>
  <c r="G101" i="11" s="1"/>
  <c r="G103" i="11" s="1"/>
  <c r="G107" i="11" s="1"/>
  <c r="G111" i="11" s="1"/>
  <c r="B111" i="11" s="1"/>
</calcChain>
</file>

<file path=xl/sharedStrings.xml><?xml version="1.0" encoding="utf-8"?>
<sst xmlns="http://schemas.openxmlformats.org/spreadsheetml/2006/main" count="208" uniqueCount="54">
  <si>
    <t>01 - Rendimento global</t>
  </si>
  <si>
    <t>02 - Deduções específicas</t>
  </si>
  <si>
    <t xml:space="preserve">03 - Perdas a recuperar </t>
  </si>
  <si>
    <t>05 - Quociente dos rendimentos de anos anteriores</t>
  </si>
  <si>
    <t>06 - Rendimento coletável</t>
  </si>
  <si>
    <t>09 - Importância apurada</t>
  </si>
  <si>
    <t>10 - Parcela a abater</t>
  </si>
  <si>
    <t xml:space="preserve">13 - Imposto relativo a tributações autónomas </t>
  </si>
  <si>
    <t xml:space="preserve">14 - Coleta total          </t>
  </si>
  <si>
    <t>15 - Deduções à coleta</t>
  </si>
  <si>
    <t>16 - Crédito de imposto</t>
  </si>
  <si>
    <t>0 8 - Taxas ÷</t>
  </si>
  <si>
    <t>11 - Imposto correspondente a rendimentos de anos anterior</t>
  </si>
  <si>
    <t>12 - Valor apurado        × 1</t>
  </si>
  <si>
    <t>Limite Despesas Gerais</t>
  </si>
  <si>
    <t>Taxa 1º.Escalão</t>
  </si>
  <si>
    <t xml:space="preserve">17 - Benefício Municipal </t>
  </si>
  <si>
    <t xml:space="preserve">18 - Coleta líquida </t>
  </si>
  <si>
    <t>19 - Pagamentos por conta</t>
  </si>
  <si>
    <t xml:space="preserve">20 - Retenções na fonte </t>
  </si>
  <si>
    <t>21 - Sobretaxa  - Valor final</t>
  </si>
  <si>
    <t>07 - Coeficiente familiar ÷ 1</t>
  </si>
  <si>
    <t>L</t>
  </si>
  <si>
    <t>Art.º 70.º  Para 2023</t>
  </si>
  <si>
    <t>Rendimento 
Bruto/Ano</t>
  </si>
  <si>
    <t>O montante do abatimento por mínimo de existência tem como valor mínimo zero</t>
  </si>
  <si>
    <r>
      <rPr>
        <sz val="11"/>
        <rFont val="Calibri"/>
        <family val="2"/>
      </rPr>
      <t>←</t>
    </r>
    <r>
      <rPr>
        <sz val="10"/>
        <rFont val="Calibri"/>
        <family val="2"/>
      </rPr>
      <t xml:space="preserve"> </t>
    </r>
    <r>
      <rPr>
        <sz val="10"/>
        <rFont val="Calibri"/>
        <family val="2"/>
        <scheme val="minor"/>
      </rPr>
      <t xml:space="preserve"> </t>
    </r>
    <r>
      <rPr>
        <sz val="11"/>
        <rFont val="Calibri"/>
        <family val="2"/>
        <scheme val="minor"/>
      </rPr>
      <t>e não pode ser superior  à diferença entre os rendimentos brutos e as deduções específicas</t>
    </r>
  </si>
  <si>
    <t>R.Coletável</t>
  </si>
  <si>
    <t>P. Abater</t>
  </si>
  <si>
    <t>Taxa</t>
  </si>
  <si>
    <t>Limite 1º. Escalão</t>
  </si>
  <si>
    <t>Dedução Específica</t>
  </si>
  <si>
    <t>Valor de Referência</t>
  </si>
  <si>
    <t xml:space="preserve">Abatimento por
Mínimo de Existênca </t>
  </si>
  <si>
    <r>
      <t>←</t>
    </r>
    <r>
      <rPr>
        <b/>
        <sz val="8.5"/>
        <color rgb="FF0000FF"/>
        <rFont val="Arial Black"/>
        <family val="2"/>
      </rPr>
      <t xml:space="preserve"> Insira ali as deduções específicas</t>
    </r>
  </si>
  <si>
    <r>
      <t xml:space="preserve">← </t>
    </r>
    <r>
      <rPr>
        <b/>
        <sz val="8.5"/>
        <color rgb="FF0000FF"/>
        <rFont val="Arial Black"/>
        <family val="2"/>
      </rPr>
      <t>Insira ali as deduções à coleta do sujeito passivo</t>
    </r>
  </si>
  <si>
    <t>◄</t>
  </si>
  <si>
    <t>Linha 4</t>
  </si>
  <si>
    <t>Linha 1</t>
  </si>
  <si>
    <t>Linha 2</t>
  </si>
  <si>
    <t xml:space="preserve">Linha 3 </t>
  </si>
  <si>
    <r>
      <rPr>
        <b/>
        <sz val="9"/>
        <color rgb="FF0000FF"/>
        <rFont val="Arial Black"/>
        <family val="2"/>
      </rPr>
      <t xml:space="preserve">Insira ali os rendimentos </t>
    </r>
    <r>
      <rPr>
        <b/>
        <u/>
        <sz val="9"/>
        <color rgb="FFFF0000"/>
        <rFont val="Arial Black"/>
        <family val="2"/>
      </rPr>
      <t>líquidos</t>
    </r>
    <r>
      <rPr>
        <b/>
        <sz val="9"/>
        <color rgb="FF0000FF"/>
        <rFont val="Arial Black"/>
        <family val="2"/>
      </rPr>
      <t xml:space="preserve"> da cat B </t>
    </r>
    <r>
      <rPr>
        <sz val="8"/>
        <color rgb="FF0000FF"/>
        <rFont val="Arial Nova"/>
        <family val="2"/>
      </rPr>
      <t>(só os da Tabela de Atividades do artigo 151.º do CIRS))</t>
    </r>
  </si>
  <si>
    <t>◄ (Rendimentos predominantemente originados)</t>
  </si>
  <si>
    <r>
      <t xml:space="preserve"> </t>
    </r>
    <r>
      <rPr>
        <b/>
        <sz val="9"/>
        <color rgb="FF0000FF"/>
        <rFont val="Arial Black"/>
        <family val="2"/>
      </rPr>
      <t xml:space="preserve">Insira ali os rendimentos </t>
    </r>
    <r>
      <rPr>
        <b/>
        <u/>
        <sz val="9"/>
        <color rgb="FFFF0000"/>
        <rFont val="Arial Black"/>
        <family val="2"/>
      </rPr>
      <t>líquidos</t>
    </r>
    <r>
      <rPr>
        <b/>
        <sz val="9"/>
        <color rgb="FF0000FF"/>
        <rFont val="Arial Black"/>
        <family val="2"/>
      </rPr>
      <t xml:space="preserve"> da Cat. B</t>
    </r>
    <r>
      <rPr>
        <sz val="11"/>
        <rFont val="Calibri"/>
        <family val="2"/>
        <scheme val="minor"/>
      </rPr>
      <t xml:space="preserve"> </t>
    </r>
    <r>
      <rPr>
        <sz val="9"/>
        <color rgb="FF0000FF"/>
        <rFont val="Calibri"/>
        <family val="2"/>
        <scheme val="minor"/>
      </rPr>
      <t>(Excluindo os da tabela de atividades do art.º 151.º do CIRS)</t>
    </r>
  </si>
  <si>
    <t>Solteiro Exemplo 1</t>
  </si>
  <si>
    <t>Solteiro Exemplo 2</t>
  </si>
  <si>
    <t>Solteiro Exemplo 3</t>
  </si>
  <si>
    <t>Insira ali os rendimentos da cat A + Cat. H</t>
  </si>
  <si>
    <t>Nesta linha inseri apenas os rendimentos das linhas 1 e 2</t>
  </si>
  <si>
    <t>Nesta linha inseri a totalidade dos Rendimentos  das Linhas 1 a 4</t>
  </si>
  <si>
    <r>
      <t xml:space="preserve"> Insira ali os rendimentos da Cat. E + Cat. F + Cat. G </t>
    </r>
    <r>
      <rPr>
        <sz val="9"/>
        <color rgb="FF0000FF"/>
        <rFont val="Arial Nova"/>
        <family val="2"/>
      </rPr>
      <t>(os da Cat. G devem ser os valores líquidos)</t>
    </r>
  </si>
  <si>
    <t>Nesta linha devo inseri apenas os rendimentos das linhas 1 e 2 ou a totalidade das linha de 1 a 4)?</t>
  </si>
  <si>
    <t>A dúvida está nesta linha</t>
  </si>
  <si>
    <t>Nesta linha só se colocam os rendimentos que foram englobados?
E as tributações autónomas colocam-se ou não?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</si>
</sst>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€&quot;_-;\-* #,##0.00\ &quot;€&quot;_-;_-* &quot;-&quot;??\ &quot;€&quot;_-;_-@_-"/>
    <numFmt numFmtId="164" formatCode="_-* #,##0.00\ [$€-816]_-;\-* #,##0.00\ [$€-816]_-;_-* &quot;-&quot;??\ [$€-816]_-;_-@_-"/>
    <numFmt numFmtId="165" formatCode=";;;"/>
  </numFmts>
  <fonts count="4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rgb="FFFF0000"/>
      <name val="Calibri"/>
      <family val="2"/>
      <scheme val="minor"/>
    </font>
    <font>
      <b/>
      <sz val="11"/>
      <color rgb="FF0000FF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00FF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Arial Black"/>
      <family val="2"/>
    </font>
    <font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0"/>
      <color rgb="FF0000FF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2"/>
      <color theme="1"/>
      <name val="Arial Black"/>
      <family val="2"/>
    </font>
    <font>
      <sz val="12"/>
      <color rgb="FFFF0000"/>
      <name val="Calibri"/>
      <family val="2"/>
      <scheme val="minor"/>
    </font>
    <font>
      <sz val="11"/>
      <name val="Calibri"/>
      <family val="2"/>
    </font>
    <font>
      <sz val="10"/>
      <name val="Calibri"/>
      <family val="2"/>
    </font>
    <font>
      <sz val="10"/>
      <name val="Calibri"/>
      <family val="2"/>
      <scheme val="minor"/>
    </font>
    <font>
      <sz val="9"/>
      <color rgb="FF0000FF"/>
      <name val="Calibri"/>
      <family val="2"/>
      <scheme val="minor"/>
    </font>
    <font>
      <sz val="8"/>
      <name val="Calibri"/>
      <family val="2"/>
      <scheme val="minor"/>
    </font>
    <font>
      <b/>
      <sz val="8.5"/>
      <color rgb="FF0000FF"/>
      <name val="Calibri"/>
      <family val="2"/>
    </font>
    <font>
      <b/>
      <sz val="8.5"/>
      <color rgb="FF0000FF"/>
      <name val="Arial Black"/>
      <family val="2"/>
    </font>
    <font>
      <b/>
      <sz val="9"/>
      <color rgb="FF0000FF"/>
      <name val="Calibri"/>
      <family val="2"/>
    </font>
    <font>
      <b/>
      <sz val="9"/>
      <color rgb="FF0000FF"/>
      <name val="Arial Black"/>
      <family val="2"/>
    </font>
    <font>
      <sz val="8"/>
      <color rgb="FF0000FF"/>
      <name val="Arial Nova"/>
      <family val="2"/>
    </font>
    <font>
      <b/>
      <u/>
      <sz val="9"/>
      <color rgb="FFFF0000"/>
      <name val="Arial Black"/>
      <family val="2"/>
    </font>
    <font>
      <b/>
      <sz val="10"/>
      <color rgb="FFFF0000"/>
      <name val="Arial Black"/>
      <family val="2"/>
    </font>
    <font>
      <b/>
      <sz val="9"/>
      <color theme="1"/>
      <name val="Calibri"/>
      <family val="2"/>
      <scheme val="minor"/>
    </font>
    <font>
      <i/>
      <sz val="10"/>
      <color rgb="FFFF0000"/>
      <name val="Calibri"/>
      <family val="2"/>
      <scheme val="minor"/>
    </font>
    <font>
      <i/>
      <sz val="10"/>
      <name val="Calibri"/>
      <family val="2"/>
      <scheme val="minor"/>
    </font>
    <font>
      <i/>
      <sz val="8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  <font>
      <b/>
      <i/>
      <sz val="11"/>
      <color rgb="FFC00000"/>
      <name val="Calibri"/>
      <family val="2"/>
      <scheme val="minor"/>
    </font>
    <font>
      <b/>
      <i/>
      <sz val="9"/>
      <color rgb="FFC00000"/>
      <name val="Calibri"/>
      <family val="2"/>
      <scheme val="minor"/>
    </font>
    <font>
      <sz val="11"/>
      <color rgb="FFC00000"/>
      <name val="Calibri"/>
      <family val="2"/>
      <scheme val="minor"/>
    </font>
    <font>
      <sz val="9"/>
      <color rgb="FF0000FF"/>
      <name val="Arial Nova"/>
      <family val="2"/>
    </font>
    <font>
      <b/>
      <i/>
      <sz val="11"/>
      <color rgb="FFFF0000"/>
      <name val="Calibri"/>
      <family val="2"/>
      <scheme val="minor"/>
    </font>
    <font>
      <b/>
      <i/>
      <sz val="8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1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thick">
        <color auto="1"/>
      </left>
      <right/>
      <top style="thick">
        <color auto="1"/>
      </top>
      <bottom style="thin">
        <color auto="1"/>
      </bottom>
      <diagonal/>
    </border>
    <border>
      <left/>
      <right/>
      <top style="thick">
        <color auto="1"/>
      </top>
      <bottom style="thin">
        <color auto="1"/>
      </bottom>
      <diagonal/>
    </border>
    <border>
      <left style="thick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ck">
        <color auto="1"/>
      </left>
      <right/>
      <top style="thin">
        <color auto="1"/>
      </top>
      <bottom style="thick">
        <color auto="1"/>
      </bottom>
      <diagonal/>
    </border>
    <border>
      <left/>
      <right/>
      <top style="thin">
        <color auto="1"/>
      </top>
      <bottom style="thick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ck">
        <color auto="1"/>
      </right>
      <top style="thin">
        <color auto="1"/>
      </top>
      <bottom/>
      <diagonal/>
    </border>
    <border>
      <left style="medium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ck">
        <color auto="1"/>
      </right>
      <top style="thick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/>
      <bottom/>
      <diagonal/>
    </border>
  </borders>
  <cellStyleXfs count="4">
    <xf numFmtId="0" fontId="0" fillId="0" borderId="0"/>
    <xf numFmtId="9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2" fillId="0" borderId="0" applyFont="0" applyFill="0" applyBorder="0" applyAlignment="0" applyProtection="0"/>
  </cellStyleXfs>
  <cellXfs count="176">
    <xf numFmtId="0" fontId="0" fillId="0" borderId="0" xfId="0"/>
    <xf numFmtId="0" fontId="6" fillId="0" borderId="0" xfId="0" applyFont="1"/>
    <xf numFmtId="0" fontId="0" fillId="0" borderId="0" xfId="0" applyProtection="1">
      <protection locked="0"/>
    </xf>
    <xf numFmtId="0" fontId="20" fillId="0" borderId="0" xfId="0" applyFont="1" applyAlignment="1" applyProtection="1">
      <alignment horizontal="centerContinuous"/>
      <protection locked="0"/>
    </xf>
    <xf numFmtId="0" fontId="14" fillId="0" borderId="0" xfId="0" applyFont="1" applyAlignment="1" applyProtection="1">
      <alignment horizontal="centerContinuous"/>
      <protection locked="0"/>
    </xf>
    <xf numFmtId="0" fontId="0" fillId="2" borderId="2" xfId="0" applyFill="1" applyBorder="1" applyProtection="1">
      <protection locked="0"/>
    </xf>
    <xf numFmtId="0" fontId="0" fillId="2" borderId="3" xfId="0" applyFill="1" applyBorder="1" applyProtection="1">
      <protection locked="0"/>
    </xf>
    <xf numFmtId="0" fontId="0" fillId="0" borderId="3" xfId="0" applyBorder="1" applyProtection="1">
      <protection locked="0"/>
    </xf>
    <xf numFmtId="0" fontId="0" fillId="2" borderId="0" xfId="0" applyFill="1" applyProtection="1">
      <protection locked="0"/>
    </xf>
    <xf numFmtId="0" fontId="2" fillId="2" borderId="0" xfId="0" applyFont="1" applyFill="1" applyProtection="1">
      <protection locked="0"/>
    </xf>
    <xf numFmtId="0" fontId="16" fillId="0" borderId="0" xfId="0" applyFont="1" applyProtection="1">
      <protection locked="0"/>
    </xf>
    <xf numFmtId="0" fontId="16" fillId="2" borderId="0" xfId="0" applyFont="1" applyFill="1" applyProtection="1">
      <protection locked="0"/>
    </xf>
    <xf numFmtId="44" fontId="15" fillId="0" borderId="0" xfId="3" applyFont="1" applyAlignment="1">
      <alignment horizontal="center" vertical="center"/>
    </xf>
    <xf numFmtId="164" fontId="16" fillId="0" borderId="0" xfId="0" applyNumberFormat="1" applyFont="1" applyProtection="1">
      <protection locked="0"/>
    </xf>
    <xf numFmtId="164" fontId="2" fillId="2" borderId="0" xfId="0" applyNumberFormat="1" applyFont="1" applyFill="1" applyProtection="1">
      <protection locked="0"/>
    </xf>
    <xf numFmtId="0" fontId="2" fillId="0" borderId="0" xfId="0" applyFont="1" applyProtection="1">
      <protection locked="0"/>
    </xf>
    <xf numFmtId="0" fontId="16" fillId="0" borderId="0" xfId="0" applyFont="1" applyAlignment="1" applyProtection="1">
      <alignment horizontal="centerContinuous"/>
      <protection locked="0"/>
    </xf>
    <xf numFmtId="0" fontId="12" fillId="0" borderId="0" xfId="0" applyFont="1" applyAlignment="1" applyProtection="1">
      <alignment horizontal="centerContinuous" vertical="center"/>
      <protection locked="0"/>
    </xf>
    <xf numFmtId="0" fontId="14" fillId="0" borderId="0" xfId="0" applyFont="1" applyAlignment="1" applyProtection="1">
      <alignment horizontal="right"/>
      <protection locked="0"/>
    </xf>
    <xf numFmtId="0" fontId="2" fillId="2" borderId="4" xfId="0" applyFont="1" applyFill="1" applyBorder="1" applyProtection="1">
      <protection locked="0"/>
    </xf>
    <xf numFmtId="0" fontId="0" fillId="2" borderId="5" xfId="0" applyFill="1" applyBorder="1" applyProtection="1">
      <protection locked="0"/>
    </xf>
    <xf numFmtId="0" fontId="0" fillId="0" borderId="5" xfId="0" applyBorder="1" applyProtection="1">
      <protection locked="0"/>
    </xf>
    <xf numFmtId="0" fontId="0" fillId="2" borderId="4" xfId="0" applyFill="1" applyBorder="1" applyProtection="1">
      <protection locked="0"/>
    </xf>
    <xf numFmtId="0" fontId="2" fillId="2" borderId="5" xfId="0" applyFont="1" applyFill="1" applyBorder="1" applyProtection="1">
      <protection locked="0"/>
    </xf>
    <xf numFmtId="44" fontId="2" fillId="2" borderId="5" xfId="3" applyFont="1" applyFill="1" applyBorder="1" applyProtection="1">
      <protection locked="0"/>
    </xf>
    <xf numFmtId="0" fontId="0" fillId="2" borderId="5" xfId="0" quotePrefix="1" applyFill="1" applyBorder="1" applyProtection="1">
      <protection locked="0"/>
    </xf>
    <xf numFmtId="44" fontId="7" fillId="2" borderId="5" xfId="3" applyFont="1" applyFill="1" applyBorder="1" applyProtection="1">
      <protection locked="0"/>
    </xf>
    <xf numFmtId="0" fontId="7" fillId="2" borderId="5" xfId="0" quotePrefix="1" applyFont="1" applyFill="1" applyBorder="1" applyProtection="1">
      <protection locked="0"/>
    </xf>
    <xf numFmtId="164" fontId="16" fillId="2" borderId="0" xfId="0" applyNumberFormat="1" applyFont="1" applyFill="1" applyProtection="1">
      <protection locked="0"/>
    </xf>
    <xf numFmtId="44" fontId="7" fillId="2" borderId="5" xfId="3" quotePrefix="1" applyFont="1" applyFill="1" applyBorder="1" applyProtection="1">
      <protection locked="0"/>
    </xf>
    <xf numFmtId="0" fontId="0" fillId="2" borderId="7" xfId="0" applyFill="1" applyBorder="1" applyProtection="1">
      <protection locked="0"/>
    </xf>
    <xf numFmtId="44" fontId="7" fillId="2" borderId="7" xfId="3" applyFont="1" applyFill="1" applyBorder="1" applyProtection="1">
      <protection locked="0"/>
    </xf>
    <xf numFmtId="44" fontId="7" fillId="2" borderId="7" xfId="3" quotePrefix="1" applyFont="1" applyFill="1" applyBorder="1" applyProtection="1">
      <protection locked="0"/>
    </xf>
    <xf numFmtId="0" fontId="5" fillId="2" borderId="0" xfId="0" applyFont="1" applyFill="1" applyProtection="1">
      <protection locked="0"/>
    </xf>
    <xf numFmtId="0" fontId="0" fillId="0" borderId="0" xfId="0" applyProtection="1">
      <protection locked="0" hidden="1"/>
    </xf>
    <xf numFmtId="44" fontId="0" fillId="0" borderId="0" xfId="3" applyFont="1" applyProtection="1">
      <protection locked="0" hidden="1"/>
    </xf>
    <xf numFmtId="0" fontId="0" fillId="2" borderId="0" xfId="0" applyFill="1" applyProtection="1">
      <protection locked="0" hidden="1"/>
    </xf>
    <xf numFmtId="0" fontId="2" fillId="2" borderId="0" xfId="0" applyFont="1" applyFill="1" applyProtection="1">
      <protection locked="0" hidden="1"/>
    </xf>
    <xf numFmtId="0" fontId="17" fillId="2" borderId="0" xfId="0" applyFont="1" applyFill="1" applyProtection="1">
      <protection locked="0"/>
    </xf>
    <xf numFmtId="0" fontId="7" fillId="0" borderId="0" xfId="0" applyFont="1" applyProtection="1">
      <protection locked="0"/>
    </xf>
    <xf numFmtId="0" fontId="7" fillId="2" borderId="0" xfId="0" applyFont="1" applyFill="1" applyProtection="1">
      <protection locked="0"/>
    </xf>
    <xf numFmtId="164" fontId="2" fillId="2" borderId="9" xfId="0" applyNumberFormat="1" applyFont="1" applyFill="1" applyBorder="1" applyProtection="1">
      <protection locked="0" hidden="1"/>
    </xf>
    <xf numFmtId="164" fontId="2" fillId="2" borderId="10" xfId="0" applyNumberFormat="1" applyFont="1" applyFill="1" applyBorder="1" applyProtection="1">
      <protection locked="0" hidden="1"/>
    </xf>
    <xf numFmtId="164" fontId="10" fillId="3" borderId="9" xfId="0" applyNumberFormat="1" applyFont="1" applyFill="1" applyBorder="1" applyProtection="1">
      <protection locked="0" hidden="1"/>
    </xf>
    <xf numFmtId="44" fontId="7" fillId="2" borderId="0" xfId="3" applyFont="1" applyFill="1" applyBorder="1" applyProtection="1">
      <protection locked="0"/>
    </xf>
    <xf numFmtId="44" fontId="7" fillId="2" borderId="0" xfId="3" quotePrefix="1" applyFont="1" applyFill="1" applyBorder="1" applyProtection="1">
      <protection locked="0"/>
    </xf>
    <xf numFmtId="0" fontId="0" fillId="0" borderId="0" xfId="0" applyAlignment="1">
      <alignment horizontal="left"/>
    </xf>
    <xf numFmtId="165" fontId="7" fillId="0" borderId="0" xfId="0" applyNumberFormat="1" applyFont="1" applyProtection="1">
      <protection locked="0"/>
    </xf>
    <xf numFmtId="165" fontId="17" fillId="0" borderId="0" xfId="0" applyNumberFormat="1" applyFont="1" applyProtection="1">
      <protection locked="0"/>
    </xf>
    <xf numFmtId="165" fontId="7" fillId="2" borderId="0" xfId="0" applyNumberFormat="1" applyFont="1" applyFill="1" applyProtection="1">
      <protection locked="0" hidden="1"/>
    </xf>
    <xf numFmtId="165" fontId="7" fillId="2" borderId="0" xfId="0" applyNumberFormat="1" applyFont="1" applyFill="1" applyProtection="1">
      <protection locked="0"/>
    </xf>
    <xf numFmtId="165" fontId="17" fillId="2" borderId="0" xfId="0" applyNumberFormat="1" applyFont="1" applyFill="1" applyProtection="1">
      <protection locked="0"/>
    </xf>
    <xf numFmtId="164" fontId="19" fillId="2" borderId="12" xfId="0" applyNumberFormat="1" applyFont="1" applyFill="1" applyBorder="1" applyProtection="1">
      <protection locked="0" hidden="1"/>
    </xf>
    <xf numFmtId="164" fontId="19" fillId="2" borderId="15" xfId="0" applyNumberFormat="1" applyFont="1" applyFill="1" applyBorder="1" applyProtection="1">
      <protection locked="0" hidden="1"/>
    </xf>
    <xf numFmtId="164" fontId="19" fillId="2" borderId="16" xfId="0" applyNumberFormat="1" applyFont="1" applyFill="1" applyBorder="1" applyProtection="1">
      <protection locked="0" hidden="1"/>
    </xf>
    <xf numFmtId="0" fontId="0" fillId="0" borderId="0" xfId="0" applyAlignment="1">
      <alignment horizontal="left" vertical="center"/>
    </xf>
    <xf numFmtId="0" fontId="11" fillId="2" borderId="6" xfId="0" applyFont="1" applyFill="1" applyBorder="1" applyAlignment="1" applyProtection="1">
      <alignment horizontal="left"/>
      <protection locked="0"/>
    </xf>
    <xf numFmtId="164" fontId="11" fillId="2" borderId="11" xfId="0" applyNumberFormat="1" applyFont="1" applyFill="1" applyBorder="1" applyProtection="1">
      <protection locked="0" hidden="1"/>
    </xf>
    <xf numFmtId="164" fontId="1" fillId="2" borderId="9" xfId="0" applyNumberFormat="1" applyFont="1" applyFill="1" applyBorder="1" applyProtection="1">
      <protection locked="0" hidden="1"/>
    </xf>
    <xf numFmtId="1" fontId="8" fillId="0" borderId="0" xfId="0" applyNumberFormat="1" applyFont="1" applyProtection="1">
      <protection locked="0"/>
    </xf>
    <xf numFmtId="1" fontId="8" fillId="2" borderId="0" xfId="0" applyNumberFormat="1" applyFont="1" applyFill="1" applyProtection="1">
      <protection locked="0" hidden="1"/>
    </xf>
    <xf numFmtId="1" fontId="8" fillId="2" borderId="0" xfId="0" applyNumberFormat="1" applyFont="1" applyFill="1" applyProtection="1">
      <protection locked="0"/>
    </xf>
    <xf numFmtId="164" fontId="25" fillId="2" borderId="0" xfId="0" applyNumberFormat="1" applyFont="1" applyFill="1" applyProtection="1">
      <protection locked="0"/>
    </xf>
    <xf numFmtId="0" fontId="8" fillId="0" borderId="0" xfId="0" applyFont="1" applyProtection="1">
      <protection locked="0"/>
    </xf>
    <xf numFmtId="164" fontId="0" fillId="0" borderId="0" xfId="0" applyNumberFormat="1" applyProtection="1">
      <protection locked="0" hidden="1"/>
    </xf>
    <xf numFmtId="10" fontId="1" fillId="5" borderId="9" xfId="1" applyNumberFormat="1" applyFont="1" applyFill="1" applyBorder="1" applyAlignment="1" applyProtection="1">
      <alignment horizontal="center" vertical="center"/>
      <protection locked="0" hidden="1"/>
    </xf>
    <xf numFmtId="0" fontId="9" fillId="4" borderId="18" xfId="0" applyFont="1" applyFill="1" applyBorder="1" applyAlignment="1" applyProtection="1">
      <alignment horizontal="center" vertical="center" wrapText="1"/>
      <protection locked="0"/>
    </xf>
    <xf numFmtId="0" fontId="9" fillId="4" borderId="17" xfId="0" applyFont="1" applyFill="1" applyBorder="1" applyAlignment="1" applyProtection="1">
      <alignment horizontal="center" vertical="center" wrapText="1"/>
      <protection locked="0"/>
    </xf>
    <xf numFmtId="164" fontId="10" fillId="2" borderId="19" xfId="0" applyNumberFormat="1" applyFont="1" applyFill="1" applyBorder="1" applyProtection="1">
      <protection locked="0"/>
    </xf>
    <xf numFmtId="164" fontId="10" fillId="2" borderId="9" xfId="0" applyNumberFormat="1" applyFont="1" applyFill="1" applyBorder="1" applyProtection="1">
      <protection locked="0"/>
    </xf>
    <xf numFmtId="165" fontId="7" fillId="0" borderId="0" xfId="0" quotePrefix="1" applyNumberFormat="1" applyFont="1" applyProtection="1">
      <protection locked="0"/>
    </xf>
    <xf numFmtId="0" fontId="21" fillId="0" borderId="0" xfId="0" applyFont="1" applyAlignment="1" applyProtection="1">
      <alignment horizontal="centerContinuous"/>
      <protection locked="0"/>
    </xf>
    <xf numFmtId="0" fontId="7" fillId="0" borderId="3" xfId="0" applyFont="1" applyBorder="1" applyProtection="1">
      <protection locked="0"/>
    </xf>
    <xf numFmtId="0" fontId="7" fillId="0" borderId="5" xfId="0" applyFont="1" applyBorder="1" applyProtection="1">
      <protection locked="0"/>
    </xf>
    <xf numFmtId="0" fontId="7" fillId="2" borderId="5" xfId="0" applyFont="1" applyFill="1" applyBorder="1" applyProtection="1">
      <protection locked="0"/>
    </xf>
    <xf numFmtId="0" fontId="4" fillId="2" borderId="5" xfId="0" applyFont="1" applyFill="1" applyBorder="1" applyProtection="1">
      <protection locked="0"/>
    </xf>
    <xf numFmtId="44" fontId="4" fillId="2" borderId="5" xfId="3" applyFont="1" applyFill="1" applyBorder="1" applyProtection="1">
      <protection locked="0"/>
    </xf>
    <xf numFmtId="44" fontId="7" fillId="2" borderId="0" xfId="3" applyFont="1" applyFill="1" applyProtection="1">
      <protection locked="0"/>
    </xf>
    <xf numFmtId="0" fontId="0" fillId="0" borderId="0" xfId="0" applyAlignment="1" applyProtection="1">
      <alignment horizontal="right"/>
      <protection locked="0" hidden="1"/>
    </xf>
    <xf numFmtId="165" fontId="4" fillId="0" borderId="0" xfId="0" applyNumberFormat="1" applyFont="1" applyProtection="1">
      <protection locked="0"/>
    </xf>
    <xf numFmtId="10" fontId="15" fillId="0" borderId="0" xfId="1" applyNumberFormat="1" applyFont="1" applyAlignment="1">
      <alignment horizontal="right" vertical="center"/>
    </xf>
    <xf numFmtId="0" fontId="27" fillId="0" borderId="0" xfId="0" applyFont="1" applyProtection="1">
      <protection locked="0"/>
    </xf>
    <xf numFmtId="10" fontId="1" fillId="2" borderId="0" xfId="1" applyNumberFormat="1" applyFont="1" applyFill="1" applyBorder="1" applyAlignment="1" applyProtection="1">
      <alignment horizontal="center" vertical="center"/>
      <protection locked="0" hidden="1"/>
    </xf>
    <xf numFmtId="164" fontId="1" fillId="2" borderId="0" xfId="0" applyNumberFormat="1" applyFont="1" applyFill="1" applyAlignment="1" applyProtection="1">
      <alignment horizontal="center" vertical="center"/>
      <protection locked="0"/>
    </xf>
    <xf numFmtId="0" fontId="29" fillId="0" borderId="0" xfId="0" applyFont="1" applyProtection="1">
      <protection locked="0"/>
    </xf>
    <xf numFmtId="0" fontId="30" fillId="0" borderId="0" xfId="0" applyFont="1" applyProtection="1">
      <protection locked="0"/>
    </xf>
    <xf numFmtId="164" fontId="15" fillId="0" borderId="20" xfId="0" applyNumberFormat="1" applyFont="1" applyBorder="1" applyProtection="1">
      <protection locked="0" hidden="1"/>
    </xf>
    <xf numFmtId="164" fontId="26" fillId="2" borderId="0" xfId="0" applyNumberFormat="1" applyFont="1" applyFill="1" applyProtection="1">
      <protection locked="0"/>
    </xf>
    <xf numFmtId="44" fontId="4" fillId="2" borderId="0" xfId="3" applyFont="1" applyFill="1" applyBorder="1" applyProtection="1">
      <protection locked="0"/>
    </xf>
    <xf numFmtId="0" fontId="6" fillId="2" borderId="0" xfId="0" applyFont="1" applyFill="1"/>
    <xf numFmtId="0" fontId="7" fillId="0" borderId="0" xfId="0" applyFont="1"/>
    <xf numFmtId="0" fontId="13" fillId="0" borderId="0" xfId="0" applyFont="1"/>
    <xf numFmtId="0" fontId="13" fillId="2" borderId="0" xfId="0" applyFont="1" applyFill="1"/>
    <xf numFmtId="165" fontId="18" fillId="2" borderId="0" xfId="0" applyNumberFormat="1" applyFont="1" applyFill="1" applyAlignment="1" applyProtection="1">
      <alignment horizontal="center" vertical="center"/>
      <protection locked="0" hidden="1"/>
    </xf>
    <xf numFmtId="165" fontId="25" fillId="2" borderId="0" xfId="0" applyNumberFormat="1" applyFont="1" applyFill="1" applyAlignment="1" applyProtection="1">
      <alignment horizontal="center" vertical="center"/>
      <protection locked="0" hidden="1"/>
    </xf>
    <xf numFmtId="165" fontId="25" fillId="2" borderId="0" xfId="0" applyNumberFormat="1" applyFont="1" applyFill="1" applyAlignment="1" applyProtection="1">
      <alignment horizontal="center" vertical="center"/>
      <protection locked="0"/>
    </xf>
    <xf numFmtId="165" fontId="25" fillId="0" borderId="0" xfId="3" applyNumberFormat="1" applyFont="1" applyBorder="1" applyAlignment="1" applyProtection="1">
      <alignment horizontal="center" vertical="center"/>
      <protection locked="0"/>
    </xf>
    <xf numFmtId="164" fontId="15" fillId="0" borderId="0" xfId="0" applyNumberFormat="1" applyFont="1" applyProtection="1">
      <protection locked="0" hidden="1"/>
    </xf>
    <xf numFmtId="0" fontId="30" fillId="0" borderId="0" xfId="0" applyFont="1" applyProtection="1">
      <protection locked="0" hidden="1"/>
    </xf>
    <xf numFmtId="164" fontId="1" fillId="2" borderId="21" xfId="0" applyNumberFormat="1" applyFont="1" applyFill="1" applyBorder="1" applyAlignment="1" applyProtection="1">
      <alignment horizontal="center" vertical="center"/>
      <protection locked="0"/>
    </xf>
    <xf numFmtId="0" fontId="33" fillId="0" borderId="0" xfId="0" applyFont="1" applyProtection="1">
      <protection locked="0"/>
    </xf>
    <xf numFmtId="0" fontId="34" fillId="0" borderId="0" xfId="0" applyFont="1" applyAlignment="1" applyProtection="1">
      <alignment horizontal="right" vertical="center"/>
      <protection locked="0"/>
    </xf>
    <xf numFmtId="9" fontId="35" fillId="0" borderId="0" xfId="0" applyNumberFormat="1" applyFont="1" applyProtection="1">
      <protection locked="0"/>
    </xf>
    <xf numFmtId="164" fontId="35" fillId="0" borderId="0" xfId="0" applyNumberFormat="1" applyFont="1" applyProtection="1">
      <protection locked="0"/>
    </xf>
    <xf numFmtId="164" fontId="36" fillId="0" borderId="0" xfId="0" applyNumberFormat="1" applyFont="1" applyProtection="1">
      <protection locked="0"/>
    </xf>
    <xf numFmtId="0" fontId="37" fillId="0" borderId="0" xfId="0" applyFont="1" applyAlignment="1" applyProtection="1">
      <alignment vertical="center"/>
      <protection locked="0" hidden="1"/>
    </xf>
    <xf numFmtId="0" fontId="38" fillId="0" borderId="0" xfId="0" applyFont="1" applyProtection="1">
      <protection locked="0" hidden="1"/>
    </xf>
    <xf numFmtId="0" fontId="33" fillId="0" borderId="0" xfId="0" applyFont="1" applyAlignment="1" applyProtection="1">
      <alignment vertical="center"/>
      <protection locked="0"/>
    </xf>
    <xf numFmtId="0" fontId="39" fillId="0" borderId="0" xfId="0" applyFont="1" applyProtection="1">
      <protection locked="0"/>
    </xf>
    <xf numFmtId="0" fontId="39" fillId="0" borderId="0" xfId="0" applyFont="1" applyAlignment="1" applyProtection="1">
      <alignment horizontal="left"/>
      <protection locked="0" hidden="1"/>
    </xf>
    <xf numFmtId="0" fontId="40" fillId="0" borderId="0" xfId="0" applyFont="1" applyProtection="1">
      <protection locked="0"/>
    </xf>
    <xf numFmtId="165" fontId="41" fillId="0" borderId="0" xfId="0" applyNumberFormat="1" applyFont="1" applyProtection="1">
      <protection locked="0"/>
    </xf>
    <xf numFmtId="165" fontId="41" fillId="0" borderId="0" xfId="0" quotePrefix="1" applyNumberFormat="1" applyFont="1" applyProtection="1">
      <protection locked="0"/>
    </xf>
    <xf numFmtId="0" fontId="0" fillId="6" borderId="0" xfId="0" applyFill="1" applyProtection="1">
      <protection locked="0"/>
    </xf>
    <xf numFmtId="0" fontId="2" fillId="6" borderId="0" xfId="0" applyFont="1" applyFill="1" applyProtection="1">
      <protection locked="0"/>
    </xf>
    <xf numFmtId="44" fontId="7" fillId="6" borderId="0" xfId="3" applyFont="1" applyFill="1" applyProtection="1">
      <protection locked="0"/>
    </xf>
    <xf numFmtId="0" fontId="5" fillId="6" borderId="0" xfId="0" applyFont="1" applyFill="1" applyProtection="1">
      <protection locked="0"/>
    </xf>
    <xf numFmtId="0" fontId="16" fillId="6" borderId="0" xfId="0" applyFont="1" applyFill="1" applyProtection="1">
      <protection locked="0"/>
    </xf>
    <xf numFmtId="0" fontId="0" fillId="6" borderId="0" xfId="0" applyFill="1" applyProtection="1">
      <protection locked="0" hidden="1"/>
    </xf>
    <xf numFmtId="0" fontId="7" fillId="6" borderId="0" xfId="0" applyFont="1" applyFill="1" applyProtection="1">
      <protection locked="0"/>
    </xf>
    <xf numFmtId="164" fontId="2" fillId="6" borderId="0" xfId="0" applyNumberFormat="1" applyFont="1" applyFill="1" applyProtection="1">
      <protection locked="0"/>
    </xf>
    <xf numFmtId="164" fontId="26" fillId="6" borderId="0" xfId="0" applyNumberFormat="1" applyFont="1" applyFill="1" applyProtection="1">
      <protection locked="0"/>
    </xf>
    <xf numFmtId="164" fontId="10" fillId="2" borderId="0" xfId="0" applyNumberFormat="1" applyFont="1" applyFill="1" applyProtection="1">
      <protection locked="0"/>
    </xf>
    <xf numFmtId="164" fontId="2" fillId="2" borderId="0" xfId="0" applyNumberFormat="1" applyFont="1" applyFill="1" applyProtection="1">
      <protection locked="0" hidden="1"/>
    </xf>
    <xf numFmtId="164" fontId="1" fillId="2" borderId="0" xfId="0" applyNumberFormat="1" applyFont="1" applyFill="1" applyProtection="1">
      <protection locked="0" hidden="1"/>
    </xf>
    <xf numFmtId="0" fontId="4" fillId="2" borderId="0" xfId="0" applyFont="1" applyFill="1" applyProtection="1">
      <protection locked="0"/>
    </xf>
    <xf numFmtId="44" fontId="2" fillId="2" borderId="0" xfId="3" applyFont="1" applyFill="1" applyBorder="1" applyProtection="1">
      <protection locked="0"/>
    </xf>
    <xf numFmtId="0" fontId="0" fillId="2" borderId="0" xfId="0" quotePrefix="1" applyFill="1" applyProtection="1">
      <protection locked="0"/>
    </xf>
    <xf numFmtId="0" fontId="7" fillId="2" borderId="0" xfId="0" quotePrefix="1" applyFont="1" applyFill="1" applyProtection="1">
      <protection locked="0"/>
    </xf>
    <xf numFmtId="0" fontId="11" fillId="2" borderId="0" xfId="0" applyFont="1" applyFill="1" applyAlignment="1" applyProtection="1">
      <alignment horizontal="left"/>
      <protection locked="0"/>
    </xf>
    <xf numFmtId="164" fontId="11" fillId="2" borderId="0" xfId="0" applyNumberFormat="1" applyFont="1" applyFill="1" applyProtection="1">
      <protection locked="0" hidden="1"/>
    </xf>
    <xf numFmtId="0" fontId="12" fillId="2" borderId="0" xfId="0" applyFont="1" applyFill="1" applyAlignment="1" applyProtection="1">
      <alignment vertical="center"/>
      <protection locked="0"/>
    </xf>
    <xf numFmtId="0" fontId="0" fillId="2" borderId="0" xfId="0" applyFill="1" applyAlignment="1">
      <alignment horizontal="left"/>
    </xf>
    <xf numFmtId="44" fontId="15" fillId="2" borderId="0" xfId="3" applyFont="1" applyFill="1" applyBorder="1" applyAlignment="1">
      <alignment horizontal="center" vertical="center"/>
    </xf>
    <xf numFmtId="9" fontId="35" fillId="2" borderId="0" xfId="0" applyNumberFormat="1" applyFont="1" applyFill="1" applyProtection="1">
      <protection locked="0"/>
    </xf>
    <xf numFmtId="0" fontId="9" fillId="2" borderId="0" xfId="0" applyFont="1" applyFill="1" applyAlignment="1" applyProtection="1">
      <alignment horizontal="center" vertical="center" wrapText="1"/>
      <protection locked="0"/>
    </xf>
    <xf numFmtId="165" fontId="41" fillId="2" borderId="0" xfId="0" applyNumberFormat="1" applyFont="1" applyFill="1" applyProtection="1">
      <protection locked="0"/>
    </xf>
    <xf numFmtId="0" fontId="0" fillId="2" borderId="0" xfId="0" applyFill="1" applyAlignment="1">
      <alignment horizontal="left" vertical="center"/>
    </xf>
    <xf numFmtId="164" fontId="35" fillId="2" borderId="0" xfId="0" applyNumberFormat="1" applyFont="1" applyFill="1" applyProtection="1">
      <protection locked="0"/>
    </xf>
    <xf numFmtId="44" fontId="19" fillId="2" borderId="0" xfId="3" applyFont="1" applyFill="1" applyBorder="1" applyAlignment="1" applyProtection="1">
      <alignment vertical="center"/>
      <protection locked="0"/>
    </xf>
    <xf numFmtId="165" fontId="41" fillId="2" borderId="0" xfId="0" quotePrefix="1" applyNumberFormat="1" applyFont="1" applyFill="1" applyProtection="1">
      <protection locked="0"/>
    </xf>
    <xf numFmtId="164" fontId="36" fillId="2" borderId="0" xfId="0" applyNumberFormat="1" applyFont="1" applyFill="1" applyProtection="1">
      <protection locked="0"/>
    </xf>
    <xf numFmtId="10" fontId="15" fillId="2" borderId="0" xfId="1" applyNumberFormat="1" applyFont="1" applyFill="1" applyBorder="1" applyAlignment="1">
      <alignment horizontal="right" vertical="center"/>
    </xf>
    <xf numFmtId="0" fontId="0" fillId="2" borderId="0" xfId="0" applyFill="1"/>
    <xf numFmtId="0" fontId="0" fillId="2" borderId="0" xfId="0" applyFill="1" applyAlignment="1" applyProtection="1">
      <alignment horizontal="right"/>
      <protection locked="0" hidden="1"/>
    </xf>
    <xf numFmtId="44" fontId="0" fillId="2" borderId="0" xfId="3" applyFont="1" applyFill="1" applyBorder="1" applyProtection="1">
      <protection locked="0" hidden="1"/>
    </xf>
    <xf numFmtId="0" fontId="39" fillId="2" borderId="0" xfId="0" applyFont="1" applyFill="1" applyProtection="1">
      <protection locked="0"/>
    </xf>
    <xf numFmtId="0" fontId="34" fillId="2" borderId="0" xfId="0" applyFont="1" applyFill="1" applyAlignment="1" applyProtection="1">
      <alignment horizontal="right" vertical="center"/>
      <protection locked="0"/>
    </xf>
    <xf numFmtId="164" fontId="15" fillId="2" borderId="0" xfId="0" applyNumberFormat="1" applyFont="1" applyFill="1" applyProtection="1">
      <protection locked="0" hidden="1"/>
    </xf>
    <xf numFmtId="0" fontId="30" fillId="2" borderId="0" xfId="0" applyFont="1" applyFill="1" applyProtection="1">
      <protection locked="0"/>
    </xf>
    <xf numFmtId="0" fontId="8" fillId="2" borderId="0" xfId="0" applyFont="1" applyFill="1" applyProtection="1">
      <protection locked="0"/>
    </xf>
    <xf numFmtId="0" fontId="29" fillId="2" borderId="0" xfId="0" applyFont="1" applyFill="1" applyProtection="1">
      <protection locked="0"/>
    </xf>
    <xf numFmtId="0" fontId="20" fillId="2" borderId="0" xfId="0" applyFont="1" applyFill="1" applyAlignment="1" applyProtection="1">
      <alignment horizontal="center"/>
      <protection locked="0"/>
    </xf>
    <xf numFmtId="0" fontId="14" fillId="2" borderId="0" xfId="0" applyFont="1" applyFill="1" applyAlignment="1" applyProtection="1">
      <alignment horizontal="center"/>
      <protection locked="0"/>
    </xf>
    <xf numFmtId="0" fontId="21" fillId="2" borderId="0" xfId="0" applyFont="1" applyFill="1" applyAlignment="1" applyProtection="1">
      <alignment horizontal="center"/>
      <protection locked="0"/>
    </xf>
    <xf numFmtId="0" fontId="30" fillId="2" borderId="0" xfId="0" applyFont="1" applyFill="1" applyProtection="1">
      <protection locked="0" hidden="1"/>
    </xf>
    <xf numFmtId="0" fontId="33" fillId="2" borderId="0" xfId="0" applyFont="1" applyFill="1" applyProtection="1">
      <protection locked="0"/>
    </xf>
    <xf numFmtId="0" fontId="27" fillId="2" borderId="0" xfId="0" applyFont="1" applyFill="1" applyProtection="1">
      <protection locked="0"/>
    </xf>
    <xf numFmtId="165" fontId="4" fillId="2" borderId="0" xfId="0" applyNumberFormat="1" applyFont="1" applyFill="1" applyProtection="1">
      <protection locked="0"/>
    </xf>
    <xf numFmtId="165" fontId="25" fillId="2" borderId="0" xfId="3" applyNumberFormat="1" applyFont="1" applyFill="1" applyBorder="1" applyAlignment="1" applyProtection="1">
      <alignment horizontal="center" vertical="center"/>
      <protection locked="0"/>
    </xf>
    <xf numFmtId="164" fontId="0" fillId="2" borderId="0" xfId="0" applyNumberFormat="1" applyFill="1" applyProtection="1">
      <protection locked="0" hidden="1"/>
    </xf>
    <xf numFmtId="164" fontId="10" fillId="2" borderId="0" xfId="0" applyNumberFormat="1" applyFont="1" applyFill="1" applyProtection="1">
      <protection locked="0" hidden="1"/>
    </xf>
    <xf numFmtId="165" fontId="7" fillId="2" borderId="0" xfId="0" quotePrefix="1" applyNumberFormat="1" applyFont="1" applyFill="1" applyProtection="1">
      <protection locked="0"/>
    </xf>
    <xf numFmtId="0" fontId="39" fillId="2" borderId="0" xfId="0" applyFont="1" applyFill="1" applyAlignment="1" applyProtection="1">
      <alignment horizontal="left"/>
      <protection locked="0" hidden="1"/>
    </xf>
    <xf numFmtId="0" fontId="7" fillId="2" borderId="0" xfId="0" applyFont="1" applyFill="1"/>
    <xf numFmtId="0" fontId="38" fillId="2" borderId="0" xfId="0" applyFont="1" applyFill="1" applyProtection="1">
      <protection locked="0" hidden="1"/>
    </xf>
    <xf numFmtId="0" fontId="33" fillId="2" borderId="0" xfId="0" applyFont="1" applyFill="1" applyAlignment="1" applyProtection="1">
      <alignment vertical="center"/>
      <protection locked="0"/>
    </xf>
    <xf numFmtId="0" fontId="43" fillId="0" borderId="3" xfId="0" applyFont="1" applyBorder="1" applyProtection="1">
      <protection locked="0"/>
    </xf>
    <xf numFmtId="0" fontId="2" fillId="2" borderId="4" xfId="0" applyFont="1" applyFill="1" applyBorder="1" applyAlignment="1" applyProtection="1">
      <alignment horizontal="left"/>
      <protection locked="0"/>
    </xf>
    <xf numFmtId="0" fontId="2" fillId="2" borderId="5" xfId="0" applyFont="1" applyFill="1" applyBorder="1" applyAlignment="1" applyProtection="1">
      <alignment horizontal="left"/>
      <protection locked="0"/>
    </xf>
    <xf numFmtId="0" fontId="2" fillId="2" borderId="8" xfId="0" applyFont="1" applyFill="1" applyBorder="1" applyAlignment="1" applyProtection="1">
      <alignment horizontal="left"/>
      <protection locked="0"/>
    </xf>
    <xf numFmtId="0" fontId="12" fillId="0" borderId="1" xfId="0" applyFont="1" applyBorder="1" applyAlignment="1" applyProtection="1">
      <alignment horizontal="center" vertical="center"/>
      <protection locked="0"/>
    </xf>
    <xf numFmtId="44" fontId="19" fillId="0" borderId="12" xfId="3" applyFont="1" applyBorder="1" applyAlignment="1" applyProtection="1">
      <alignment horizontal="center" vertical="center"/>
      <protection locked="0"/>
    </xf>
    <xf numFmtId="44" fontId="19" fillId="0" borderId="13" xfId="3" applyFont="1" applyBorder="1" applyAlignment="1" applyProtection="1">
      <alignment horizontal="center" vertical="center"/>
      <protection locked="0"/>
    </xf>
    <xf numFmtId="44" fontId="19" fillId="0" borderId="14" xfId="3" applyFont="1" applyBorder="1" applyAlignment="1" applyProtection="1">
      <alignment horizontal="center" vertical="center"/>
      <protection locked="0"/>
    </xf>
    <xf numFmtId="0" fontId="44" fillId="0" borderId="0" xfId="0" applyFont="1" applyAlignment="1" applyProtection="1">
      <alignment horizontal="left" vertical="center" wrapText="1"/>
      <protection locked="0"/>
    </xf>
  </cellXfs>
  <cellStyles count="4">
    <cellStyle name="Euro" xfId="2" xr:uid="{00000000-0005-0000-0000-000000000000}"/>
    <cellStyle name="Moeda" xfId="3" builtinId="4"/>
    <cellStyle name="Normal" xfId="0" builtinId="0"/>
    <cellStyle name="Percentagem" xfId="1" builtinId="5"/>
  </cellStyles>
  <dxfs count="30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2" tint="-9.9948118533890809E-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2" tint="-9.9948118533890809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2" tint="-9.9948118533890809E-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2" tint="-9.9948118533890809E-2"/>
        </patternFill>
      </fill>
    </dxf>
    <dxf>
      <fill>
        <patternFill>
          <bgColor theme="2" tint="-9.9948118533890809E-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2" tint="-9.9948118533890809E-2"/>
        </patternFill>
      </fill>
    </dxf>
    <dxf>
      <fill>
        <patternFill>
          <bgColor theme="2" tint="-9.9948118533890809E-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2" tint="-9.9948118533890809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79998168889431442"/>
        </patternFill>
      </fill>
    </dxf>
  </dxfs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101598</xdr:colOff>
      <xdr:row>1</xdr:row>
      <xdr:rowOff>76200</xdr:rowOff>
    </xdr:from>
    <xdr:to>
      <xdr:col>15</xdr:col>
      <xdr:colOff>563008</xdr:colOff>
      <xdr:row>9</xdr:row>
      <xdr:rowOff>153200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2A3F83DD-7BB5-489C-A831-F5328065357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073648" y="260350"/>
          <a:ext cx="5865260" cy="1728000"/>
        </a:xfrm>
        <a:prstGeom prst="rect">
          <a:avLst/>
        </a:prstGeom>
      </xdr:spPr>
    </xdr:pic>
    <xdr:clientData/>
  </xdr:twoCellAnchor>
  <xdr:twoCellAnchor>
    <xdr:from>
      <xdr:col>15</xdr:col>
      <xdr:colOff>495300</xdr:colOff>
      <xdr:row>1</xdr:row>
      <xdr:rowOff>88900</xdr:rowOff>
    </xdr:from>
    <xdr:to>
      <xdr:col>16</xdr:col>
      <xdr:colOff>234950</xdr:colOff>
      <xdr:row>8</xdr:row>
      <xdr:rowOff>139700</xdr:rowOff>
    </xdr:to>
    <xdr:sp macro="" textlink="">
      <xdr:nvSpPr>
        <xdr:cNvPr id="5" name="Chaveta à esquerda 4">
          <a:extLst>
            <a:ext uri="{FF2B5EF4-FFF2-40B4-BE49-F238E27FC236}">
              <a16:creationId xmlns:a16="http://schemas.microsoft.com/office/drawing/2014/main" id="{95AB0138-7E90-D63A-4DC6-6B0F376F31F6}"/>
            </a:ext>
          </a:extLst>
        </xdr:cNvPr>
        <xdr:cNvSpPr/>
      </xdr:nvSpPr>
      <xdr:spPr>
        <a:xfrm>
          <a:off x="10871200" y="273050"/>
          <a:ext cx="349250" cy="1517650"/>
        </a:xfrm>
        <a:prstGeom prst="lef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101598</xdr:colOff>
      <xdr:row>1</xdr:row>
      <xdr:rowOff>76200</xdr:rowOff>
    </xdr:from>
    <xdr:to>
      <xdr:col>15</xdr:col>
      <xdr:colOff>563008</xdr:colOff>
      <xdr:row>9</xdr:row>
      <xdr:rowOff>153200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5856ED37-B55B-4FDE-9580-CC35473D7D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073648" y="260350"/>
          <a:ext cx="5865260" cy="1728000"/>
        </a:xfrm>
        <a:prstGeom prst="rect">
          <a:avLst/>
        </a:prstGeom>
      </xdr:spPr>
    </xdr:pic>
    <xdr:clientData/>
  </xdr:twoCellAnchor>
  <xdr:twoCellAnchor>
    <xdr:from>
      <xdr:col>15</xdr:col>
      <xdr:colOff>495300</xdr:colOff>
      <xdr:row>1</xdr:row>
      <xdr:rowOff>88900</xdr:rowOff>
    </xdr:from>
    <xdr:to>
      <xdr:col>16</xdr:col>
      <xdr:colOff>234950</xdr:colOff>
      <xdr:row>8</xdr:row>
      <xdr:rowOff>139700</xdr:rowOff>
    </xdr:to>
    <xdr:sp macro="" textlink="">
      <xdr:nvSpPr>
        <xdr:cNvPr id="3" name="Chaveta à esquerda 2">
          <a:extLst>
            <a:ext uri="{FF2B5EF4-FFF2-40B4-BE49-F238E27FC236}">
              <a16:creationId xmlns:a16="http://schemas.microsoft.com/office/drawing/2014/main" id="{A620EF4C-4221-4718-9C66-2C668961B8DA}"/>
            </a:ext>
          </a:extLst>
        </xdr:cNvPr>
        <xdr:cNvSpPr/>
      </xdr:nvSpPr>
      <xdr:spPr>
        <a:xfrm>
          <a:off x="10871200" y="273050"/>
          <a:ext cx="349250" cy="1517650"/>
        </a:xfrm>
        <a:prstGeom prst="lef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2607C9-0325-4EA3-B955-6FCFA5D75947}">
  <dimension ref="A1:R113"/>
  <sheetViews>
    <sheetView showGridLines="0" topLeftCell="A49" zoomScale="98" zoomScaleNormal="98" workbookViewId="0">
      <selection activeCell="Q21" sqref="Q21"/>
    </sheetView>
  </sheetViews>
  <sheetFormatPr defaultRowHeight="14.5" zeroHeight="1" x14ac:dyDescent="0.35"/>
  <cols>
    <col min="1" max="1" width="4.6328125" style="2" customWidth="1"/>
    <col min="2" max="2" width="13.08984375" style="2" customWidth="1"/>
    <col min="3" max="3" width="13.6328125" style="2" customWidth="1"/>
    <col min="4" max="4" width="3.6328125" style="39" customWidth="1"/>
    <col min="5" max="5" width="13.6328125" style="2" customWidth="1"/>
    <col min="6" max="6" width="8.7265625" style="2"/>
    <col min="7" max="7" width="13.81640625" style="2" customWidth="1"/>
    <col min="8" max="8" width="3.1796875" style="10" customWidth="1"/>
    <col min="9" max="9" width="11.08984375" style="10" bestFit="1" customWidth="1"/>
    <col min="10" max="10" width="8.7265625" style="10" bestFit="1" customWidth="1"/>
    <col min="11" max="11" width="5.6328125" style="10" bestFit="1" customWidth="1"/>
    <col min="12" max="12" width="12.26953125" style="10" customWidth="1"/>
    <col min="13" max="13" width="13.54296875" style="10" customWidth="1"/>
    <col min="14" max="14" width="13.36328125" style="10" customWidth="1"/>
    <col min="15" max="15" width="9.54296875" style="10" customWidth="1"/>
    <col min="16" max="16" width="8.7265625" style="10"/>
    <col min="17" max="17" width="11.26953125" bestFit="1" customWidth="1"/>
  </cols>
  <sheetData>
    <row r="1" spans="1:18" x14ac:dyDescent="0.35"/>
    <row r="2" spans="1:18" s="34" customFormat="1" ht="17" x14ac:dyDescent="0.35">
      <c r="A2" s="2"/>
      <c r="B2" s="2"/>
      <c r="C2" s="2"/>
      <c r="D2" s="39"/>
      <c r="E2" s="2"/>
      <c r="F2" s="14"/>
      <c r="G2" s="15"/>
      <c r="H2" s="10"/>
      <c r="I2" s="10"/>
      <c r="J2" s="16"/>
      <c r="K2" s="16"/>
      <c r="L2" s="10"/>
      <c r="M2" s="17"/>
      <c r="N2" s="17"/>
      <c r="O2" s="10"/>
      <c r="P2" s="10"/>
    </row>
    <row r="3" spans="1:18" s="34" customFormat="1" ht="17.5" thickBot="1" x14ac:dyDescent="0.4">
      <c r="A3" s="2"/>
      <c r="B3" s="171" t="s">
        <v>23</v>
      </c>
      <c r="C3" s="171"/>
      <c r="D3" s="39"/>
      <c r="E3" s="46" t="s">
        <v>32</v>
      </c>
      <c r="F3" s="1"/>
      <c r="G3" s="12">
        <v>10640</v>
      </c>
      <c r="I3" s="10"/>
      <c r="J3" s="10"/>
      <c r="K3" s="10"/>
      <c r="O3" s="10"/>
      <c r="P3" s="10"/>
      <c r="Q3" s="102">
        <v>0.5</v>
      </c>
    </row>
    <row r="4" spans="1:18" s="34" customFormat="1" ht="21.5" thickBot="1" x14ac:dyDescent="0.4">
      <c r="A4" s="2"/>
      <c r="B4" s="66" t="s">
        <v>24</v>
      </c>
      <c r="C4" s="67" t="s">
        <v>33</v>
      </c>
      <c r="D4" s="47"/>
      <c r="E4" s="55" t="s">
        <v>31</v>
      </c>
      <c r="F4" s="1"/>
      <c r="G4" s="12">
        <f>G17</f>
        <v>4104</v>
      </c>
      <c r="J4" s="10"/>
      <c r="N4" s="10"/>
      <c r="O4" s="10"/>
      <c r="Q4" s="103">
        <f>SUM(G16)</f>
        <v>10000</v>
      </c>
    </row>
    <row r="5" spans="1:18" s="34" customFormat="1" x14ac:dyDescent="0.35">
      <c r="A5" s="2"/>
      <c r="B5" s="172">
        <f>IF(Q6&gt;=Q5,0,G16)</f>
        <v>10000</v>
      </c>
      <c r="C5" s="52">
        <f>IF(D5=0,0,G3-2.3*(G3-G3)-(G4+G5/G6))</f>
        <v>4811.8620689655172</v>
      </c>
      <c r="D5" s="70">
        <f>IF(B5=0,0,IF(B5&lt;=G3,1,0))</f>
        <v>1</v>
      </c>
      <c r="E5" s="46" t="s">
        <v>14</v>
      </c>
      <c r="F5" s="1"/>
      <c r="G5" s="12">
        <v>250</v>
      </c>
      <c r="J5" s="10"/>
      <c r="N5" s="10"/>
      <c r="O5" s="10"/>
      <c r="Q5" s="104">
        <f>(Q4*Q3+Q4)*Q3</f>
        <v>7500</v>
      </c>
      <c r="R5" s="105" t="s">
        <v>42</v>
      </c>
    </row>
    <row r="6" spans="1:18" s="34" customFormat="1" x14ac:dyDescent="0.35">
      <c r="B6" s="173"/>
      <c r="C6" s="54">
        <f>IF(D6=0,0,G3-2.3*(B5-G3)-(G4+G5/G6))</f>
        <v>0</v>
      </c>
      <c r="D6" s="47">
        <f>IF(B5=0,0,IF(D5=1,0,IF(B5&lt;C8,2,0)))</f>
        <v>0</v>
      </c>
      <c r="E6" s="46" t="s">
        <v>15</v>
      </c>
      <c r="F6" s="1"/>
      <c r="G6" s="80">
        <v>0.14499999999999999</v>
      </c>
      <c r="J6" s="10"/>
      <c r="N6" s="10"/>
      <c r="O6" s="10"/>
      <c r="Q6" s="103">
        <f>G13+G14</f>
        <v>0</v>
      </c>
    </row>
    <row r="7" spans="1:18" s="34" customFormat="1" ht="15" thickBot="1" x14ac:dyDescent="0.4">
      <c r="A7" s="2"/>
      <c r="B7" s="174"/>
      <c r="C7" s="53">
        <f>IF(D7=0,0,C8-G7-1.3*(B5-C8)-G4)</f>
        <v>0</v>
      </c>
      <c r="D7" s="47">
        <f>IF(B5=0,0,IF(B5&gt;=C8,3,0))</f>
        <v>0</v>
      </c>
      <c r="E7" t="s">
        <v>30</v>
      </c>
      <c r="F7" s="1"/>
      <c r="G7" s="12">
        <v>7479</v>
      </c>
      <c r="J7" s="10"/>
      <c r="K7" s="10"/>
      <c r="O7" s="10"/>
      <c r="P7" s="10"/>
    </row>
    <row r="8" spans="1:18" s="34" customFormat="1" ht="15.5" x14ac:dyDescent="0.35">
      <c r="A8" s="18"/>
      <c r="B8" s="78" t="s">
        <v>22</v>
      </c>
      <c r="C8" s="35">
        <f>10640-(250/(14.5%*3.3))+(7479/3.3)</f>
        <v>12383.897596656218</v>
      </c>
      <c r="D8" s="47"/>
      <c r="E8" s="2"/>
      <c r="F8" s="2"/>
      <c r="Q8" s="106"/>
    </row>
    <row r="9" spans="1:18" s="34" customFormat="1" x14ac:dyDescent="0.35">
      <c r="A9" s="2"/>
      <c r="B9" s="110" t="str">
        <f>IF(Q6&gt;Q5,"Como o valor das linhas 3 e 4, é superior a 6 750 €, neste caso, não se aplica o mínimo de existência","")</f>
        <v/>
      </c>
      <c r="C9" s="2"/>
      <c r="D9" s="39"/>
      <c r="E9" s="2"/>
      <c r="F9" s="2"/>
    </row>
    <row r="10" spans="1:18" s="34" customFormat="1" x14ac:dyDescent="0.35">
      <c r="A10" s="2"/>
      <c r="B10" s="110"/>
      <c r="C10" s="2"/>
      <c r="D10" s="39"/>
      <c r="E10" s="2"/>
      <c r="F10" s="2"/>
    </row>
    <row r="11" spans="1:18" s="34" customFormat="1" ht="15.5" x14ac:dyDescent="0.45">
      <c r="A11" s="2"/>
      <c r="B11" s="2"/>
      <c r="C11" s="2"/>
      <c r="D11" s="39"/>
      <c r="F11" s="101" t="s">
        <v>38</v>
      </c>
      <c r="G11" s="86">
        <v>10000</v>
      </c>
      <c r="H11" s="83" t="s">
        <v>36</v>
      </c>
      <c r="I11" s="85" t="s">
        <v>47</v>
      </c>
      <c r="J11" s="63"/>
      <c r="K11" s="63"/>
      <c r="L11" s="63"/>
      <c r="M11" s="10"/>
      <c r="N11" s="10"/>
      <c r="O11" s="10"/>
      <c r="P11" s="10"/>
    </row>
    <row r="12" spans="1:18" s="34" customFormat="1" ht="15.5" x14ac:dyDescent="0.45">
      <c r="A12" s="2"/>
      <c r="B12" s="2"/>
      <c r="C12" s="2"/>
      <c r="D12" s="39"/>
      <c r="F12" s="101" t="s">
        <v>39</v>
      </c>
      <c r="G12" s="86">
        <v>0</v>
      </c>
      <c r="H12" s="83" t="s">
        <v>36</v>
      </c>
      <c r="I12" s="84" t="s">
        <v>41</v>
      </c>
      <c r="J12" s="63"/>
      <c r="K12" s="63"/>
      <c r="L12" s="63"/>
      <c r="M12" s="10"/>
      <c r="N12" s="10"/>
      <c r="O12" s="10"/>
      <c r="P12" s="10"/>
    </row>
    <row r="13" spans="1:18" s="34" customFormat="1" ht="15.5" x14ac:dyDescent="0.45">
      <c r="A13" s="2"/>
      <c r="B13" s="2"/>
      <c r="C13" s="2"/>
      <c r="D13" s="39"/>
      <c r="F13" s="101" t="s">
        <v>40</v>
      </c>
      <c r="G13" s="86">
        <v>0</v>
      </c>
      <c r="H13" s="83" t="s">
        <v>36</v>
      </c>
      <c r="I13" s="10" t="s">
        <v>43</v>
      </c>
      <c r="K13" s="63"/>
      <c r="L13" s="63"/>
      <c r="M13" s="10"/>
      <c r="N13" s="10"/>
      <c r="O13" s="10"/>
      <c r="P13" s="10"/>
    </row>
    <row r="14" spans="1:18" s="34" customFormat="1" ht="18" x14ac:dyDescent="0.5">
      <c r="A14" s="2"/>
      <c r="B14" s="3"/>
      <c r="C14" s="4"/>
      <c r="D14" s="71"/>
      <c r="F14" s="101" t="s">
        <v>37</v>
      </c>
      <c r="G14" s="86">
        <v>0</v>
      </c>
      <c r="H14" s="99" t="s">
        <v>36</v>
      </c>
      <c r="I14" s="85" t="s">
        <v>50</v>
      </c>
      <c r="J14" s="98"/>
      <c r="K14" s="85"/>
      <c r="L14" s="98"/>
      <c r="M14" s="10"/>
      <c r="N14" s="10"/>
      <c r="O14" s="10"/>
      <c r="P14" s="10"/>
    </row>
    <row r="15" spans="1:18" s="34" customFormat="1" ht="18.5" thickBot="1" x14ac:dyDescent="0.55000000000000004">
      <c r="A15" s="2"/>
      <c r="B15" s="3" t="s">
        <v>44</v>
      </c>
      <c r="C15" s="4"/>
      <c r="D15" s="71"/>
      <c r="E15" s="4"/>
      <c r="F15" s="4"/>
      <c r="G15" s="97"/>
      <c r="H15" s="83"/>
      <c r="I15" s="10"/>
      <c r="K15" s="10"/>
      <c r="L15" s="10"/>
      <c r="M15" s="13"/>
      <c r="N15" s="10"/>
      <c r="O15" s="10"/>
      <c r="P15" s="10"/>
    </row>
    <row r="16" spans="1:18" s="34" customFormat="1" ht="16" customHeight="1" thickTop="1" x14ac:dyDescent="0.45">
      <c r="A16" s="2"/>
      <c r="B16" s="5" t="s">
        <v>0</v>
      </c>
      <c r="C16" s="6"/>
      <c r="D16" s="72"/>
      <c r="E16" s="7"/>
      <c r="F16" s="7"/>
      <c r="G16" s="68">
        <f>G11+G12+G13+G14</f>
        <v>10000</v>
      </c>
      <c r="H16" s="99" t="s">
        <v>36</v>
      </c>
      <c r="I16" s="100" t="s">
        <v>51</v>
      </c>
      <c r="J16" s="63"/>
      <c r="K16" s="63"/>
      <c r="L16" s="10"/>
      <c r="M16" s="10"/>
      <c r="N16" s="10"/>
      <c r="O16" s="10"/>
      <c r="P16" s="10"/>
    </row>
    <row r="17" spans="1:18" s="34" customFormat="1" ht="16" customHeight="1" x14ac:dyDescent="0.4">
      <c r="A17" s="2"/>
      <c r="B17" s="19" t="s">
        <v>1</v>
      </c>
      <c r="C17" s="20"/>
      <c r="D17" s="73"/>
      <c r="E17" s="21"/>
      <c r="F17" s="21"/>
      <c r="G17" s="69">
        <v>4104</v>
      </c>
      <c r="H17" s="81" t="s">
        <v>34</v>
      </c>
      <c r="I17" s="63"/>
      <c r="J17" s="63"/>
      <c r="K17" s="63"/>
      <c r="L17" s="10"/>
      <c r="M17" s="10"/>
      <c r="N17" s="10"/>
      <c r="O17" s="10"/>
      <c r="P17" s="10"/>
    </row>
    <row r="18" spans="1:18" s="34" customFormat="1" ht="16" customHeight="1" x14ac:dyDescent="0.35">
      <c r="A18" s="2"/>
      <c r="B18" s="19" t="s">
        <v>2</v>
      </c>
      <c r="C18" s="20"/>
      <c r="D18" s="73"/>
      <c r="E18" s="21"/>
      <c r="F18" s="21"/>
      <c r="G18" s="41">
        <v>0</v>
      </c>
      <c r="H18" s="10" t="s">
        <v>25</v>
      </c>
      <c r="I18" s="10"/>
      <c r="J18" s="10"/>
      <c r="K18" s="10"/>
      <c r="L18" s="10"/>
      <c r="M18" s="10"/>
      <c r="N18" s="10"/>
      <c r="O18" s="10"/>
      <c r="P18" s="10"/>
    </row>
    <row r="19" spans="1:18" s="34" customFormat="1" ht="16" customHeight="1" x14ac:dyDescent="0.35">
      <c r="A19" s="2"/>
      <c r="B19" s="168" t="str">
        <f>IF(G19&gt;=1,"04 - Abatimento por Mínimo de Existência", "04 - Abatimentos")</f>
        <v>04 - Abatimento por Mínimo de Existência</v>
      </c>
      <c r="C19" s="169"/>
      <c r="D19" s="169"/>
      <c r="E19" s="169"/>
      <c r="F19" s="170"/>
      <c r="G19" s="58">
        <f>IF(C5+C6+C7&lt;0,0,SUM(C5:C7))</f>
        <v>4811.8620689655172</v>
      </c>
      <c r="H19" s="10" t="s">
        <v>26</v>
      </c>
      <c r="I19" s="10"/>
      <c r="J19" s="10"/>
      <c r="K19" s="10"/>
      <c r="L19" s="10"/>
      <c r="M19" s="10"/>
      <c r="N19" s="10"/>
      <c r="O19" s="10"/>
      <c r="P19" s="10"/>
    </row>
    <row r="20" spans="1:18" s="34" customFormat="1" ht="16" customHeight="1" x14ac:dyDescent="0.35">
      <c r="A20" s="2"/>
      <c r="B20" s="19" t="s">
        <v>3</v>
      </c>
      <c r="C20" s="20"/>
      <c r="D20" s="73"/>
      <c r="E20" s="21"/>
      <c r="F20" s="21"/>
      <c r="G20" s="41">
        <v>0</v>
      </c>
      <c r="H20" s="79"/>
      <c r="I20" s="93" t="s">
        <v>27</v>
      </c>
      <c r="J20" s="93" t="s">
        <v>28</v>
      </c>
      <c r="K20" s="93" t="s">
        <v>29</v>
      </c>
      <c r="L20" s="47"/>
      <c r="M20" s="59"/>
      <c r="N20" s="59"/>
      <c r="O20" s="59"/>
      <c r="P20" s="48"/>
    </row>
    <row r="21" spans="1:18" s="34" customFormat="1" ht="16" customHeight="1" x14ac:dyDescent="0.35">
      <c r="A21" s="2"/>
      <c r="B21" s="19" t="s">
        <v>4</v>
      </c>
      <c r="C21" s="20"/>
      <c r="D21" s="73"/>
      <c r="E21" s="21"/>
      <c r="F21" s="21"/>
      <c r="G21" s="41">
        <f>IF(G16-G17-G18-G19-G20&lt;0,0,G16-G17-G18-G19-G20)</f>
        <v>1084.1379310344828</v>
      </c>
      <c r="H21" s="47"/>
      <c r="I21" s="94">
        <v>7479</v>
      </c>
      <c r="J21" s="94">
        <v>0</v>
      </c>
      <c r="K21" s="95">
        <v>0.14499999999999999</v>
      </c>
      <c r="L21" s="49"/>
      <c r="M21" s="60"/>
      <c r="N21" s="60"/>
      <c r="O21" s="59"/>
      <c r="P21" s="48"/>
    </row>
    <row r="22" spans="1:18" s="34" customFormat="1" ht="16" customHeight="1" x14ac:dyDescent="0.35">
      <c r="A22" s="2"/>
      <c r="B22" s="22" t="s">
        <v>21</v>
      </c>
      <c r="C22" s="20"/>
      <c r="D22" s="73"/>
      <c r="E22" s="21"/>
      <c r="F22" s="21"/>
      <c r="G22" s="41">
        <f>G21/1</f>
        <v>1084.1379310344828</v>
      </c>
      <c r="H22" s="47"/>
      <c r="I22" s="94">
        <v>11284</v>
      </c>
      <c r="J22" s="94">
        <v>486.14</v>
      </c>
      <c r="K22" s="95">
        <v>0.21</v>
      </c>
      <c r="L22" s="49"/>
      <c r="M22" s="60"/>
      <c r="N22" s="60"/>
      <c r="O22" s="59"/>
      <c r="P22" s="48"/>
    </row>
    <row r="23" spans="1:18" s="34" customFormat="1" ht="16" customHeight="1" x14ac:dyDescent="0.35">
      <c r="A23" s="2"/>
      <c r="B23" s="19" t="s">
        <v>11</v>
      </c>
      <c r="C23" s="20"/>
      <c r="D23" s="73"/>
      <c r="E23" s="21"/>
      <c r="F23" s="21"/>
      <c r="G23" s="65">
        <f>IF(G22&lt;=I21,K21,IF(G22&lt;=I22,K22,IF(G22&lt;=I23,K23,IF(G22&lt;=I24,K24,IF(G22&lt;=I25,K25,IF(G22&lt;=I26,K26,IF(G22&lt;=I27,K27,IF(G22&lt;=I28,K28,IF(G22&gt;I29,K29)))))))))</f>
        <v>0.14499999999999999</v>
      </c>
      <c r="H23" s="47"/>
      <c r="I23" s="94">
        <v>15992</v>
      </c>
      <c r="J23" s="94">
        <v>1106.76</v>
      </c>
      <c r="K23" s="95">
        <v>0.26500000000000001</v>
      </c>
      <c r="L23" s="47"/>
      <c r="M23" s="59"/>
      <c r="N23" s="59"/>
      <c r="O23" s="59"/>
      <c r="P23" s="48"/>
    </row>
    <row r="24" spans="1:18" s="34" customFormat="1" ht="16" customHeight="1" x14ac:dyDescent="0.35">
      <c r="A24" s="2"/>
      <c r="B24" s="19" t="s">
        <v>5</v>
      </c>
      <c r="C24" s="20"/>
      <c r="D24" s="73"/>
      <c r="E24" s="21"/>
      <c r="F24" s="21"/>
      <c r="G24" s="41">
        <f>G22*G23</f>
        <v>157.19999999999999</v>
      </c>
      <c r="H24" s="47"/>
      <c r="I24" s="94">
        <v>20700</v>
      </c>
      <c r="J24" s="94">
        <v>1426.6</v>
      </c>
      <c r="K24" s="95">
        <v>0.28499999999999998</v>
      </c>
      <c r="L24" s="47"/>
      <c r="P24" s="48"/>
    </row>
    <row r="25" spans="1:18" s="34" customFormat="1" ht="16" customHeight="1" x14ac:dyDescent="0.35">
      <c r="A25" s="2"/>
      <c r="B25" s="19" t="s">
        <v>6</v>
      </c>
      <c r="C25" s="20"/>
      <c r="D25" s="73"/>
      <c r="E25" s="21"/>
      <c r="F25" s="21"/>
      <c r="G25" s="41">
        <f>IF(G23=K21,J21,IF(G23=K22,J22,IF(G23=K23,J23,IF(G23=K24,J24,IF(G23=K25,J25,IF(G23=K26,J26,IF(G23=K27,J27,IF(G23=K28,J28,IF(G23=K29,J29)))))))))</f>
        <v>0</v>
      </c>
      <c r="H25" s="47"/>
      <c r="I25" s="94">
        <v>26355</v>
      </c>
      <c r="J25" s="94">
        <v>2772.1</v>
      </c>
      <c r="K25" s="95">
        <v>0.35</v>
      </c>
      <c r="L25" s="47"/>
      <c r="P25" s="48"/>
    </row>
    <row r="26" spans="1:18" s="34" customFormat="1" ht="16" customHeight="1" x14ac:dyDescent="0.35">
      <c r="A26" s="8"/>
      <c r="B26" s="19" t="s">
        <v>12</v>
      </c>
      <c r="C26" s="20"/>
      <c r="D26" s="74"/>
      <c r="E26" s="20"/>
      <c r="F26" s="20"/>
      <c r="G26" s="41">
        <v>0</v>
      </c>
      <c r="H26" s="50"/>
      <c r="I26" s="94">
        <v>38632</v>
      </c>
      <c r="J26" s="94">
        <v>3299.2</v>
      </c>
      <c r="K26" s="95">
        <v>0.37</v>
      </c>
      <c r="L26" s="50"/>
      <c r="P26" s="51"/>
      <c r="Q26" s="36"/>
      <c r="R26" s="36"/>
    </row>
    <row r="27" spans="1:18" s="34" customFormat="1" ht="16" customHeight="1" x14ac:dyDescent="0.35">
      <c r="A27" s="8"/>
      <c r="B27" s="22" t="s">
        <v>13</v>
      </c>
      <c r="C27" s="20"/>
      <c r="D27" s="74"/>
      <c r="E27" s="20"/>
      <c r="F27" s="20"/>
      <c r="G27" s="41">
        <f>G24-G25*1</f>
        <v>157.19999999999999</v>
      </c>
      <c r="H27" s="50"/>
      <c r="I27" s="96">
        <v>50483</v>
      </c>
      <c r="J27" s="96">
        <v>5810.28</v>
      </c>
      <c r="K27" s="95">
        <v>0.435</v>
      </c>
      <c r="L27" s="50"/>
      <c r="P27" s="51"/>
      <c r="Q27" s="36"/>
      <c r="R27" s="36"/>
    </row>
    <row r="28" spans="1:18" s="34" customFormat="1" ht="16" customHeight="1" x14ac:dyDescent="0.35">
      <c r="A28" s="8"/>
      <c r="B28" s="19" t="s">
        <v>7</v>
      </c>
      <c r="C28" s="20"/>
      <c r="D28" s="74"/>
      <c r="E28" s="20"/>
      <c r="F28" s="20"/>
      <c r="G28" s="41">
        <v>0</v>
      </c>
      <c r="H28" s="50"/>
      <c r="I28" s="96">
        <v>78483</v>
      </c>
      <c r="J28" s="96">
        <v>6567.52</v>
      </c>
      <c r="K28" s="95">
        <v>0.45</v>
      </c>
      <c r="L28" s="50"/>
      <c r="P28" s="51"/>
      <c r="Q28" s="36"/>
      <c r="R28" s="36"/>
    </row>
    <row r="29" spans="1:18" s="34" customFormat="1" ht="16" customHeight="1" x14ac:dyDescent="0.35">
      <c r="A29" s="8"/>
      <c r="B29" s="19" t="s">
        <v>8</v>
      </c>
      <c r="C29" s="20"/>
      <c r="D29" s="74"/>
      <c r="E29" s="23"/>
      <c r="F29" s="23"/>
      <c r="G29" s="42">
        <f>G27+G28</f>
        <v>157.19999999999999</v>
      </c>
      <c r="H29" s="50"/>
      <c r="I29" s="96">
        <f>I28</f>
        <v>78483</v>
      </c>
      <c r="J29" s="96">
        <v>8922.01</v>
      </c>
      <c r="K29" s="95">
        <v>0.48</v>
      </c>
      <c r="L29" s="50"/>
      <c r="M29" s="64"/>
      <c r="P29" s="51"/>
      <c r="Q29" s="37"/>
      <c r="R29" s="37"/>
    </row>
    <row r="30" spans="1:18" s="34" customFormat="1" ht="16" customHeight="1" x14ac:dyDescent="0.4">
      <c r="A30" s="8"/>
      <c r="B30" s="19" t="s">
        <v>9</v>
      </c>
      <c r="C30" s="20"/>
      <c r="D30" s="75"/>
      <c r="E30" s="20"/>
      <c r="F30" s="23"/>
      <c r="G30" s="43">
        <v>250</v>
      </c>
      <c r="H30" s="81" t="s">
        <v>35</v>
      </c>
      <c r="I30" s="40"/>
      <c r="J30" s="40"/>
      <c r="K30" s="40"/>
      <c r="L30" s="38"/>
      <c r="P30" s="38"/>
      <c r="Q30" s="36"/>
      <c r="R30" s="36"/>
    </row>
    <row r="31" spans="1:18" s="34" customFormat="1" ht="16" customHeight="1" x14ac:dyDescent="0.35">
      <c r="A31" s="8"/>
      <c r="B31" s="19" t="s">
        <v>10</v>
      </c>
      <c r="C31" s="20"/>
      <c r="D31" s="76"/>
      <c r="E31" s="24"/>
      <c r="F31" s="25"/>
      <c r="G31" s="41">
        <v>0</v>
      </c>
      <c r="H31" s="11"/>
      <c r="I31" s="11"/>
      <c r="J31" s="11"/>
      <c r="K31" s="11"/>
      <c r="L31" s="38"/>
      <c r="P31" s="38"/>
      <c r="Q31" s="36"/>
      <c r="R31" s="36"/>
    </row>
    <row r="32" spans="1:18" s="34" customFormat="1" ht="16" customHeight="1" x14ac:dyDescent="0.35">
      <c r="A32" s="8"/>
      <c r="B32" s="22" t="s">
        <v>16</v>
      </c>
      <c r="C32" s="20"/>
      <c r="D32" s="76"/>
      <c r="E32" s="24"/>
      <c r="F32" s="25"/>
      <c r="G32" s="41">
        <v>0</v>
      </c>
      <c r="H32" s="11"/>
      <c r="I32" s="11"/>
      <c r="J32" s="11"/>
      <c r="K32" s="11"/>
      <c r="L32" s="38"/>
      <c r="P32" s="38"/>
      <c r="Q32" s="36"/>
      <c r="R32" s="36"/>
    </row>
    <row r="33" spans="1:18" s="34" customFormat="1" ht="16" customHeight="1" x14ac:dyDescent="0.35">
      <c r="A33" s="8"/>
      <c r="B33" s="22" t="s">
        <v>17</v>
      </c>
      <c r="C33" s="20"/>
      <c r="D33" s="26"/>
      <c r="E33" s="26"/>
      <c r="F33" s="27"/>
      <c r="G33" s="41">
        <f>IF(G29&lt;=G30,0,G29-G30-G31-G32)</f>
        <v>0</v>
      </c>
      <c r="H33" s="11"/>
      <c r="I33" s="28"/>
      <c r="J33" s="11"/>
      <c r="K33" s="11"/>
      <c r="L33" s="38"/>
      <c r="P33" s="38"/>
      <c r="Q33" s="36"/>
      <c r="R33" s="36"/>
    </row>
    <row r="34" spans="1:18" s="34" customFormat="1" ht="16" customHeight="1" x14ac:dyDescent="0.35">
      <c r="A34" s="8"/>
      <c r="B34" s="22" t="s">
        <v>18</v>
      </c>
      <c r="C34" s="20"/>
      <c r="D34" s="26"/>
      <c r="E34" s="26"/>
      <c r="F34" s="27"/>
      <c r="G34" s="41">
        <v>0</v>
      </c>
      <c r="H34" s="11"/>
      <c r="I34" s="11"/>
      <c r="J34" s="11"/>
      <c r="K34" s="11"/>
      <c r="L34" s="38"/>
      <c r="M34" s="62"/>
      <c r="N34" s="62"/>
      <c r="O34" s="61"/>
      <c r="P34" s="38"/>
      <c r="Q34" s="36"/>
      <c r="R34" s="36"/>
    </row>
    <row r="35" spans="1:18" s="34" customFormat="1" ht="16" customHeight="1" x14ac:dyDescent="0.35">
      <c r="A35" s="8"/>
      <c r="B35" s="22" t="s">
        <v>19</v>
      </c>
      <c r="C35" s="20"/>
      <c r="D35" s="26"/>
      <c r="E35" s="26"/>
      <c r="F35" s="29"/>
      <c r="G35" s="41">
        <v>0</v>
      </c>
      <c r="H35" s="11"/>
      <c r="I35" s="11"/>
      <c r="J35" s="11"/>
      <c r="K35" s="11"/>
      <c r="L35" s="11"/>
      <c r="M35" s="61"/>
      <c r="N35" s="61"/>
      <c r="O35" s="61"/>
      <c r="P35" s="11"/>
      <c r="Q35" s="36"/>
      <c r="R35" s="36"/>
    </row>
    <row r="36" spans="1:18" s="34" customFormat="1" ht="16" customHeight="1" x14ac:dyDescent="0.35">
      <c r="A36" s="8"/>
      <c r="B36" s="22" t="s">
        <v>20</v>
      </c>
      <c r="C36" s="20"/>
      <c r="D36" s="26"/>
      <c r="E36" s="26"/>
      <c r="F36" s="29"/>
      <c r="G36" s="41">
        <v>0</v>
      </c>
      <c r="H36" s="11"/>
      <c r="I36" s="11"/>
      <c r="J36" s="11"/>
      <c r="K36" s="11"/>
      <c r="L36" s="11"/>
      <c r="M36" s="61"/>
      <c r="N36" s="61"/>
      <c r="O36" s="61"/>
      <c r="P36" s="11"/>
      <c r="Q36" s="36"/>
      <c r="R36" s="36"/>
    </row>
    <row r="37" spans="1:18" s="34" customFormat="1" ht="19" thickBot="1" x14ac:dyDescent="0.5">
      <c r="A37" s="8"/>
      <c r="B37" s="56" t="str">
        <f>IF(G37=0,"22 - Não paga nem recebe",IF(G37&gt;0,"22 - Imposto a pagar",IF(G37&lt;0,"22 - Imposto a reembolsar","")))</f>
        <v>22 - Não paga nem recebe</v>
      </c>
      <c r="C37" s="30"/>
      <c r="D37" s="31"/>
      <c r="E37" s="31"/>
      <c r="F37" s="32"/>
      <c r="G37" s="57">
        <f>ROUND(G33-G34-G35-G36,)</f>
        <v>0</v>
      </c>
      <c r="H37" s="11"/>
      <c r="I37" s="11"/>
      <c r="J37" s="11"/>
      <c r="K37" s="11"/>
      <c r="L37" s="11"/>
      <c r="M37" s="61"/>
      <c r="N37" s="61"/>
      <c r="O37" s="61"/>
      <c r="P37" s="11"/>
      <c r="Q37" s="36"/>
      <c r="R37" s="36"/>
    </row>
    <row r="38" spans="1:18" s="34" customFormat="1" ht="15" thickTop="1" x14ac:dyDescent="0.35">
      <c r="A38" s="8"/>
      <c r="B38" s="8"/>
      <c r="C38" s="9"/>
      <c r="D38" s="77"/>
      <c r="E38" s="33"/>
      <c r="F38" s="9"/>
      <c r="G38" s="9"/>
      <c r="H38" s="11"/>
      <c r="I38" s="11"/>
      <c r="J38" s="11"/>
      <c r="K38" s="11"/>
      <c r="L38" s="11"/>
      <c r="M38" s="11"/>
      <c r="N38" s="11"/>
      <c r="O38" s="11"/>
      <c r="P38" s="11"/>
      <c r="Q38" s="36"/>
      <c r="R38" s="36"/>
    </row>
    <row r="39" spans="1:18" s="34" customFormat="1" ht="5" customHeight="1" x14ac:dyDescent="0.35">
      <c r="A39" s="113"/>
      <c r="B39" s="113"/>
      <c r="C39" s="114"/>
      <c r="D39" s="115"/>
      <c r="E39" s="116"/>
      <c r="F39" s="114"/>
      <c r="G39" s="114"/>
      <c r="H39" s="117"/>
      <c r="I39" s="117"/>
      <c r="J39" s="117"/>
      <c r="K39" s="117"/>
      <c r="L39" s="117"/>
      <c r="M39" s="117"/>
      <c r="N39" s="117"/>
      <c r="O39" s="117"/>
      <c r="P39" s="117"/>
      <c r="Q39" s="118"/>
      <c r="R39" s="36"/>
    </row>
    <row r="40" spans="1:18" s="34" customFormat="1" ht="17.5" thickBot="1" x14ac:dyDescent="0.4">
      <c r="A40" s="8"/>
      <c r="B40" s="171" t="s">
        <v>23</v>
      </c>
      <c r="C40" s="171"/>
      <c r="D40" s="39"/>
      <c r="E40" s="46" t="s">
        <v>32</v>
      </c>
      <c r="F40" s="1"/>
      <c r="G40" s="12">
        <v>10640</v>
      </c>
      <c r="H40" s="11"/>
      <c r="I40" s="102">
        <v>0.5</v>
      </c>
      <c r="J40" s="11"/>
      <c r="K40" s="11"/>
      <c r="L40" s="11"/>
      <c r="M40" s="11"/>
      <c r="N40" s="11"/>
      <c r="O40" s="11"/>
      <c r="P40" s="11"/>
      <c r="Q40" s="36"/>
      <c r="R40" s="36"/>
    </row>
    <row r="41" spans="1:18" s="34" customFormat="1" ht="21.5" thickBot="1" x14ac:dyDescent="0.4">
      <c r="A41" s="8"/>
      <c r="B41" s="66" t="s">
        <v>24</v>
      </c>
      <c r="C41" s="67" t="s">
        <v>33</v>
      </c>
      <c r="D41" s="111"/>
      <c r="E41" s="55" t="s">
        <v>31</v>
      </c>
      <c r="F41" s="1"/>
      <c r="G41" s="12">
        <f>G54</f>
        <v>4104</v>
      </c>
      <c r="H41" s="11"/>
      <c r="I41" s="103">
        <f>SUM(G53)</f>
        <v>15000</v>
      </c>
      <c r="J41" s="11"/>
      <c r="K41" s="11"/>
      <c r="L41" s="11"/>
      <c r="M41" s="11"/>
      <c r="N41" s="11"/>
      <c r="O41" s="11"/>
      <c r="P41" s="11"/>
      <c r="Q41" s="36"/>
      <c r="R41" s="36"/>
    </row>
    <row r="42" spans="1:18" s="34" customFormat="1" x14ac:dyDescent="0.35">
      <c r="A42" s="8"/>
      <c r="B42" s="172">
        <f>IF(I43&gt;=I42,0,G53)</f>
        <v>15000</v>
      </c>
      <c r="C42" s="52">
        <f>IF(D42=0,0,G40-2.3*(G40-G40)-(G41+G42/G43))</f>
        <v>0</v>
      </c>
      <c r="D42" s="112">
        <f>IF(B42=0,0,IF(B42&lt;=G40,1,0))</f>
        <v>0</v>
      </c>
      <c r="E42" s="46" t="s">
        <v>14</v>
      </c>
      <c r="F42" s="1"/>
      <c r="G42" s="12">
        <v>250</v>
      </c>
      <c r="H42" s="11"/>
      <c r="I42" s="104">
        <f>(I41*I40+I41)*I40</f>
        <v>11250</v>
      </c>
      <c r="J42" s="11"/>
      <c r="K42" s="11"/>
      <c r="L42" s="11"/>
      <c r="M42" s="11"/>
      <c r="N42" s="11"/>
      <c r="O42" s="11"/>
      <c r="P42" s="11"/>
      <c r="Q42" s="36"/>
      <c r="R42" s="36"/>
    </row>
    <row r="43" spans="1:18" s="34" customFormat="1" x14ac:dyDescent="0.35">
      <c r="A43" s="8"/>
      <c r="B43" s="173"/>
      <c r="C43" s="54">
        <f>IF(D43=0,0,G40-2.3*(B42-G40)-(G41+G42/G43))</f>
        <v>0</v>
      </c>
      <c r="D43" s="111">
        <f>IF(B42=0,0,IF(D42=1,0,IF(B42&lt;C45,2,0)))</f>
        <v>0</v>
      </c>
      <c r="E43" s="46" t="s">
        <v>15</v>
      </c>
      <c r="F43" s="1"/>
      <c r="G43" s="80">
        <v>0.14499999999999999</v>
      </c>
      <c r="H43" s="11"/>
      <c r="I43" s="103">
        <f>G50+G51</f>
        <v>6000</v>
      </c>
      <c r="J43" s="11"/>
      <c r="K43" s="11"/>
      <c r="L43" s="11"/>
      <c r="M43" s="11"/>
      <c r="N43" s="11"/>
      <c r="O43" s="11"/>
      <c r="P43" s="11"/>
      <c r="Q43" s="36"/>
      <c r="R43" s="36"/>
    </row>
    <row r="44" spans="1:18" s="34" customFormat="1" ht="15" thickBot="1" x14ac:dyDescent="0.4">
      <c r="A44" s="8"/>
      <c r="B44" s="174"/>
      <c r="C44" s="53">
        <f>IF(D44=0,0,C45-G44-1.3*(B42-C45)-G41)</f>
        <v>-2600.0355276906998</v>
      </c>
      <c r="D44" s="111">
        <f>IF(B42=0,0,IF(B42&gt;=C45,3,0))</f>
        <v>3</v>
      </c>
      <c r="E44" t="s">
        <v>30</v>
      </c>
      <c r="F44" s="1"/>
      <c r="G44" s="12">
        <v>7479</v>
      </c>
      <c r="H44" s="11"/>
      <c r="I44" s="11"/>
      <c r="J44" s="11"/>
      <c r="K44" s="11"/>
      <c r="L44" s="11"/>
      <c r="M44" s="11"/>
      <c r="N44" s="11"/>
      <c r="O44" s="11"/>
      <c r="P44" s="11"/>
      <c r="Q44" s="36"/>
      <c r="R44" s="36"/>
    </row>
    <row r="45" spans="1:18" s="34" customFormat="1" x14ac:dyDescent="0.35">
      <c r="A45" s="8"/>
      <c r="B45" s="78" t="s">
        <v>22</v>
      </c>
      <c r="C45" s="35">
        <f>10640-(250/(14.5%*3.3))+(7479/3.3)</f>
        <v>12383.897596656218</v>
      </c>
      <c r="D45" s="47"/>
      <c r="E45" s="2"/>
      <c r="F45" s="2"/>
      <c r="H45" s="11"/>
      <c r="I45" s="11"/>
      <c r="J45" s="11"/>
      <c r="K45" s="11"/>
      <c r="L45" s="11"/>
      <c r="M45" s="11"/>
      <c r="N45" s="11"/>
      <c r="O45" s="11"/>
      <c r="P45" s="11"/>
      <c r="Q45" s="36"/>
      <c r="R45" s="36"/>
    </row>
    <row r="46" spans="1:18" s="34" customFormat="1" x14ac:dyDescent="0.35">
      <c r="A46" s="8"/>
      <c r="B46" s="2"/>
      <c r="C46" s="2"/>
      <c r="D46" s="39"/>
      <c r="E46" s="108" t="str">
        <f>IF(I43&gt;I42,"Como o valor das linhas 3 e 4, é superior a 6 750 €, neste casa, não se aplica o mínimo de existência","")</f>
        <v/>
      </c>
      <c r="F46" s="14"/>
      <c r="G46" s="15"/>
      <c r="H46" s="11"/>
      <c r="I46" s="11"/>
      <c r="J46" s="11"/>
      <c r="K46" s="11"/>
      <c r="L46" s="11"/>
      <c r="M46" s="11"/>
      <c r="N46" s="11"/>
      <c r="O46" s="87"/>
      <c r="P46" s="11"/>
      <c r="Q46" s="36"/>
      <c r="R46" s="36"/>
    </row>
    <row r="47" spans="1:18" s="34" customFormat="1" x14ac:dyDescent="0.35">
      <c r="A47" s="8"/>
      <c r="B47" s="2"/>
      <c r="C47" s="2"/>
      <c r="D47" s="39"/>
      <c r="E47" s="2"/>
      <c r="F47" s="14"/>
      <c r="G47" s="15"/>
      <c r="H47" s="11"/>
      <c r="I47" s="11"/>
      <c r="J47" s="11"/>
      <c r="K47" s="11"/>
      <c r="L47" s="11"/>
      <c r="M47" s="11"/>
      <c r="N47" s="11"/>
      <c r="O47" s="87"/>
      <c r="P47" s="11"/>
      <c r="Q47" s="36"/>
      <c r="R47" s="36"/>
    </row>
    <row r="48" spans="1:18" s="34" customFormat="1" ht="15.5" x14ac:dyDescent="0.45">
      <c r="A48" s="2"/>
      <c r="B48" s="2"/>
      <c r="C48" s="2"/>
      <c r="D48" s="39"/>
      <c r="F48" s="101" t="s">
        <v>38</v>
      </c>
      <c r="G48" s="86">
        <v>9000</v>
      </c>
      <c r="H48" s="83" t="s">
        <v>36</v>
      </c>
      <c r="I48" s="85" t="s">
        <v>47</v>
      </c>
      <c r="J48" s="63"/>
      <c r="K48" s="63"/>
      <c r="L48" s="63"/>
      <c r="M48" s="10"/>
      <c r="N48" s="10"/>
      <c r="O48" s="10"/>
      <c r="P48" s="10"/>
    </row>
    <row r="49" spans="1:18" s="34" customFormat="1" ht="15.5" x14ac:dyDescent="0.45">
      <c r="A49" s="2"/>
      <c r="B49" s="2"/>
      <c r="C49" s="2"/>
      <c r="D49" s="39"/>
      <c r="F49" s="101" t="s">
        <v>39</v>
      </c>
      <c r="G49" s="86">
        <v>0</v>
      </c>
      <c r="H49" s="83" t="s">
        <v>36</v>
      </c>
      <c r="I49" s="84" t="s">
        <v>41</v>
      </c>
      <c r="J49" s="63"/>
      <c r="K49" s="63"/>
      <c r="L49" s="63"/>
      <c r="M49" s="10"/>
      <c r="N49" s="10"/>
      <c r="O49" s="10"/>
      <c r="P49" s="10"/>
    </row>
    <row r="50" spans="1:18" s="34" customFormat="1" ht="15.5" x14ac:dyDescent="0.45">
      <c r="A50" s="2"/>
      <c r="B50" s="2"/>
      <c r="C50" s="2"/>
      <c r="D50" s="39"/>
      <c r="F50" s="101" t="s">
        <v>40</v>
      </c>
      <c r="G50" s="86">
        <v>2000</v>
      </c>
      <c r="H50" s="83" t="s">
        <v>36</v>
      </c>
      <c r="I50" s="10" t="s">
        <v>43</v>
      </c>
      <c r="K50" s="63"/>
      <c r="L50" s="63"/>
      <c r="M50" s="10"/>
      <c r="N50" s="10"/>
      <c r="O50" s="10"/>
      <c r="P50" s="10"/>
    </row>
    <row r="51" spans="1:18" s="34" customFormat="1" ht="18" x14ac:dyDescent="0.5">
      <c r="A51" s="2"/>
      <c r="B51" s="3"/>
      <c r="C51" s="4"/>
      <c r="D51" s="71"/>
      <c r="F51" s="101" t="s">
        <v>37</v>
      </c>
      <c r="G51" s="86">
        <v>4000</v>
      </c>
      <c r="H51" s="99" t="s">
        <v>36</v>
      </c>
      <c r="I51" s="85" t="s">
        <v>50</v>
      </c>
      <c r="J51" s="98"/>
      <c r="K51" s="85"/>
      <c r="L51" s="98"/>
      <c r="M51" s="10"/>
      <c r="N51" s="10"/>
      <c r="O51" s="10"/>
      <c r="P51" s="10"/>
    </row>
    <row r="52" spans="1:18" s="34" customFormat="1" ht="18.5" thickBot="1" x14ac:dyDescent="0.55000000000000004">
      <c r="A52" s="2"/>
      <c r="B52" s="3" t="s">
        <v>45</v>
      </c>
      <c r="C52" s="4"/>
      <c r="D52" s="71"/>
      <c r="E52" s="4"/>
      <c r="F52" s="4"/>
      <c r="G52" s="97"/>
      <c r="H52" s="83"/>
      <c r="I52" s="10"/>
      <c r="K52" s="10"/>
      <c r="L52" s="10"/>
      <c r="M52" s="13"/>
      <c r="N52" s="10"/>
      <c r="O52" s="10"/>
      <c r="P52" s="10"/>
    </row>
    <row r="53" spans="1:18" s="34" customFormat="1" ht="17" thickTop="1" x14ac:dyDescent="0.45">
      <c r="A53" s="2"/>
      <c r="B53" s="5" t="s">
        <v>0</v>
      </c>
      <c r="C53" s="6"/>
      <c r="D53" s="72"/>
      <c r="E53" s="7"/>
      <c r="F53" s="7"/>
      <c r="G53" s="68">
        <f>G48+G49+G50+G51</f>
        <v>15000</v>
      </c>
      <c r="H53" s="99" t="s">
        <v>36</v>
      </c>
      <c r="I53" s="100" t="s">
        <v>48</v>
      </c>
      <c r="J53" s="63"/>
      <c r="K53" s="63"/>
      <c r="L53" s="10"/>
      <c r="M53" s="10"/>
      <c r="N53" s="10"/>
      <c r="O53" s="10"/>
      <c r="P53" s="10"/>
    </row>
    <row r="54" spans="1:18" s="34" customFormat="1" ht="16" x14ac:dyDescent="0.4">
      <c r="A54" s="2"/>
      <c r="B54" s="19" t="s">
        <v>1</v>
      </c>
      <c r="C54" s="20"/>
      <c r="D54" s="73"/>
      <c r="E54" s="21"/>
      <c r="F54" s="21"/>
      <c r="G54" s="69">
        <v>4104</v>
      </c>
      <c r="H54" s="81" t="s">
        <v>34</v>
      </c>
      <c r="I54" s="63"/>
      <c r="J54" s="63"/>
      <c r="K54" s="63"/>
      <c r="L54" s="10"/>
      <c r="M54" s="10"/>
      <c r="N54" s="10"/>
      <c r="O54" s="10"/>
      <c r="P54" s="10"/>
    </row>
    <row r="55" spans="1:18" s="34" customFormat="1" x14ac:dyDescent="0.35">
      <c r="A55" s="2"/>
      <c r="B55" s="19" t="s">
        <v>2</v>
      </c>
      <c r="C55" s="20"/>
      <c r="D55" s="73"/>
      <c r="E55" s="21"/>
      <c r="F55" s="21"/>
      <c r="G55" s="41">
        <v>0</v>
      </c>
      <c r="H55" s="10" t="s">
        <v>25</v>
      </c>
      <c r="I55" s="10"/>
      <c r="J55" s="10"/>
      <c r="K55" s="10"/>
      <c r="L55" s="10"/>
      <c r="M55" s="10"/>
      <c r="N55" s="10"/>
      <c r="O55" s="10"/>
      <c r="P55" s="10"/>
    </row>
    <row r="56" spans="1:18" s="34" customFormat="1" x14ac:dyDescent="0.35">
      <c r="A56" s="2"/>
      <c r="B56" s="168" t="str">
        <f>IF(G56&gt;=1,"04 - Abatimento por Mínimo de Existência", "04 - Abatimentos")</f>
        <v>04 - Abatimentos</v>
      </c>
      <c r="C56" s="169"/>
      <c r="D56" s="169"/>
      <c r="E56" s="169"/>
      <c r="F56" s="170"/>
      <c r="G56" s="58">
        <f>IF(C42+C43+C44&lt;0,0,SUM(C42:C44))</f>
        <v>0</v>
      </c>
      <c r="H56" s="10" t="s">
        <v>26</v>
      </c>
      <c r="I56" s="10"/>
      <c r="J56" s="10"/>
      <c r="K56" s="10"/>
      <c r="L56" s="10"/>
      <c r="M56" s="10"/>
      <c r="N56" s="10"/>
      <c r="O56" s="10"/>
      <c r="P56" s="10"/>
    </row>
    <row r="57" spans="1:18" s="34" customFormat="1" x14ac:dyDescent="0.35">
      <c r="A57" s="2"/>
      <c r="B57" s="19" t="s">
        <v>3</v>
      </c>
      <c r="C57" s="20"/>
      <c r="D57" s="73"/>
      <c r="E57" s="21"/>
      <c r="F57" s="21"/>
      <c r="G57" s="41">
        <v>0</v>
      </c>
      <c r="H57" s="79"/>
      <c r="I57" s="93" t="s">
        <v>27</v>
      </c>
      <c r="J57" s="93" t="s">
        <v>28</v>
      </c>
      <c r="K57" s="93" t="s">
        <v>29</v>
      </c>
      <c r="L57" s="47"/>
      <c r="M57" s="59"/>
      <c r="N57" s="59"/>
      <c r="O57" s="59"/>
      <c r="P57" s="48"/>
    </row>
    <row r="58" spans="1:18" s="34" customFormat="1" x14ac:dyDescent="0.35">
      <c r="A58" s="2"/>
      <c r="B58" s="19" t="s">
        <v>4</v>
      </c>
      <c r="C58" s="20"/>
      <c r="D58" s="73"/>
      <c r="E58" s="21"/>
      <c r="F58" s="21"/>
      <c r="G58" s="41">
        <f>IF(G53-G54-G55-G56-G57&lt;0,0,G53-G54-G55-G56-G57)</f>
        <v>10896</v>
      </c>
      <c r="H58" s="47"/>
      <c r="I58" s="94">
        <v>7479</v>
      </c>
      <c r="J58" s="94">
        <v>0</v>
      </c>
      <c r="K58" s="95">
        <v>0.14499999999999999</v>
      </c>
      <c r="L58" s="49"/>
      <c r="M58" s="60"/>
      <c r="N58" s="60"/>
      <c r="O58" s="59"/>
      <c r="P58" s="48"/>
    </row>
    <row r="59" spans="1:18" s="34" customFormat="1" x14ac:dyDescent="0.35">
      <c r="A59" s="2"/>
      <c r="B59" s="22" t="s">
        <v>21</v>
      </c>
      <c r="C59" s="20"/>
      <c r="D59" s="73"/>
      <c r="E59" s="21"/>
      <c r="F59" s="21"/>
      <c r="G59" s="41">
        <f>G58/1</f>
        <v>10896</v>
      </c>
      <c r="H59" s="47"/>
      <c r="I59" s="94">
        <v>11284</v>
      </c>
      <c r="J59" s="94">
        <v>486.14</v>
      </c>
      <c r="K59" s="95">
        <v>0.21</v>
      </c>
      <c r="L59" s="49"/>
      <c r="M59" s="60"/>
      <c r="N59" s="60"/>
      <c r="O59" s="59"/>
      <c r="P59" s="48"/>
    </row>
    <row r="60" spans="1:18" s="34" customFormat="1" x14ac:dyDescent="0.35">
      <c r="A60" s="2"/>
      <c r="B60" s="19" t="s">
        <v>11</v>
      </c>
      <c r="C60" s="20"/>
      <c r="D60" s="73"/>
      <c r="E60" s="21"/>
      <c r="F60" s="21"/>
      <c r="G60" s="65">
        <f>IF(G59&lt;=I58,K58,IF(G59&lt;=I59,K59,IF(G59&lt;=I60,K60,IF(G59&lt;=I61,K61,IF(G59&lt;=I62,K62,IF(G59&lt;=I63,K63,IF(G59&lt;=I64,K64,IF(G59&lt;=I65,K65,IF(G59&gt;I66,K66)))))))))</f>
        <v>0.21</v>
      </c>
      <c r="H60" s="47"/>
      <c r="I60" s="94">
        <v>15992</v>
      </c>
      <c r="J60" s="94">
        <v>1106.76</v>
      </c>
      <c r="K60" s="95">
        <v>0.26500000000000001</v>
      </c>
      <c r="L60" s="47"/>
      <c r="M60" s="59"/>
      <c r="N60" s="59"/>
      <c r="O60" s="59"/>
      <c r="P60" s="48"/>
    </row>
    <row r="61" spans="1:18" s="34" customFormat="1" x14ac:dyDescent="0.35">
      <c r="A61" s="2"/>
      <c r="B61" s="19" t="s">
        <v>5</v>
      </c>
      <c r="C61" s="20"/>
      <c r="D61" s="73"/>
      <c r="E61" s="21"/>
      <c r="F61" s="21"/>
      <c r="G61" s="41">
        <f>G59*G60</f>
        <v>2288.16</v>
      </c>
      <c r="H61" s="47"/>
      <c r="I61" s="94">
        <v>20700</v>
      </c>
      <c r="J61" s="94">
        <v>1426.6</v>
      </c>
      <c r="K61" s="95">
        <v>0.28499999999999998</v>
      </c>
      <c r="L61" s="47"/>
      <c r="P61" s="48"/>
    </row>
    <row r="62" spans="1:18" s="34" customFormat="1" x14ac:dyDescent="0.35">
      <c r="A62" s="2"/>
      <c r="B62" s="19" t="s">
        <v>6</v>
      </c>
      <c r="C62" s="20"/>
      <c r="D62" s="73"/>
      <c r="E62" s="21"/>
      <c r="F62" s="21"/>
      <c r="G62" s="41">
        <f>IF(G60=K58,J58,IF(G60=K59,J59,IF(G60=K60,J60,IF(G60=K61,J61,IF(G60=K62,J62,IF(G60=K63,J63,IF(G60=K64,J64,IF(G60=K65,J65,IF(G60=K66,J66)))))))))</f>
        <v>486.14</v>
      </c>
      <c r="H62" s="47"/>
      <c r="I62" s="94">
        <v>26355</v>
      </c>
      <c r="J62" s="94">
        <v>2772.1</v>
      </c>
      <c r="K62" s="95">
        <v>0.35</v>
      </c>
      <c r="L62" s="47"/>
      <c r="P62" s="48"/>
    </row>
    <row r="63" spans="1:18" s="34" customFormat="1" x14ac:dyDescent="0.35">
      <c r="A63" s="8"/>
      <c r="B63" s="19" t="s">
        <v>12</v>
      </c>
      <c r="C63" s="20"/>
      <c r="D63" s="74"/>
      <c r="E63" s="20"/>
      <c r="F63" s="20"/>
      <c r="G63" s="41">
        <v>0</v>
      </c>
      <c r="H63" s="50"/>
      <c r="I63" s="94">
        <v>38632</v>
      </c>
      <c r="J63" s="94">
        <v>3299.2</v>
      </c>
      <c r="K63" s="95">
        <v>0.37</v>
      </c>
      <c r="L63" s="50"/>
      <c r="P63" s="51"/>
      <c r="Q63" s="36"/>
      <c r="R63" s="36"/>
    </row>
    <row r="64" spans="1:18" s="34" customFormat="1" x14ac:dyDescent="0.35">
      <c r="A64" s="8"/>
      <c r="B64" s="22" t="s">
        <v>13</v>
      </c>
      <c r="C64" s="20"/>
      <c r="D64" s="74"/>
      <c r="E64" s="20"/>
      <c r="F64" s="20"/>
      <c r="G64" s="41">
        <f>G61-G62*1</f>
        <v>1802.02</v>
      </c>
      <c r="H64" s="50"/>
      <c r="I64" s="96">
        <v>50483</v>
      </c>
      <c r="J64" s="96">
        <v>5810.28</v>
      </c>
      <c r="K64" s="95">
        <v>0.435</v>
      </c>
      <c r="L64" s="50"/>
      <c r="P64" s="51"/>
      <c r="Q64" s="36"/>
      <c r="R64" s="36"/>
    </row>
    <row r="65" spans="1:18" s="34" customFormat="1" x14ac:dyDescent="0.35">
      <c r="A65" s="8"/>
      <c r="B65" s="19" t="s">
        <v>7</v>
      </c>
      <c r="C65" s="20"/>
      <c r="D65" s="74"/>
      <c r="E65" s="20"/>
      <c r="F65" s="20"/>
      <c r="G65" s="41">
        <v>0</v>
      </c>
      <c r="H65" s="50"/>
      <c r="I65" s="96">
        <v>78483</v>
      </c>
      <c r="J65" s="96">
        <v>6567.52</v>
      </c>
      <c r="K65" s="95">
        <v>0.45</v>
      </c>
      <c r="L65" s="50"/>
      <c r="P65" s="51"/>
      <c r="Q65" s="36"/>
      <c r="R65" s="36"/>
    </row>
    <row r="66" spans="1:18" s="34" customFormat="1" x14ac:dyDescent="0.35">
      <c r="A66" s="8"/>
      <c r="B66" s="19" t="s">
        <v>8</v>
      </c>
      <c r="C66" s="20"/>
      <c r="D66" s="74"/>
      <c r="E66" s="23"/>
      <c r="F66" s="23"/>
      <c r="G66" s="42">
        <f>G64+G65</f>
        <v>1802.02</v>
      </c>
      <c r="H66" s="50"/>
      <c r="I66" s="96">
        <f>I65</f>
        <v>78483</v>
      </c>
      <c r="J66" s="96">
        <v>8922.01</v>
      </c>
      <c r="K66" s="95">
        <v>0.48</v>
      </c>
      <c r="L66" s="50"/>
      <c r="M66" s="64"/>
      <c r="P66" s="51"/>
      <c r="Q66" s="37"/>
      <c r="R66" s="37"/>
    </row>
    <row r="67" spans="1:18" s="34" customFormat="1" ht="16" x14ac:dyDescent="0.4">
      <c r="A67" s="8"/>
      <c r="B67" s="19" t="s">
        <v>9</v>
      </c>
      <c r="C67" s="20"/>
      <c r="D67" s="75"/>
      <c r="E67" s="20"/>
      <c r="F67" s="23"/>
      <c r="G67" s="43">
        <v>250</v>
      </c>
      <c r="H67" s="81" t="s">
        <v>35</v>
      </c>
      <c r="I67" s="40"/>
      <c r="J67" s="40"/>
      <c r="K67" s="40"/>
      <c r="L67" s="38"/>
      <c r="P67" s="38"/>
      <c r="Q67" s="36"/>
      <c r="R67" s="36"/>
    </row>
    <row r="68" spans="1:18" s="34" customFormat="1" x14ac:dyDescent="0.35">
      <c r="A68" s="8"/>
      <c r="B68" s="19" t="s">
        <v>10</v>
      </c>
      <c r="C68" s="20"/>
      <c r="D68" s="76"/>
      <c r="E68" s="24"/>
      <c r="F68" s="25"/>
      <c r="G68" s="41">
        <v>0</v>
      </c>
      <c r="H68" s="11"/>
      <c r="I68" s="11"/>
      <c r="J68" s="11"/>
      <c r="K68" s="11"/>
      <c r="L68" s="38"/>
      <c r="P68" s="38"/>
      <c r="Q68" s="36"/>
      <c r="R68" s="36"/>
    </row>
    <row r="69" spans="1:18" s="34" customFormat="1" x14ac:dyDescent="0.35">
      <c r="A69" s="8"/>
      <c r="B69" s="22" t="s">
        <v>16</v>
      </c>
      <c r="C69" s="20"/>
      <c r="D69" s="76"/>
      <c r="E69" s="24"/>
      <c r="F69" s="25"/>
      <c r="G69" s="41">
        <v>0</v>
      </c>
      <c r="H69" s="11"/>
      <c r="I69" s="11"/>
      <c r="J69" s="11"/>
      <c r="K69" s="11"/>
      <c r="L69" s="38"/>
      <c r="P69" s="38"/>
      <c r="Q69" s="36"/>
      <c r="R69" s="36"/>
    </row>
    <row r="70" spans="1:18" s="34" customFormat="1" x14ac:dyDescent="0.35">
      <c r="A70" s="8"/>
      <c r="B70" s="22" t="s">
        <v>17</v>
      </c>
      <c r="C70" s="20"/>
      <c r="D70" s="26"/>
      <c r="E70" s="26"/>
      <c r="F70" s="27"/>
      <c r="G70" s="41">
        <f>IF(G66&lt;=G67,0,G66-G67-G68-G69)</f>
        <v>1552.02</v>
      </c>
      <c r="H70" s="11"/>
      <c r="I70" s="28"/>
      <c r="J70" s="11"/>
      <c r="K70" s="11"/>
      <c r="L70" s="38"/>
      <c r="P70" s="38"/>
      <c r="Q70" s="36"/>
      <c r="R70" s="36"/>
    </row>
    <row r="71" spans="1:18" s="34" customFormat="1" x14ac:dyDescent="0.35">
      <c r="A71" s="8"/>
      <c r="B71" s="22" t="s">
        <v>18</v>
      </c>
      <c r="C71" s="20"/>
      <c r="D71" s="26"/>
      <c r="E71" s="26"/>
      <c r="F71" s="27"/>
      <c r="G71" s="41">
        <v>0</v>
      </c>
      <c r="H71" s="11"/>
      <c r="I71" s="11"/>
      <c r="J71" s="11"/>
      <c r="K71" s="11"/>
      <c r="L71" s="38"/>
      <c r="M71" s="62"/>
      <c r="N71" s="62"/>
      <c r="O71" s="61"/>
      <c r="P71" s="38"/>
      <c r="Q71" s="36"/>
      <c r="R71" s="36"/>
    </row>
    <row r="72" spans="1:18" s="34" customFormat="1" x14ac:dyDescent="0.35">
      <c r="A72" s="8"/>
      <c r="B72" s="22" t="s">
        <v>19</v>
      </c>
      <c r="C72" s="20"/>
      <c r="D72" s="26"/>
      <c r="E72" s="26"/>
      <c r="F72" s="29"/>
      <c r="G72" s="41">
        <v>0</v>
      </c>
      <c r="H72" s="11"/>
      <c r="I72" s="11"/>
      <c r="J72" s="11"/>
      <c r="K72" s="11"/>
      <c r="L72" s="11"/>
      <c r="M72" s="61"/>
      <c r="N72" s="61"/>
      <c r="O72" s="61"/>
      <c r="P72" s="11"/>
      <c r="Q72" s="36"/>
      <c r="R72" s="36"/>
    </row>
    <row r="73" spans="1:18" s="34" customFormat="1" x14ac:dyDescent="0.35">
      <c r="A73" s="8"/>
      <c r="B73" s="22" t="s">
        <v>20</v>
      </c>
      <c r="C73" s="20"/>
      <c r="D73" s="26"/>
      <c r="E73" s="26"/>
      <c r="F73" s="29"/>
      <c r="G73" s="41">
        <v>0</v>
      </c>
      <c r="H73" s="11"/>
      <c r="I73" s="11"/>
      <c r="J73" s="11"/>
      <c r="K73" s="11"/>
      <c r="L73" s="11"/>
      <c r="M73" s="61"/>
      <c r="N73" s="61"/>
      <c r="O73" s="61"/>
      <c r="P73" s="11"/>
      <c r="Q73" s="36"/>
      <c r="R73" s="36"/>
    </row>
    <row r="74" spans="1:18" s="34" customFormat="1" ht="19" thickBot="1" x14ac:dyDescent="0.5">
      <c r="A74" s="8"/>
      <c r="B74" s="56" t="str">
        <f>IF(G74=0,"22 - Não paga nem recebe",IF(G74&gt;0,"22 - Imposto a pagar",IF(G74&lt;0,"22 - Imposto a reembolsar","")))</f>
        <v>22 - Imposto a pagar</v>
      </c>
      <c r="C74" s="30"/>
      <c r="D74" s="31"/>
      <c r="E74" s="31"/>
      <c r="F74" s="32"/>
      <c r="G74" s="57">
        <f>ROUND(G70-G71-G72-G73,)</f>
        <v>1552</v>
      </c>
      <c r="H74" s="11"/>
      <c r="I74" s="11"/>
      <c r="J74" s="11"/>
      <c r="K74" s="11"/>
      <c r="L74" s="11"/>
      <c r="M74" s="61"/>
      <c r="N74" s="61"/>
      <c r="O74" s="61"/>
      <c r="P74" s="11"/>
      <c r="Q74" s="36"/>
      <c r="R74" s="36"/>
    </row>
    <row r="75" spans="1:18" s="34" customFormat="1" ht="15" thickTop="1" x14ac:dyDescent="0.35">
      <c r="A75" s="8"/>
      <c r="B75" s="2"/>
      <c r="C75" s="2"/>
      <c r="D75" s="39"/>
      <c r="E75" s="2"/>
      <c r="F75" s="14"/>
      <c r="G75" s="15"/>
      <c r="H75" s="11"/>
      <c r="I75" s="11"/>
      <c r="J75" s="11"/>
      <c r="K75" s="11"/>
      <c r="L75" s="11"/>
      <c r="M75" s="11"/>
      <c r="N75" s="11"/>
      <c r="O75" s="87"/>
      <c r="P75" s="11"/>
      <c r="Q75" s="36"/>
      <c r="R75" s="36"/>
    </row>
    <row r="76" spans="1:18" s="34" customFormat="1" ht="5" customHeight="1" x14ac:dyDescent="0.35">
      <c r="A76" s="113"/>
      <c r="B76" s="113"/>
      <c r="C76" s="113"/>
      <c r="D76" s="119"/>
      <c r="E76" s="113"/>
      <c r="F76" s="120"/>
      <c r="G76" s="114"/>
      <c r="H76" s="117"/>
      <c r="I76" s="117"/>
      <c r="J76" s="117"/>
      <c r="K76" s="117"/>
      <c r="L76" s="117"/>
      <c r="M76" s="117"/>
      <c r="N76" s="117"/>
      <c r="O76" s="121"/>
      <c r="P76" s="117"/>
      <c r="Q76" s="118"/>
      <c r="R76" s="36"/>
    </row>
    <row r="77" spans="1:18" s="34" customFormat="1" ht="17.5" thickBot="1" x14ac:dyDescent="0.4">
      <c r="A77" s="8"/>
      <c r="B77" s="171" t="s">
        <v>23</v>
      </c>
      <c r="C77" s="171"/>
      <c r="D77" s="39"/>
      <c r="E77" s="46" t="s">
        <v>32</v>
      </c>
      <c r="F77" s="1"/>
      <c r="G77" s="12">
        <v>10640</v>
      </c>
      <c r="H77" s="11"/>
      <c r="J77" s="11"/>
      <c r="K77" s="11"/>
      <c r="L77" s="11"/>
      <c r="M77" s="11"/>
      <c r="N77" s="11"/>
      <c r="O77" s="87"/>
      <c r="P77" s="11"/>
      <c r="Q77" s="36"/>
      <c r="R77" s="36"/>
    </row>
    <row r="78" spans="1:18" s="34" customFormat="1" ht="21.5" thickBot="1" x14ac:dyDescent="0.4">
      <c r="A78" s="8"/>
      <c r="B78" s="66" t="s">
        <v>24</v>
      </c>
      <c r="C78" s="67" t="s">
        <v>33</v>
      </c>
      <c r="D78" s="47"/>
      <c r="E78" s="55" t="s">
        <v>31</v>
      </c>
      <c r="F78" s="1"/>
      <c r="G78" s="12">
        <f>G91</f>
        <v>4104</v>
      </c>
      <c r="H78" s="11"/>
      <c r="I78" s="102">
        <v>0.5</v>
      </c>
      <c r="J78" s="11"/>
      <c r="K78" s="11"/>
      <c r="L78" s="11"/>
      <c r="M78" s="11"/>
      <c r="N78" s="11"/>
      <c r="O78" s="11"/>
      <c r="P78" s="11"/>
      <c r="Q78" s="36"/>
      <c r="R78" s="36"/>
    </row>
    <row r="79" spans="1:18" s="34" customFormat="1" x14ac:dyDescent="0.35">
      <c r="A79" s="8"/>
      <c r="B79" s="172">
        <f>IF(I81&gt;=I80,0,G90)</f>
        <v>15000</v>
      </c>
      <c r="C79" s="52">
        <f>IF(D79=0,0,G77-2.3*(G77-G77)-(G78+G79/G80))</f>
        <v>0</v>
      </c>
      <c r="D79" s="70">
        <f>IF(B79=0,0,IF(B79&lt;=G77,1,0))</f>
        <v>0</v>
      </c>
      <c r="E79" s="46" t="s">
        <v>14</v>
      </c>
      <c r="F79" s="1"/>
      <c r="G79" s="12">
        <v>250</v>
      </c>
      <c r="H79" s="1"/>
      <c r="I79" s="103">
        <f>SUM(G90)</f>
        <v>15000</v>
      </c>
      <c r="J79" s="89"/>
      <c r="K79" s="1"/>
      <c r="L79" s="1"/>
      <c r="M79" s="1"/>
      <c r="N79" s="11"/>
      <c r="O79" s="11"/>
      <c r="P79" s="11"/>
      <c r="Q79" s="36"/>
      <c r="R79" s="36"/>
    </row>
    <row r="80" spans="1:18" s="34" customFormat="1" x14ac:dyDescent="0.35">
      <c r="A80" s="8"/>
      <c r="B80" s="173"/>
      <c r="C80" s="54">
        <f>IF(D80=0,0,G77-2.3*(B79-G77)-(G78+G79/G80))</f>
        <v>0</v>
      </c>
      <c r="D80" s="47">
        <f>IF(B79=0,0,IF(D79=1,0,IF(B79&lt;C82,2,0)))</f>
        <v>0</v>
      </c>
      <c r="E80" s="46" t="s">
        <v>15</v>
      </c>
      <c r="F80" s="1"/>
      <c r="G80" s="80">
        <v>0.14499999999999999</v>
      </c>
      <c r="H80" s="1"/>
      <c r="I80" s="104">
        <f>(I79*I78+I79)*I78</f>
        <v>11250</v>
      </c>
      <c r="J80" s="89"/>
      <c r="K80" s="1"/>
      <c r="L80" s="1"/>
      <c r="M80" s="1"/>
      <c r="N80" s="11"/>
      <c r="O80" s="11"/>
      <c r="P80" s="11"/>
      <c r="Q80" s="36"/>
      <c r="R80" s="36"/>
    </row>
    <row r="81" spans="1:18" s="2" customFormat="1" ht="15" thickBot="1" x14ac:dyDescent="0.4">
      <c r="A81" s="8"/>
      <c r="B81" s="174"/>
      <c r="C81" s="53">
        <f>IF(D81=0,0,C82-G81-1.3*(B79-C82)-G78)</f>
        <v>-2600.0355276906998</v>
      </c>
      <c r="D81" s="47">
        <f>IF(B79=0,0,IF(B79&gt;=C82,3,0))</f>
        <v>3</v>
      </c>
      <c r="E81" t="s">
        <v>30</v>
      </c>
      <c r="F81" s="1"/>
      <c r="G81" s="12">
        <v>7479</v>
      </c>
      <c r="H81" s="1"/>
      <c r="I81" s="103">
        <f>G85+G86</f>
        <v>6000</v>
      </c>
      <c r="J81" s="89"/>
      <c r="K81" s="1"/>
      <c r="L81" s="1"/>
      <c r="M81" s="1"/>
      <c r="N81" s="11"/>
      <c r="O81" s="11"/>
      <c r="P81" s="11"/>
      <c r="Q81" s="8"/>
      <c r="R81" s="8"/>
    </row>
    <row r="82" spans="1:18" x14ac:dyDescent="0.35">
      <c r="B82" s="78" t="s">
        <v>22</v>
      </c>
      <c r="C82" s="35">
        <f>10640-(250/(14.5%*3.3))+(7479/3.3)</f>
        <v>12383.897596656218</v>
      </c>
      <c r="D82" s="47"/>
      <c r="G82" s="34"/>
      <c r="H82" s="1"/>
      <c r="I82" s="34"/>
      <c r="J82" s="89"/>
      <c r="K82" s="1"/>
      <c r="L82" s="1"/>
      <c r="M82" s="1"/>
    </row>
    <row r="83" spans="1:18" ht="15.5" x14ac:dyDescent="0.45">
      <c r="B83" s="78"/>
      <c r="C83" s="35"/>
      <c r="D83" s="47"/>
      <c r="F83" s="101" t="s">
        <v>38</v>
      </c>
      <c r="G83" s="86">
        <v>9000</v>
      </c>
      <c r="H83" s="83" t="s">
        <v>36</v>
      </c>
      <c r="I83" s="85" t="s">
        <v>47</v>
      </c>
      <c r="J83" s="63"/>
      <c r="K83" s="63"/>
      <c r="L83" s="63"/>
    </row>
    <row r="84" spans="1:18" ht="15.5" x14ac:dyDescent="0.45">
      <c r="B84" s="78"/>
      <c r="C84" s="35"/>
      <c r="D84" s="47"/>
      <c r="F84" s="101" t="s">
        <v>39</v>
      </c>
      <c r="G84" s="86">
        <v>0</v>
      </c>
      <c r="H84" s="83" t="s">
        <v>36</v>
      </c>
      <c r="I84" s="84" t="s">
        <v>41</v>
      </c>
      <c r="J84" s="63"/>
      <c r="K84" s="63"/>
      <c r="L84" s="63"/>
    </row>
    <row r="85" spans="1:18" ht="15.5" x14ac:dyDescent="0.45">
      <c r="B85" s="78"/>
      <c r="C85" s="35"/>
      <c r="D85" s="47"/>
      <c r="F85" s="101" t="s">
        <v>40</v>
      </c>
      <c r="G85" s="86">
        <v>2000</v>
      </c>
      <c r="H85" s="83" t="s">
        <v>36</v>
      </c>
      <c r="I85" s="10" t="s">
        <v>43</v>
      </c>
      <c r="J85" s="34"/>
      <c r="K85" s="63"/>
      <c r="L85" s="63"/>
    </row>
    <row r="86" spans="1:18" ht="15.5" x14ac:dyDescent="0.45">
      <c r="B86" s="78"/>
      <c r="C86" s="35"/>
      <c r="D86" s="47"/>
      <c r="F86" s="101" t="s">
        <v>37</v>
      </c>
      <c r="G86" s="86">
        <v>4000</v>
      </c>
      <c r="H86" s="99" t="s">
        <v>36</v>
      </c>
      <c r="I86" s="85" t="s">
        <v>50</v>
      </c>
      <c r="J86" s="98"/>
      <c r="K86" s="85"/>
      <c r="L86" s="98"/>
    </row>
    <row r="87" spans="1:18" x14ac:dyDescent="0.35">
      <c r="B87" s="109" t="str">
        <f>IF(I81&gt;I80,"Como o valor das linhas 3 e 4, é superior a 6 750 €, neste casa, não se aplica o mínimo de existência","")</f>
        <v/>
      </c>
      <c r="C87" s="35"/>
      <c r="D87" s="47"/>
      <c r="G87" s="34"/>
      <c r="H87" s="1"/>
      <c r="I87" s="34"/>
      <c r="J87" s="89"/>
      <c r="K87" s="1"/>
      <c r="L87" s="1"/>
      <c r="M87" s="1"/>
    </row>
    <row r="88" spans="1:18" x14ac:dyDescent="0.35">
      <c r="B88" s="91"/>
      <c r="C88" s="89"/>
      <c r="D88" s="90"/>
      <c r="E88" s="1"/>
      <c r="F88" s="1"/>
      <c r="G88" s="1"/>
      <c r="H88" s="1"/>
      <c r="I88" s="106" t="str">
        <f>IF(I81&gt;I80,"Como o valor das linhas 3 e 4, é superior a 6 750 €, neste casa, não se aplica o mínimo de existência","")</f>
        <v/>
      </c>
      <c r="J88" s="89"/>
      <c r="K88" s="1"/>
      <c r="L88" s="1"/>
      <c r="M88" s="1"/>
    </row>
    <row r="89" spans="1:18" ht="18.5" thickBot="1" x14ac:dyDescent="0.55000000000000004">
      <c r="B89" s="3" t="s">
        <v>46</v>
      </c>
      <c r="C89" s="4"/>
      <c r="D89" s="71"/>
      <c r="E89" s="4"/>
      <c r="F89" s="4"/>
      <c r="G89" s="97"/>
      <c r="H89" s="83"/>
      <c r="J89" s="34"/>
      <c r="M89" s="13"/>
    </row>
    <row r="90" spans="1:18" ht="16" thickTop="1" x14ac:dyDescent="0.35">
      <c r="B90" s="5" t="s">
        <v>0</v>
      </c>
      <c r="C90" s="6"/>
      <c r="D90" s="72"/>
      <c r="E90" s="7"/>
      <c r="F90" s="7"/>
      <c r="G90" s="68">
        <f>G83+G84+G85+G86</f>
        <v>15000</v>
      </c>
      <c r="H90" s="99" t="s">
        <v>36</v>
      </c>
      <c r="I90" s="107" t="s">
        <v>49</v>
      </c>
      <c r="J90" s="63"/>
      <c r="K90" s="63"/>
    </row>
    <row r="91" spans="1:18" ht="16" x14ac:dyDescent="0.4">
      <c r="B91" s="19" t="s">
        <v>1</v>
      </c>
      <c r="C91" s="20"/>
      <c r="D91" s="73"/>
      <c r="E91" s="21"/>
      <c r="F91" s="21"/>
      <c r="G91" s="69">
        <v>4104</v>
      </c>
      <c r="H91" s="81" t="s">
        <v>34</v>
      </c>
      <c r="I91" s="63"/>
      <c r="J91" s="63"/>
      <c r="K91" s="63"/>
    </row>
    <row r="92" spans="1:18" x14ac:dyDescent="0.35">
      <c r="B92" s="19" t="s">
        <v>2</v>
      </c>
      <c r="C92" s="20"/>
      <c r="D92" s="73"/>
      <c r="E92" s="21"/>
      <c r="F92" s="21"/>
      <c r="G92" s="41">
        <v>0</v>
      </c>
      <c r="H92" s="10" t="s">
        <v>25</v>
      </c>
    </row>
    <row r="93" spans="1:18" x14ac:dyDescent="0.35">
      <c r="B93" s="168" t="str">
        <f>IF(G93&gt;=1,"04 - Abatimento por Mínimo de Existência", "04 - Abatimentos")</f>
        <v>04 - Abatimentos</v>
      </c>
      <c r="C93" s="169"/>
      <c r="D93" s="169"/>
      <c r="E93" s="169"/>
      <c r="F93" s="170"/>
      <c r="G93" s="58">
        <f>IF(C79+C80+C81&lt;0,0,SUM(C79:C81))</f>
        <v>0</v>
      </c>
      <c r="H93" s="10" t="s">
        <v>26</v>
      </c>
    </row>
    <row r="94" spans="1:18" x14ac:dyDescent="0.35">
      <c r="B94" s="19" t="s">
        <v>3</v>
      </c>
      <c r="C94" s="20"/>
      <c r="D94" s="73"/>
      <c r="E94" s="21"/>
      <c r="F94" s="21"/>
      <c r="G94" s="41">
        <v>0</v>
      </c>
      <c r="H94" s="79"/>
      <c r="I94" s="93" t="s">
        <v>27</v>
      </c>
      <c r="J94" s="93" t="s">
        <v>28</v>
      </c>
      <c r="K94" s="93" t="s">
        <v>29</v>
      </c>
      <c r="L94" s="47"/>
      <c r="M94" s="59"/>
      <c r="N94" s="59"/>
      <c r="O94" s="59"/>
    </row>
    <row r="95" spans="1:18" x14ac:dyDescent="0.35">
      <c r="B95" s="19" t="s">
        <v>4</v>
      </c>
      <c r="C95" s="20"/>
      <c r="D95" s="73"/>
      <c r="E95" s="21"/>
      <c r="F95" s="21"/>
      <c r="G95" s="41">
        <f>IF(G90-G91-G92-G93-G94&lt;0,0,G90-G91-G92-G93-G94)</f>
        <v>10896</v>
      </c>
      <c r="H95" s="47"/>
      <c r="I95" s="94">
        <v>7479</v>
      </c>
      <c r="J95" s="94">
        <v>0</v>
      </c>
      <c r="K95" s="95">
        <v>0.14499999999999999</v>
      </c>
      <c r="L95" s="49"/>
      <c r="M95" s="60"/>
      <c r="N95" s="60"/>
      <c r="O95" s="59"/>
    </row>
    <row r="96" spans="1:18" x14ac:dyDescent="0.35">
      <c r="B96" s="22" t="s">
        <v>21</v>
      </c>
      <c r="C96" s="20"/>
      <c r="D96" s="73"/>
      <c r="E96" s="21"/>
      <c r="F96" s="21"/>
      <c r="G96" s="41">
        <f>G95/1</f>
        <v>10896</v>
      </c>
      <c r="H96" s="47"/>
      <c r="I96" s="94">
        <v>11284</v>
      </c>
      <c r="J96" s="94">
        <v>486.14</v>
      </c>
      <c r="K96" s="95">
        <v>0.21</v>
      </c>
      <c r="L96" s="49"/>
      <c r="M96" s="60"/>
      <c r="N96" s="60"/>
      <c r="O96" s="59"/>
    </row>
    <row r="97" spans="1:15" x14ac:dyDescent="0.35">
      <c r="B97" s="19" t="s">
        <v>11</v>
      </c>
      <c r="C97" s="20"/>
      <c r="D97" s="73"/>
      <c r="E97" s="21"/>
      <c r="F97" s="21"/>
      <c r="G97" s="65">
        <f>IF(G96&lt;=I95,K95,IF(G96&lt;=I96,K96,IF(G96&lt;=I97,K97,IF(G96&lt;=I98,K98,IF(G96&lt;=I99,K99,IF(G96&lt;=I100,K100,IF(G96&lt;=I101,K101,IF(G96&lt;=I102,K102,IF(G96&gt;I103,K103)))))))))</f>
        <v>0.21</v>
      </c>
      <c r="H97" s="47"/>
      <c r="I97" s="94">
        <v>15992</v>
      </c>
      <c r="J97" s="94">
        <v>1106.76</v>
      </c>
      <c r="K97" s="95">
        <v>0.26500000000000001</v>
      </c>
      <c r="L97" s="47"/>
      <c r="M97" s="59"/>
      <c r="N97" s="59"/>
      <c r="O97" s="59"/>
    </row>
    <row r="98" spans="1:15" x14ac:dyDescent="0.35">
      <c r="B98" s="19" t="s">
        <v>5</v>
      </c>
      <c r="C98" s="20"/>
      <c r="D98" s="73"/>
      <c r="E98" s="21"/>
      <c r="F98" s="21"/>
      <c r="G98" s="41">
        <f>G96*G97</f>
        <v>2288.16</v>
      </c>
      <c r="H98" s="47"/>
      <c r="I98" s="94">
        <v>20700</v>
      </c>
      <c r="J98" s="94">
        <v>1426.6</v>
      </c>
      <c r="K98" s="95">
        <v>0.28499999999999998</v>
      </c>
      <c r="L98" s="47"/>
      <c r="M98" s="34"/>
      <c r="N98" s="34"/>
      <c r="O98" s="34"/>
    </row>
    <row r="99" spans="1:15" x14ac:dyDescent="0.35">
      <c r="B99" s="19" t="s">
        <v>6</v>
      </c>
      <c r="C99" s="20"/>
      <c r="D99" s="73"/>
      <c r="E99" s="21"/>
      <c r="F99" s="21"/>
      <c r="G99" s="41">
        <f>IF(G97=K95,J95,IF(G97=K96,J96,IF(G97=K97,J97,IF(G97=K98,J98,IF(G97=K99,J99,IF(G97=K100,J100,IF(G97=K101,J101,IF(G97=K102,J102,IF(G97=K103,J103)))))))))</f>
        <v>486.14</v>
      </c>
      <c r="H99" s="47"/>
      <c r="I99" s="94">
        <v>26355</v>
      </c>
      <c r="J99" s="94">
        <v>2772.1</v>
      </c>
      <c r="K99" s="95">
        <v>0.35</v>
      </c>
      <c r="L99" s="47"/>
      <c r="M99" s="34"/>
      <c r="N99" s="34"/>
      <c r="O99" s="34"/>
    </row>
    <row r="100" spans="1:15" ht="15" customHeight="1" x14ac:dyDescent="0.35">
      <c r="A100" s="8"/>
      <c r="B100" s="19" t="s">
        <v>12</v>
      </c>
      <c r="C100" s="20"/>
      <c r="D100" s="74"/>
      <c r="E100" s="20"/>
      <c r="F100" s="20"/>
      <c r="G100" s="41">
        <v>0</v>
      </c>
      <c r="H100" s="50"/>
      <c r="I100" s="94">
        <v>38632</v>
      </c>
      <c r="J100" s="94">
        <v>3299.2</v>
      </c>
      <c r="K100" s="95">
        <v>0.37</v>
      </c>
      <c r="L100" s="50"/>
      <c r="M100" s="34"/>
      <c r="N100" s="34"/>
      <c r="O100" s="34"/>
    </row>
    <row r="101" spans="1:15" ht="14.5" customHeight="1" x14ac:dyDescent="0.35">
      <c r="A101" s="8"/>
      <c r="B101" s="22" t="s">
        <v>13</v>
      </c>
      <c r="C101" s="20"/>
      <c r="D101" s="74"/>
      <c r="E101" s="20"/>
      <c r="F101" s="20"/>
      <c r="G101" s="41">
        <f>G98-G99*1</f>
        <v>1802.02</v>
      </c>
      <c r="H101" s="50"/>
      <c r="I101" s="96">
        <v>50483</v>
      </c>
      <c r="J101" s="96">
        <v>5810.28</v>
      </c>
      <c r="K101" s="95">
        <v>0.435</v>
      </c>
      <c r="L101" s="50"/>
      <c r="M101" s="34"/>
      <c r="N101" s="34"/>
      <c r="O101" s="34"/>
    </row>
    <row r="102" spans="1:15" ht="15" customHeight="1" x14ac:dyDescent="0.35">
      <c r="A102" s="8"/>
      <c r="B102" s="19" t="s">
        <v>7</v>
      </c>
      <c r="C102" s="20"/>
      <c r="D102" s="74"/>
      <c r="E102" s="20"/>
      <c r="F102" s="20"/>
      <c r="G102" s="41">
        <v>0</v>
      </c>
      <c r="H102" s="50"/>
      <c r="I102" s="96">
        <v>78483</v>
      </c>
      <c r="J102" s="96">
        <v>6567.52</v>
      </c>
      <c r="K102" s="95">
        <v>0.45</v>
      </c>
      <c r="L102" s="50"/>
      <c r="M102" s="34"/>
      <c r="N102" s="34"/>
      <c r="O102" s="34"/>
    </row>
    <row r="103" spans="1:15" ht="15" customHeight="1" x14ac:dyDescent="0.35">
      <c r="A103" s="8"/>
      <c r="B103" s="19" t="s">
        <v>8</v>
      </c>
      <c r="C103" s="20"/>
      <c r="D103" s="74"/>
      <c r="E103" s="23"/>
      <c r="F103" s="23"/>
      <c r="G103" s="42">
        <f>G101+G102</f>
        <v>1802.02</v>
      </c>
      <c r="H103" s="50"/>
      <c r="I103" s="96">
        <f>I102</f>
        <v>78483</v>
      </c>
      <c r="J103" s="96">
        <v>8922.01</v>
      </c>
      <c r="K103" s="95">
        <v>0.48</v>
      </c>
      <c r="L103" s="50"/>
      <c r="M103" s="64"/>
      <c r="N103" s="34"/>
      <c r="O103" s="34"/>
    </row>
    <row r="104" spans="1:15" ht="15" customHeight="1" x14ac:dyDescent="0.4">
      <c r="A104" s="8"/>
      <c r="B104" s="19" t="s">
        <v>9</v>
      </c>
      <c r="C104" s="20"/>
      <c r="D104" s="75"/>
      <c r="E104" s="20"/>
      <c r="F104" s="23"/>
      <c r="G104" s="43">
        <v>250</v>
      </c>
      <c r="H104" s="81" t="s">
        <v>35</v>
      </c>
      <c r="I104" s="40"/>
      <c r="J104" s="40"/>
      <c r="K104" s="40"/>
      <c r="L104" s="38"/>
      <c r="M104" s="34"/>
      <c r="N104" s="34"/>
      <c r="O104" s="34"/>
    </row>
    <row r="105" spans="1:15" x14ac:dyDescent="0.35">
      <c r="A105" s="8"/>
      <c r="B105" s="19" t="s">
        <v>10</v>
      </c>
      <c r="C105" s="20"/>
      <c r="D105" s="76"/>
      <c r="E105" s="24"/>
      <c r="F105" s="25"/>
      <c r="G105" s="41">
        <v>0</v>
      </c>
      <c r="H105" s="11"/>
      <c r="I105" s="11"/>
      <c r="J105" s="11"/>
      <c r="K105" s="11"/>
      <c r="L105" s="38"/>
      <c r="M105" s="34"/>
      <c r="N105" s="34"/>
      <c r="O105" s="34"/>
    </row>
    <row r="106" spans="1:15" x14ac:dyDescent="0.35">
      <c r="A106" s="8"/>
      <c r="B106" s="22" t="s">
        <v>16</v>
      </c>
      <c r="C106" s="20"/>
      <c r="D106" s="76"/>
      <c r="E106" s="24"/>
      <c r="F106" s="25"/>
      <c r="G106" s="41">
        <v>0</v>
      </c>
      <c r="H106" s="11"/>
      <c r="I106" s="11"/>
      <c r="J106" s="11"/>
      <c r="K106" s="11"/>
      <c r="L106" s="38"/>
      <c r="M106" s="34"/>
      <c r="N106" s="34"/>
      <c r="O106" s="34"/>
    </row>
    <row r="107" spans="1:15" x14ac:dyDescent="0.35">
      <c r="A107" s="8"/>
      <c r="B107" s="22" t="s">
        <v>17</v>
      </c>
      <c r="C107" s="20"/>
      <c r="D107" s="26"/>
      <c r="E107" s="26"/>
      <c r="F107" s="27"/>
      <c r="G107" s="41">
        <f>IF(G103&lt;=G104,0,G103-G104-G105-G106)</f>
        <v>1552.02</v>
      </c>
      <c r="H107" s="11"/>
      <c r="I107" s="28"/>
      <c r="J107" s="11"/>
      <c r="K107" s="11"/>
      <c r="L107" s="38"/>
      <c r="M107" s="34"/>
      <c r="N107" s="34"/>
      <c r="O107" s="34"/>
    </row>
    <row r="108" spans="1:15" x14ac:dyDescent="0.35">
      <c r="A108" s="8"/>
      <c r="B108" s="22" t="s">
        <v>18</v>
      </c>
      <c r="C108" s="20"/>
      <c r="D108" s="26"/>
      <c r="E108" s="26"/>
      <c r="F108" s="27"/>
      <c r="G108" s="41">
        <v>0</v>
      </c>
      <c r="H108" s="11"/>
      <c r="I108" s="11"/>
      <c r="J108" s="11"/>
      <c r="K108" s="11"/>
      <c r="L108" s="38"/>
      <c r="M108" s="62"/>
      <c r="N108" s="62"/>
      <c r="O108" s="61"/>
    </row>
    <row r="109" spans="1:15" x14ac:dyDescent="0.35">
      <c r="A109" s="8"/>
      <c r="B109" s="22" t="s">
        <v>19</v>
      </c>
      <c r="C109" s="20"/>
      <c r="D109" s="26"/>
      <c r="E109" s="26"/>
      <c r="F109" s="29"/>
      <c r="G109" s="41">
        <v>0</v>
      </c>
      <c r="H109" s="11"/>
      <c r="I109" s="11"/>
      <c r="J109" s="11"/>
      <c r="K109" s="11"/>
      <c r="L109" s="11"/>
      <c r="M109" s="61"/>
      <c r="N109" s="61"/>
      <c r="O109" s="61"/>
    </row>
    <row r="110" spans="1:15" x14ac:dyDescent="0.35">
      <c r="A110" s="8"/>
      <c r="B110" s="22" t="s">
        <v>20</v>
      </c>
      <c r="C110" s="20"/>
      <c r="D110" s="26"/>
      <c r="E110" s="26"/>
      <c r="F110" s="29"/>
      <c r="G110" s="41">
        <v>0</v>
      </c>
      <c r="H110" s="11"/>
      <c r="I110" s="11"/>
      <c r="J110" s="11"/>
      <c r="K110" s="11"/>
      <c r="L110" s="11"/>
      <c r="M110" s="61"/>
      <c r="N110" s="61"/>
      <c r="O110" s="61"/>
    </row>
    <row r="111" spans="1:15" ht="19" thickBot="1" x14ac:dyDescent="0.5">
      <c r="A111" s="8"/>
      <c r="B111" s="56" t="str">
        <f>IF(G111=0,"22 - Não paga nem recebe",IF(G111&gt;0,"22 - Imposto a pagar",IF(G111&lt;0,"22 - Imposto a reembolsar","")))</f>
        <v>22 - Imposto a pagar</v>
      </c>
      <c r="C111" s="30"/>
      <c r="D111" s="31"/>
      <c r="E111" s="31"/>
      <c r="F111" s="32"/>
      <c r="G111" s="57">
        <f>ROUND(G107-G108-G109-G110,)</f>
        <v>1552</v>
      </c>
      <c r="H111" s="11"/>
      <c r="I111" s="11"/>
      <c r="J111" s="11"/>
      <c r="K111" s="11"/>
      <c r="L111" s="11"/>
      <c r="M111" s="61"/>
      <c r="N111" s="61"/>
      <c r="O111" s="61"/>
    </row>
    <row r="112" spans="1:15" ht="15" thickTop="1" x14ac:dyDescent="0.35"/>
    <row r="113" x14ac:dyDescent="0.35"/>
  </sheetData>
  <mergeCells count="9">
    <mergeCell ref="B19:F19"/>
    <mergeCell ref="B3:C3"/>
    <mergeCell ref="B5:B7"/>
    <mergeCell ref="B93:F93"/>
    <mergeCell ref="B77:C77"/>
    <mergeCell ref="B79:B81"/>
    <mergeCell ref="B56:F56"/>
    <mergeCell ref="B40:C40"/>
    <mergeCell ref="B42:B44"/>
  </mergeCells>
  <conditionalFormatting sqref="B5">
    <cfRule type="cellIs" dxfId="29" priority="28" operator="equal">
      <formula>$G$16</formula>
    </cfRule>
  </conditionalFormatting>
  <conditionalFormatting sqref="B42">
    <cfRule type="cellIs" dxfId="28" priority="4" operator="equal">
      <formula>$G$16</formula>
    </cfRule>
  </conditionalFormatting>
  <conditionalFormatting sqref="B79">
    <cfRule type="cellIs" dxfId="27" priority="10" operator="equal">
      <formula>$G$16</formula>
    </cfRule>
  </conditionalFormatting>
  <conditionalFormatting sqref="B19:F19">
    <cfRule type="containsText" dxfId="26" priority="14" operator="containsText" text="04 - Abatimento por Mínimo de Existência">
      <formula>NOT(ISERROR(SEARCH("04 - Abatimento por Mínimo de Existência",B19)))</formula>
    </cfRule>
  </conditionalFormatting>
  <conditionalFormatting sqref="B56:F56">
    <cfRule type="containsText" dxfId="25" priority="6" operator="containsText" text="04 - Abatimento por Mínimo de Existência">
      <formula>NOT(ISERROR(SEARCH("04 - Abatimento por Mínimo de Existência",B56)))</formula>
    </cfRule>
  </conditionalFormatting>
  <conditionalFormatting sqref="B93:F93">
    <cfRule type="containsText" dxfId="24" priority="12" operator="containsText" text="04 - Abatimento por Mínimo de Existência">
      <formula>NOT(ISERROR(SEARCH("04 - Abatimento por Mínimo de Existência",B93)))</formula>
    </cfRule>
  </conditionalFormatting>
  <conditionalFormatting sqref="C5:C6">
    <cfRule type="cellIs" dxfId="23" priority="25" operator="equal">
      <formula>$L$21</formula>
    </cfRule>
  </conditionalFormatting>
  <conditionalFormatting sqref="C5:C7">
    <cfRule type="cellIs" dxfId="22" priority="15" operator="greaterThan">
      <formula>0</formula>
    </cfRule>
  </conditionalFormatting>
  <conditionalFormatting sqref="C7">
    <cfRule type="cellIs" dxfId="21" priority="27" operator="equal">
      <formula>$N$22</formula>
    </cfRule>
  </conditionalFormatting>
  <conditionalFormatting sqref="C42:C43">
    <cfRule type="cellIs" dxfId="20" priority="2" operator="equal">
      <formula>$L$21</formula>
    </cfRule>
  </conditionalFormatting>
  <conditionalFormatting sqref="C42:C44">
    <cfRule type="cellIs" dxfId="19" priority="1" operator="greaterThan">
      <formula>0</formula>
    </cfRule>
  </conditionalFormatting>
  <conditionalFormatting sqref="C44">
    <cfRule type="cellIs" dxfId="18" priority="3" operator="equal">
      <formula>$N$22</formula>
    </cfRule>
  </conditionalFormatting>
  <conditionalFormatting sqref="C79:C80">
    <cfRule type="cellIs" dxfId="17" priority="8" operator="equal">
      <formula>$L$21</formula>
    </cfRule>
  </conditionalFormatting>
  <conditionalFormatting sqref="C79:C81">
    <cfRule type="cellIs" dxfId="16" priority="7" operator="greaterThan">
      <formula>0</formula>
    </cfRule>
  </conditionalFormatting>
  <conditionalFormatting sqref="C81">
    <cfRule type="cellIs" dxfId="15" priority="9" operator="equal">
      <formula>$N$22</formula>
    </cfRule>
  </conditionalFormatting>
  <conditionalFormatting sqref="G19">
    <cfRule type="cellIs" dxfId="14" priority="13" operator="greaterThan">
      <formula>0</formula>
    </cfRule>
  </conditionalFormatting>
  <conditionalFormatting sqref="G56">
    <cfRule type="cellIs" dxfId="13" priority="5" operator="greaterThan">
      <formula>0</formula>
    </cfRule>
  </conditionalFormatting>
  <conditionalFormatting sqref="G93">
    <cfRule type="cellIs" dxfId="12" priority="11" operator="greaterThan">
      <formula>0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262ED7-E3F8-44F9-8FE3-6D92DC07130F}">
  <dimension ref="A1:R528"/>
  <sheetViews>
    <sheetView showGridLines="0" tabSelected="1" zoomScale="98" zoomScaleNormal="98" workbookViewId="0">
      <selection activeCell="Q20" sqref="Q20"/>
    </sheetView>
  </sheetViews>
  <sheetFormatPr defaultRowHeight="0" customHeight="1" zeroHeight="1" x14ac:dyDescent="0.35"/>
  <cols>
    <col min="1" max="1" width="4.6328125" style="8" customWidth="1"/>
    <col min="2" max="2" width="13.08984375" style="8" customWidth="1"/>
    <col min="3" max="3" width="13.6328125" style="8" customWidth="1"/>
    <col min="4" max="4" width="3.6328125" style="40" customWidth="1"/>
    <col min="5" max="5" width="13.6328125" style="8" customWidth="1"/>
    <col min="6" max="6" width="8.7265625" style="8"/>
    <col min="7" max="7" width="13.81640625" style="8" customWidth="1"/>
    <col min="8" max="8" width="3.1796875" style="11" customWidth="1"/>
    <col min="9" max="9" width="11.08984375" style="11" bestFit="1" customWidth="1"/>
    <col min="10" max="10" width="8.7265625" style="11" bestFit="1" customWidth="1"/>
    <col min="11" max="11" width="5.6328125" style="11" bestFit="1" customWidth="1"/>
    <col min="12" max="12" width="12.26953125" style="11" customWidth="1"/>
    <col min="13" max="13" width="13.54296875" style="11" customWidth="1"/>
    <col min="14" max="14" width="13.36328125" style="11" customWidth="1"/>
    <col min="15" max="15" width="9.54296875" style="11" customWidth="1"/>
    <col min="16" max="16" width="8.7265625" style="11"/>
    <col min="17" max="17" width="11.26953125" style="143" bestFit="1" customWidth="1"/>
    <col min="18" max="16384" width="8.7265625" style="143"/>
  </cols>
  <sheetData>
    <row r="1" spans="1:18" customFormat="1" ht="14.5" x14ac:dyDescent="0.35">
      <c r="A1" s="2"/>
      <c r="B1" s="2"/>
      <c r="C1" s="2"/>
      <c r="D1" s="39"/>
      <c r="E1" s="2"/>
      <c r="F1" s="2"/>
      <c r="G1" s="2"/>
      <c r="H1" s="10"/>
      <c r="I1" s="10"/>
      <c r="J1" s="10"/>
      <c r="K1" s="10"/>
      <c r="L1" s="10"/>
      <c r="M1" s="10"/>
      <c r="N1" s="10"/>
      <c r="O1" s="10"/>
      <c r="P1" s="10"/>
    </row>
    <row r="2" spans="1:18" s="34" customFormat="1" ht="17" x14ac:dyDescent="0.35">
      <c r="A2" s="2"/>
      <c r="B2" s="2"/>
      <c r="C2" s="2"/>
      <c r="D2" s="39"/>
      <c r="E2" s="2"/>
      <c r="F2" s="14"/>
      <c r="G2" s="15"/>
      <c r="H2" s="10"/>
      <c r="I2" s="10"/>
      <c r="J2" s="16"/>
      <c r="K2" s="16"/>
      <c r="L2" s="10"/>
      <c r="M2" s="17"/>
      <c r="N2" s="17"/>
      <c r="O2" s="10"/>
      <c r="P2" s="10"/>
    </row>
    <row r="3" spans="1:18" s="34" customFormat="1" ht="17.5" thickBot="1" x14ac:dyDescent="0.4">
      <c r="A3" s="2"/>
      <c r="B3" s="171" t="s">
        <v>23</v>
      </c>
      <c r="C3" s="171"/>
      <c r="D3" s="39"/>
      <c r="E3" s="46" t="s">
        <v>32</v>
      </c>
      <c r="F3" s="1"/>
      <c r="G3" s="12">
        <v>10640</v>
      </c>
      <c r="I3" s="10"/>
      <c r="J3" s="10"/>
      <c r="K3" s="10"/>
      <c r="O3" s="10"/>
      <c r="P3" s="10"/>
      <c r="Q3" s="102">
        <v>0.5</v>
      </c>
    </row>
    <row r="4" spans="1:18" s="34" customFormat="1" ht="21.5" thickBot="1" x14ac:dyDescent="0.4">
      <c r="A4" s="2"/>
      <c r="B4" s="66" t="s">
        <v>24</v>
      </c>
      <c r="C4" s="67" t="s">
        <v>33</v>
      </c>
      <c r="D4" s="47"/>
      <c r="E4" s="55" t="s">
        <v>31</v>
      </c>
      <c r="F4" s="1"/>
      <c r="G4" s="12">
        <f>G17</f>
        <v>4104</v>
      </c>
      <c r="J4" s="10"/>
      <c r="N4" s="10"/>
      <c r="O4" s="10"/>
      <c r="Q4" s="103">
        <f>SUM(G16)</f>
        <v>9000</v>
      </c>
    </row>
    <row r="5" spans="1:18" s="34" customFormat="1" ht="14.5" x14ac:dyDescent="0.35">
      <c r="A5" s="2"/>
      <c r="B5" s="172">
        <f>IF(Q6&gt;=Q5,0,G16)</f>
        <v>9000</v>
      </c>
      <c r="C5" s="52">
        <f>IF(D5=0,0,G3-2.3*(G3-G3)-(G4+G5/G6))</f>
        <v>4811.8620689655172</v>
      </c>
      <c r="D5" s="70">
        <f>IF(B5=0,0,IF(B5&lt;=G3,1,0))</f>
        <v>1</v>
      </c>
      <c r="E5" s="46" t="s">
        <v>14</v>
      </c>
      <c r="F5" s="1"/>
      <c r="G5" s="12">
        <v>250</v>
      </c>
      <c r="J5" s="10"/>
      <c r="N5" s="10"/>
      <c r="O5" s="10"/>
      <c r="Q5" s="104">
        <f>(Q4*Q3+Q4)*Q3</f>
        <v>6750</v>
      </c>
      <c r="R5" s="105" t="s">
        <v>42</v>
      </c>
    </row>
    <row r="6" spans="1:18" s="34" customFormat="1" ht="14.5" x14ac:dyDescent="0.35">
      <c r="B6" s="173"/>
      <c r="C6" s="54">
        <f>IF(D6=0,0,G3-2.3*(B5-G3)-(G4+G5/G6))</f>
        <v>0</v>
      </c>
      <c r="D6" s="47">
        <f>IF(B5=0,0,IF(D5=1,0,IF(B5&lt;C8,2,0)))</f>
        <v>0</v>
      </c>
      <c r="E6" s="46" t="s">
        <v>15</v>
      </c>
      <c r="F6" s="1"/>
      <c r="G6" s="80">
        <v>0.14499999999999999</v>
      </c>
      <c r="J6" s="10"/>
      <c r="N6" s="10"/>
      <c r="O6" s="10"/>
      <c r="Q6" s="103">
        <f>G13+G14</f>
        <v>0</v>
      </c>
    </row>
    <row r="7" spans="1:18" s="34" customFormat="1" ht="15" thickBot="1" x14ac:dyDescent="0.4">
      <c r="A7" s="2"/>
      <c r="B7" s="174"/>
      <c r="C7" s="53">
        <f>IF(D7=0,0,C8-G7-1.3*(B5-C8)-G4)</f>
        <v>0</v>
      </c>
      <c r="D7" s="47">
        <f>IF(B5=0,0,IF(B5&gt;=C8,3,0))</f>
        <v>0</v>
      </c>
      <c r="E7" t="s">
        <v>30</v>
      </c>
      <c r="F7" s="1"/>
      <c r="G7" s="12">
        <v>7479</v>
      </c>
      <c r="J7" s="10"/>
      <c r="K7" s="10"/>
      <c r="O7" s="10"/>
      <c r="P7" s="10"/>
    </row>
    <row r="8" spans="1:18" s="34" customFormat="1" ht="15.5" x14ac:dyDescent="0.35">
      <c r="A8" s="18"/>
      <c r="B8" s="78" t="s">
        <v>22</v>
      </c>
      <c r="C8" s="35">
        <f>10640-(250/(14.5%*3.3))+(7479/3.3)</f>
        <v>12383.897596656218</v>
      </c>
      <c r="D8" s="47"/>
      <c r="E8" s="2"/>
      <c r="F8" s="2"/>
      <c r="Q8" s="106"/>
    </row>
    <row r="9" spans="1:18" s="34" customFormat="1" ht="14.5" x14ac:dyDescent="0.35">
      <c r="A9" s="2"/>
      <c r="B9" s="110" t="str">
        <f>IF(Q6&gt;Q5,"Como o valor das linhas 3 e 4, é superior a 6 750 €, neste caso, não se aplica o mínimo de existência","")</f>
        <v/>
      </c>
      <c r="C9" s="2"/>
      <c r="D9" s="39"/>
      <c r="E9" s="2"/>
      <c r="F9" s="2"/>
    </row>
    <row r="10" spans="1:18" s="34" customFormat="1" ht="14.5" x14ac:dyDescent="0.35">
      <c r="A10" s="2"/>
      <c r="B10" s="110"/>
      <c r="C10" s="2"/>
      <c r="D10" s="39"/>
      <c r="E10" s="2"/>
      <c r="F10" s="2"/>
    </row>
    <row r="11" spans="1:18" s="34" customFormat="1" ht="15.5" x14ac:dyDescent="0.45">
      <c r="A11" s="2"/>
      <c r="B11" s="2"/>
      <c r="C11" s="2"/>
      <c r="D11" s="39"/>
      <c r="F11" s="101" t="s">
        <v>38</v>
      </c>
      <c r="G11" s="86">
        <v>10000</v>
      </c>
      <c r="H11" s="83" t="s">
        <v>36</v>
      </c>
      <c r="I11" s="85" t="s">
        <v>47</v>
      </c>
      <c r="J11" s="63"/>
      <c r="K11" s="63"/>
      <c r="L11" s="63"/>
      <c r="M11" s="10"/>
      <c r="N11" s="10"/>
      <c r="O11" s="10"/>
      <c r="P11" s="10"/>
    </row>
    <row r="12" spans="1:18" s="34" customFormat="1" ht="15.5" x14ac:dyDescent="0.45">
      <c r="A12" s="2"/>
      <c r="B12" s="2"/>
      <c r="C12" s="2"/>
      <c r="D12" s="39"/>
      <c r="F12" s="101" t="s">
        <v>39</v>
      </c>
      <c r="G12" s="86">
        <v>0</v>
      </c>
      <c r="H12" s="83" t="s">
        <v>36</v>
      </c>
      <c r="I12" s="84" t="s">
        <v>41</v>
      </c>
      <c r="J12" s="63"/>
      <c r="K12" s="63"/>
      <c r="L12" s="63"/>
      <c r="M12" s="10"/>
      <c r="N12" s="10"/>
      <c r="O12" s="10"/>
      <c r="P12" s="10"/>
    </row>
    <row r="13" spans="1:18" s="34" customFormat="1" ht="15.5" x14ac:dyDescent="0.45">
      <c r="A13" s="2"/>
      <c r="B13" s="2"/>
      <c r="C13" s="2"/>
      <c r="D13" s="39"/>
      <c r="F13" s="101" t="s">
        <v>40</v>
      </c>
      <c r="G13" s="86">
        <v>0</v>
      </c>
      <c r="H13" s="83" t="s">
        <v>36</v>
      </c>
      <c r="I13" s="10" t="s">
        <v>43</v>
      </c>
      <c r="K13" s="63"/>
      <c r="L13" s="63"/>
      <c r="M13" s="10"/>
      <c r="N13" s="10"/>
      <c r="O13" s="10"/>
      <c r="P13" s="10"/>
    </row>
    <row r="14" spans="1:18" s="34" customFormat="1" ht="21.5" customHeight="1" x14ac:dyDescent="0.45">
      <c r="A14" s="2"/>
      <c r="B14" s="175" t="s">
        <v>53</v>
      </c>
      <c r="C14" s="175"/>
      <c r="D14" s="175"/>
      <c r="E14" s="175"/>
      <c r="F14" s="101" t="s">
        <v>37</v>
      </c>
      <c r="G14" s="86">
        <v>0</v>
      </c>
      <c r="H14" s="99" t="s">
        <v>36</v>
      </c>
      <c r="I14" s="85" t="s">
        <v>50</v>
      </c>
      <c r="J14" s="98"/>
      <c r="K14" s="85"/>
      <c r="L14" s="98"/>
      <c r="M14" s="10"/>
      <c r="N14" s="10"/>
      <c r="O14" s="10"/>
      <c r="P14" s="10"/>
    </row>
    <row r="15" spans="1:18" s="34" customFormat="1" ht="18.5" thickBot="1" x14ac:dyDescent="0.55000000000000004">
      <c r="A15" s="2"/>
      <c r="B15" s="3" t="s">
        <v>44</v>
      </c>
      <c r="C15" s="4"/>
      <c r="D15" s="71"/>
      <c r="E15" s="4"/>
      <c r="F15" s="4"/>
      <c r="G15" s="97"/>
      <c r="H15" s="83"/>
      <c r="I15" s="10"/>
      <c r="K15" s="10"/>
      <c r="L15" s="10"/>
      <c r="M15" s="13"/>
      <c r="N15" s="10"/>
      <c r="O15" s="10"/>
      <c r="P15" s="10"/>
    </row>
    <row r="16" spans="1:18" s="34" customFormat="1" ht="16" customHeight="1" thickTop="1" x14ac:dyDescent="0.45">
      <c r="A16" s="2"/>
      <c r="B16" s="5" t="s">
        <v>0</v>
      </c>
      <c r="C16" s="6"/>
      <c r="D16" s="72"/>
      <c r="E16" s="167" t="s">
        <v>52</v>
      </c>
      <c r="F16" s="7"/>
      <c r="G16" s="68">
        <v>9000</v>
      </c>
      <c r="H16" s="99" t="s">
        <v>36</v>
      </c>
      <c r="I16" s="100" t="s">
        <v>51</v>
      </c>
      <c r="J16" s="63"/>
      <c r="K16" s="63"/>
      <c r="L16" s="10"/>
      <c r="M16" s="10"/>
      <c r="N16" s="10"/>
      <c r="O16" s="10"/>
      <c r="P16" s="10"/>
    </row>
    <row r="17" spans="1:18" s="34" customFormat="1" ht="16" customHeight="1" x14ac:dyDescent="0.4">
      <c r="A17" s="2"/>
      <c r="B17" s="19" t="s">
        <v>1</v>
      </c>
      <c r="C17" s="20"/>
      <c r="D17" s="73"/>
      <c r="E17" s="21"/>
      <c r="F17" s="21"/>
      <c r="G17" s="69">
        <v>4104</v>
      </c>
      <c r="H17" s="81" t="s">
        <v>34</v>
      </c>
      <c r="I17" s="63"/>
      <c r="J17" s="63"/>
      <c r="K17" s="63"/>
      <c r="L17" s="10"/>
      <c r="M17" s="10"/>
      <c r="N17" s="10"/>
      <c r="O17" s="10"/>
      <c r="P17" s="10"/>
    </row>
    <row r="18" spans="1:18" s="34" customFormat="1" ht="16" customHeight="1" x14ac:dyDescent="0.35">
      <c r="A18" s="2"/>
      <c r="B18" s="19" t="s">
        <v>2</v>
      </c>
      <c r="C18" s="20"/>
      <c r="D18" s="73"/>
      <c r="E18" s="21"/>
      <c r="F18" s="21"/>
      <c r="G18" s="41">
        <v>0</v>
      </c>
      <c r="H18" s="10" t="s">
        <v>25</v>
      </c>
      <c r="I18" s="10"/>
      <c r="J18" s="10"/>
      <c r="K18" s="10"/>
      <c r="L18" s="10"/>
      <c r="M18" s="10"/>
      <c r="N18" s="10"/>
      <c r="O18" s="10"/>
      <c r="P18" s="10"/>
    </row>
    <row r="19" spans="1:18" s="34" customFormat="1" ht="16" customHeight="1" x14ac:dyDescent="0.35">
      <c r="A19" s="2"/>
      <c r="B19" s="168" t="str">
        <f>IF(G19&gt;=1,"04 - Abatimento por Mínimo de Existência", "04 - Abatimentos")</f>
        <v>04 - Abatimento por Mínimo de Existência</v>
      </c>
      <c r="C19" s="169"/>
      <c r="D19" s="169"/>
      <c r="E19" s="169"/>
      <c r="F19" s="170"/>
      <c r="G19" s="58">
        <f>IF(C5+C6+C7&lt;0,0,SUM(C5:C7))</f>
        <v>4811.8620689655172</v>
      </c>
      <c r="H19" s="10" t="s">
        <v>26</v>
      </c>
      <c r="I19" s="10"/>
      <c r="J19" s="10"/>
      <c r="K19" s="10"/>
      <c r="L19" s="10"/>
      <c r="M19" s="10"/>
      <c r="N19" s="10"/>
      <c r="O19" s="10"/>
      <c r="P19" s="10"/>
    </row>
    <row r="20" spans="1:18" s="34" customFormat="1" ht="16" customHeight="1" x14ac:dyDescent="0.35">
      <c r="A20" s="2"/>
      <c r="B20" s="19" t="s">
        <v>3</v>
      </c>
      <c r="C20" s="20"/>
      <c r="D20" s="73"/>
      <c r="E20" s="21"/>
      <c r="F20" s="21"/>
      <c r="G20" s="41">
        <v>0</v>
      </c>
      <c r="H20" s="79"/>
      <c r="I20" s="93" t="s">
        <v>27</v>
      </c>
      <c r="J20" s="93" t="s">
        <v>28</v>
      </c>
      <c r="K20" s="93" t="s">
        <v>29</v>
      </c>
      <c r="L20" s="47"/>
      <c r="M20" s="59"/>
      <c r="N20" s="59"/>
      <c r="O20" s="59"/>
      <c r="P20" s="48"/>
    </row>
    <row r="21" spans="1:18" s="34" customFormat="1" ht="16" customHeight="1" x14ac:dyDescent="0.35">
      <c r="A21" s="2"/>
      <c r="B21" s="19" t="s">
        <v>4</v>
      </c>
      <c r="C21" s="20"/>
      <c r="D21" s="73"/>
      <c r="E21" s="21"/>
      <c r="F21" s="21"/>
      <c r="G21" s="41">
        <f>IF(G16-G17-G18-G19-G20&lt;0,0,G16-G17-G18-G19-G20)</f>
        <v>84.13793103448279</v>
      </c>
      <c r="H21" s="47"/>
      <c r="I21" s="94">
        <v>7479</v>
      </c>
      <c r="J21" s="94">
        <v>0</v>
      </c>
      <c r="K21" s="95">
        <v>0.14499999999999999</v>
      </c>
      <c r="L21" s="49"/>
      <c r="M21" s="60"/>
      <c r="N21" s="60"/>
      <c r="O21" s="59"/>
      <c r="P21" s="48"/>
    </row>
    <row r="22" spans="1:18" s="34" customFormat="1" ht="16" customHeight="1" x14ac:dyDescent="0.35">
      <c r="A22" s="2"/>
      <c r="B22" s="22" t="s">
        <v>21</v>
      </c>
      <c r="C22" s="20"/>
      <c r="D22" s="73"/>
      <c r="E22" s="21"/>
      <c r="F22" s="21"/>
      <c r="G22" s="41">
        <f>G21/1</f>
        <v>84.13793103448279</v>
      </c>
      <c r="H22" s="47"/>
      <c r="I22" s="94">
        <v>11284</v>
      </c>
      <c r="J22" s="94">
        <v>486.14</v>
      </c>
      <c r="K22" s="95">
        <v>0.21</v>
      </c>
      <c r="L22" s="49"/>
      <c r="M22" s="60"/>
      <c r="N22" s="60"/>
      <c r="O22" s="59"/>
      <c r="P22" s="48"/>
    </row>
    <row r="23" spans="1:18" s="34" customFormat="1" ht="16" customHeight="1" x14ac:dyDescent="0.35">
      <c r="A23" s="2"/>
      <c r="B23" s="19" t="s">
        <v>11</v>
      </c>
      <c r="C23" s="20"/>
      <c r="D23" s="73"/>
      <c r="E23" s="21"/>
      <c r="F23" s="21"/>
      <c r="G23" s="65">
        <f>IF(G22&lt;=I21,K21,IF(G22&lt;=I22,K22,IF(G22&lt;=I23,K23,IF(G22&lt;=I24,K24,IF(G22&lt;=I25,K25,IF(G22&lt;=I26,K26,IF(G22&lt;=I27,K27,IF(G22&lt;=I28,K28,IF(G22&gt;I29,K29)))))))))</f>
        <v>0.14499999999999999</v>
      </c>
      <c r="H23" s="47"/>
      <c r="I23" s="94">
        <v>15992</v>
      </c>
      <c r="J23" s="94">
        <v>1106.76</v>
      </c>
      <c r="K23" s="95">
        <v>0.26500000000000001</v>
      </c>
      <c r="L23" s="47"/>
      <c r="M23" s="59"/>
      <c r="N23" s="59"/>
      <c r="O23" s="59"/>
      <c r="P23" s="48"/>
    </row>
    <row r="24" spans="1:18" s="34" customFormat="1" ht="16" customHeight="1" x14ac:dyDescent="0.35">
      <c r="A24" s="2"/>
      <c r="B24" s="19" t="s">
        <v>5</v>
      </c>
      <c r="C24" s="20"/>
      <c r="D24" s="73"/>
      <c r="E24" s="21"/>
      <c r="F24" s="21"/>
      <c r="G24" s="41">
        <f>G22*G23</f>
        <v>12.200000000000003</v>
      </c>
      <c r="H24" s="47"/>
      <c r="I24" s="94">
        <v>20700</v>
      </c>
      <c r="J24" s="94">
        <v>1426.6</v>
      </c>
      <c r="K24" s="95">
        <v>0.28499999999999998</v>
      </c>
      <c r="L24" s="47"/>
      <c r="P24" s="48"/>
    </row>
    <row r="25" spans="1:18" s="34" customFormat="1" ht="16" customHeight="1" x14ac:dyDescent="0.35">
      <c r="A25" s="2"/>
      <c r="B25" s="19" t="s">
        <v>6</v>
      </c>
      <c r="C25" s="20"/>
      <c r="D25" s="73"/>
      <c r="E25" s="21"/>
      <c r="F25" s="21"/>
      <c r="G25" s="41">
        <f>IF(G23=K21,J21,IF(G23=K22,J22,IF(G23=K23,J23,IF(G23=K24,J24,IF(G23=K25,J25,IF(G23=K26,J26,IF(G23=K27,J27,IF(G23=K28,J28,IF(G23=K29,J29)))))))))</f>
        <v>0</v>
      </c>
      <c r="H25" s="47"/>
      <c r="I25" s="94">
        <v>26355</v>
      </c>
      <c r="J25" s="94">
        <v>2772.1</v>
      </c>
      <c r="K25" s="95">
        <v>0.35</v>
      </c>
      <c r="L25" s="47"/>
      <c r="P25" s="48"/>
    </row>
    <row r="26" spans="1:18" s="34" customFormat="1" ht="16" customHeight="1" x14ac:dyDescent="0.35">
      <c r="A26" s="8"/>
      <c r="B26" s="19" t="s">
        <v>12</v>
      </c>
      <c r="C26" s="20"/>
      <c r="D26" s="74"/>
      <c r="E26" s="20"/>
      <c r="F26" s="20"/>
      <c r="G26" s="41">
        <v>0</v>
      </c>
      <c r="H26" s="50"/>
      <c r="I26" s="94">
        <v>38632</v>
      </c>
      <c r="J26" s="94">
        <v>3299.2</v>
      </c>
      <c r="K26" s="95">
        <v>0.37</v>
      </c>
      <c r="L26" s="50"/>
      <c r="P26" s="51"/>
      <c r="Q26" s="36"/>
      <c r="R26" s="36"/>
    </row>
    <row r="27" spans="1:18" s="34" customFormat="1" ht="16" customHeight="1" x14ac:dyDescent="0.35">
      <c r="A27" s="8"/>
      <c r="B27" s="22" t="s">
        <v>13</v>
      </c>
      <c r="C27" s="20"/>
      <c r="D27" s="74"/>
      <c r="E27" s="20"/>
      <c r="F27" s="20"/>
      <c r="G27" s="41">
        <f>G24-G25*1</f>
        <v>12.200000000000003</v>
      </c>
      <c r="H27" s="50"/>
      <c r="I27" s="96">
        <v>50483</v>
      </c>
      <c r="J27" s="96">
        <v>5810.28</v>
      </c>
      <c r="K27" s="95">
        <v>0.435</v>
      </c>
      <c r="L27" s="50"/>
      <c r="P27" s="51"/>
      <c r="Q27" s="36"/>
      <c r="R27" s="36"/>
    </row>
    <row r="28" spans="1:18" s="34" customFormat="1" ht="16" customHeight="1" x14ac:dyDescent="0.35">
      <c r="A28" s="8"/>
      <c r="B28" s="19" t="s">
        <v>7</v>
      </c>
      <c r="C28" s="20"/>
      <c r="D28" s="74"/>
      <c r="E28" s="20"/>
      <c r="F28" s="20"/>
      <c r="G28" s="41">
        <v>0</v>
      </c>
      <c r="H28" s="50"/>
      <c r="I28" s="96">
        <v>78483</v>
      </c>
      <c r="J28" s="96">
        <v>6567.52</v>
      </c>
      <c r="K28" s="95">
        <v>0.45</v>
      </c>
      <c r="L28" s="50"/>
      <c r="P28" s="51"/>
      <c r="Q28" s="36"/>
      <c r="R28" s="36"/>
    </row>
    <row r="29" spans="1:18" s="34" customFormat="1" ht="16" customHeight="1" x14ac:dyDescent="0.35">
      <c r="A29" s="8"/>
      <c r="B29" s="19" t="s">
        <v>8</v>
      </c>
      <c r="C29" s="20"/>
      <c r="D29" s="74"/>
      <c r="E29" s="23"/>
      <c r="F29" s="23"/>
      <c r="G29" s="42">
        <f>G27+G28</f>
        <v>12.200000000000003</v>
      </c>
      <c r="H29" s="50"/>
      <c r="I29" s="96">
        <f>I28</f>
        <v>78483</v>
      </c>
      <c r="J29" s="96">
        <v>8922.01</v>
      </c>
      <c r="K29" s="95">
        <v>0.48</v>
      </c>
      <c r="L29" s="50"/>
      <c r="M29" s="64"/>
      <c r="P29" s="51"/>
      <c r="Q29" s="37"/>
      <c r="R29" s="37"/>
    </row>
    <row r="30" spans="1:18" s="34" customFormat="1" ht="16" customHeight="1" x14ac:dyDescent="0.4">
      <c r="A30" s="8"/>
      <c r="B30" s="19" t="s">
        <v>9</v>
      </c>
      <c r="C30" s="20"/>
      <c r="D30" s="75"/>
      <c r="E30" s="20"/>
      <c r="F30" s="23"/>
      <c r="G30" s="43">
        <v>250</v>
      </c>
      <c r="H30" s="81" t="s">
        <v>35</v>
      </c>
      <c r="I30" s="40"/>
      <c r="J30" s="40"/>
      <c r="K30" s="40"/>
      <c r="L30" s="38"/>
      <c r="P30" s="38"/>
      <c r="Q30" s="36"/>
      <c r="R30" s="36"/>
    </row>
    <row r="31" spans="1:18" s="34" customFormat="1" ht="16" customHeight="1" x14ac:dyDescent="0.35">
      <c r="A31" s="8"/>
      <c r="B31" s="19" t="s">
        <v>10</v>
      </c>
      <c r="C31" s="20"/>
      <c r="D31" s="76"/>
      <c r="E31" s="24"/>
      <c r="F31" s="25"/>
      <c r="G31" s="41">
        <v>0</v>
      </c>
      <c r="H31" s="11"/>
      <c r="I31" s="11"/>
      <c r="J31" s="11"/>
      <c r="K31" s="11"/>
      <c r="L31" s="38"/>
      <c r="P31" s="38"/>
      <c r="Q31" s="36"/>
      <c r="R31" s="36"/>
    </row>
    <row r="32" spans="1:18" s="34" customFormat="1" ht="16" customHeight="1" x14ac:dyDescent="0.35">
      <c r="A32" s="8"/>
      <c r="B32" s="22" t="s">
        <v>16</v>
      </c>
      <c r="C32" s="20"/>
      <c r="D32" s="76"/>
      <c r="E32" s="24"/>
      <c r="F32" s="25"/>
      <c r="G32" s="41">
        <v>0</v>
      </c>
      <c r="H32" s="11"/>
      <c r="I32" s="11"/>
      <c r="J32" s="11"/>
      <c r="K32" s="11"/>
      <c r="L32" s="38"/>
      <c r="P32" s="38"/>
      <c r="Q32" s="36"/>
      <c r="R32" s="36"/>
    </row>
    <row r="33" spans="1:18" s="34" customFormat="1" ht="16" customHeight="1" x14ac:dyDescent="0.35">
      <c r="A33" s="8"/>
      <c r="B33" s="22" t="s">
        <v>17</v>
      </c>
      <c r="C33" s="20"/>
      <c r="D33" s="26"/>
      <c r="E33" s="26"/>
      <c r="F33" s="27"/>
      <c r="G33" s="41">
        <f>IF(G29&lt;=G30,0,G29-G30-G31-G32)</f>
        <v>0</v>
      </c>
      <c r="H33" s="11"/>
      <c r="I33" s="28"/>
      <c r="J33" s="11"/>
      <c r="K33" s="11"/>
      <c r="L33" s="38"/>
      <c r="P33" s="38"/>
      <c r="Q33" s="36"/>
      <c r="R33" s="36"/>
    </row>
    <row r="34" spans="1:18" s="34" customFormat="1" ht="16" customHeight="1" x14ac:dyDescent="0.35">
      <c r="A34" s="8"/>
      <c r="B34" s="22" t="s">
        <v>18</v>
      </c>
      <c r="C34" s="20"/>
      <c r="D34" s="26"/>
      <c r="E34" s="26"/>
      <c r="F34" s="27"/>
      <c r="G34" s="41">
        <v>0</v>
      </c>
      <c r="H34" s="11"/>
      <c r="I34" s="11"/>
      <c r="J34" s="11"/>
      <c r="K34" s="11"/>
      <c r="L34" s="38"/>
      <c r="M34" s="62"/>
      <c r="N34" s="62"/>
      <c r="O34" s="61"/>
      <c r="P34" s="38"/>
      <c r="Q34" s="36"/>
      <c r="R34" s="36"/>
    </row>
    <row r="35" spans="1:18" s="34" customFormat="1" ht="16" customHeight="1" x14ac:dyDescent="0.35">
      <c r="A35" s="8"/>
      <c r="B35" s="22" t="s">
        <v>19</v>
      </c>
      <c r="C35" s="20"/>
      <c r="D35" s="26"/>
      <c r="E35" s="26"/>
      <c r="F35" s="29"/>
      <c r="G35" s="41">
        <v>0</v>
      </c>
      <c r="H35" s="11"/>
      <c r="I35" s="11"/>
      <c r="J35" s="11"/>
      <c r="K35" s="11"/>
      <c r="L35" s="11"/>
      <c r="M35" s="61"/>
      <c r="N35" s="61"/>
      <c r="O35" s="61"/>
      <c r="P35" s="11"/>
      <c r="Q35" s="36"/>
      <c r="R35" s="36"/>
    </row>
    <row r="36" spans="1:18" s="34" customFormat="1" ht="16" customHeight="1" x14ac:dyDescent="0.35">
      <c r="A36" s="8"/>
      <c r="B36" s="22" t="s">
        <v>20</v>
      </c>
      <c r="C36" s="20"/>
      <c r="D36" s="26"/>
      <c r="E36" s="26"/>
      <c r="F36" s="29"/>
      <c r="G36" s="41">
        <v>0</v>
      </c>
      <c r="H36" s="11"/>
      <c r="I36" s="11"/>
      <c r="J36" s="11"/>
      <c r="K36" s="11"/>
      <c r="L36" s="11"/>
      <c r="M36" s="61"/>
      <c r="N36" s="61"/>
      <c r="O36" s="61"/>
      <c r="P36" s="11"/>
      <c r="Q36" s="36"/>
      <c r="R36" s="36"/>
    </row>
    <row r="37" spans="1:18" s="34" customFormat="1" ht="19" thickBot="1" x14ac:dyDescent="0.5">
      <c r="A37" s="8"/>
      <c r="B37" s="56" t="str">
        <f>IF(G37=0,"22 - Não paga nem recebe",IF(G37&gt;0,"22 - Imposto a pagar",IF(G37&lt;0,"22 - Imposto a reembolsar","")))</f>
        <v>22 - Não paga nem recebe</v>
      </c>
      <c r="C37" s="30"/>
      <c r="D37" s="31"/>
      <c r="E37" s="31"/>
      <c r="F37" s="32"/>
      <c r="G37" s="57">
        <f>ROUND(G33-G34-G35-G36,)</f>
        <v>0</v>
      </c>
      <c r="H37" s="11"/>
      <c r="I37" s="11"/>
      <c r="J37" s="11"/>
      <c r="K37" s="11"/>
      <c r="L37" s="11"/>
      <c r="M37" s="61"/>
      <c r="N37" s="61"/>
      <c r="O37" s="61"/>
      <c r="P37" s="11"/>
      <c r="Q37" s="36"/>
      <c r="R37" s="36"/>
    </row>
    <row r="38" spans="1:18" s="34" customFormat="1" ht="15" thickTop="1" x14ac:dyDescent="0.35">
      <c r="A38" s="8"/>
      <c r="B38" s="8"/>
      <c r="C38" s="9"/>
      <c r="D38" s="77"/>
      <c r="E38" s="33"/>
      <c r="F38" s="9"/>
      <c r="G38" s="9"/>
      <c r="H38" s="11"/>
      <c r="I38" s="11"/>
      <c r="J38" s="11"/>
      <c r="K38" s="11"/>
      <c r="L38" s="11"/>
      <c r="M38" s="11"/>
      <c r="N38" s="11"/>
      <c r="O38" s="11"/>
      <c r="P38" s="11"/>
      <c r="Q38" s="36"/>
      <c r="R38" s="36"/>
    </row>
    <row r="39" spans="1:18" s="36" customFormat="1" ht="5" customHeight="1" x14ac:dyDescent="0.35">
      <c r="A39" s="8"/>
      <c r="B39" s="8"/>
      <c r="C39" s="9"/>
      <c r="D39" s="44"/>
      <c r="E39" s="33"/>
      <c r="F39" s="9"/>
      <c r="G39" s="9"/>
      <c r="H39" s="11"/>
      <c r="I39" s="11"/>
      <c r="J39" s="11"/>
      <c r="K39" s="11"/>
      <c r="L39" s="11"/>
      <c r="M39" s="11"/>
      <c r="N39" s="11"/>
      <c r="O39" s="11"/>
      <c r="P39" s="11"/>
    </row>
    <row r="40" spans="1:18" s="36" customFormat="1" ht="17" x14ac:dyDescent="0.35">
      <c r="A40" s="8"/>
      <c r="B40" s="131"/>
      <c r="C40" s="131"/>
      <c r="D40" s="40"/>
      <c r="E40" s="132"/>
      <c r="F40" s="89"/>
      <c r="G40" s="133"/>
      <c r="H40" s="11"/>
      <c r="I40" s="134"/>
      <c r="J40" s="11"/>
      <c r="K40" s="11"/>
      <c r="L40" s="11"/>
      <c r="M40" s="11"/>
      <c r="N40" s="11"/>
      <c r="O40" s="11"/>
      <c r="P40" s="11"/>
    </row>
    <row r="41" spans="1:18" s="36" customFormat="1" ht="14.5" x14ac:dyDescent="0.35">
      <c r="A41" s="8"/>
      <c r="B41" s="135"/>
      <c r="C41" s="135"/>
      <c r="D41" s="136"/>
      <c r="E41" s="137"/>
      <c r="F41" s="89"/>
      <c r="G41" s="133"/>
      <c r="H41" s="11"/>
      <c r="I41" s="138"/>
      <c r="J41" s="11"/>
      <c r="K41" s="11"/>
      <c r="L41" s="11"/>
      <c r="M41" s="11"/>
      <c r="N41" s="11"/>
      <c r="O41" s="11"/>
      <c r="P41" s="11"/>
    </row>
    <row r="42" spans="1:18" s="36" customFormat="1" ht="14.5" x14ac:dyDescent="0.35">
      <c r="A42" s="8"/>
      <c r="B42" s="139"/>
      <c r="C42" s="135"/>
      <c r="D42" s="140"/>
      <c r="E42" s="132"/>
      <c r="F42" s="89"/>
      <c r="G42" s="133"/>
      <c r="H42" s="11"/>
      <c r="I42" s="141"/>
      <c r="J42" s="11"/>
      <c r="K42" s="11"/>
      <c r="L42" s="11"/>
      <c r="M42" s="11"/>
      <c r="N42" s="11"/>
      <c r="O42" s="11"/>
      <c r="P42" s="11"/>
    </row>
    <row r="43" spans="1:18" s="36" customFormat="1" ht="14.5" x14ac:dyDescent="0.35">
      <c r="A43" s="8"/>
      <c r="B43" s="139"/>
      <c r="C43" s="135"/>
      <c r="D43" s="136"/>
      <c r="E43" s="132"/>
      <c r="F43" s="89"/>
      <c r="G43" s="142"/>
      <c r="H43" s="11"/>
      <c r="I43" s="138"/>
      <c r="J43" s="11"/>
      <c r="K43" s="11"/>
      <c r="L43" s="11"/>
      <c r="M43" s="11"/>
      <c r="N43" s="11"/>
      <c r="O43" s="11"/>
      <c r="P43" s="11"/>
    </row>
    <row r="44" spans="1:18" s="36" customFormat="1" ht="14.5" x14ac:dyDescent="0.35">
      <c r="A44" s="8"/>
      <c r="B44" s="139"/>
      <c r="C44" s="135"/>
      <c r="D44" s="136"/>
      <c r="E44" s="143"/>
      <c r="F44" s="89"/>
      <c r="G44" s="133"/>
      <c r="H44" s="11"/>
      <c r="I44" s="11"/>
      <c r="J44" s="11"/>
      <c r="K44" s="11"/>
      <c r="L44" s="11"/>
      <c r="M44" s="11"/>
      <c r="N44" s="11"/>
      <c r="O44" s="11"/>
      <c r="P44" s="11"/>
    </row>
    <row r="45" spans="1:18" s="36" customFormat="1" ht="14.5" x14ac:dyDescent="0.35">
      <c r="A45" s="8"/>
      <c r="B45" s="144"/>
      <c r="C45" s="135"/>
      <c r="D45" s="50"/>
      <c r="E45" s="8"/>
      <c r="F45" s="8"/>
      <c r="H45" s="11"/>
      <c r="I45" s="11"/>
      <c r="J45" s="11"/>
      <c r="K45" s="11"/>
      <c r="L45" s="11"/>
      <c r="M45" s="11"/>
      <c r="N45" s="11"/>
      <c r="O45" s="11"/>
      <c r="P45" s="11"/>
    </row>
    <row r="46" spans="1:18" s="36" customFormat="1" ht="14.5" x14ac:dyDescent="0.35">
      <c r="A46" s="8"/>
      <c r="B46" s="8"/>
      <c r="C46" s="8"/>
      <c r="D46" s="40"/>
      <c r="E46" s="146"/>
      <c r="F46" s="14"/>
      <c r="G46" s="9"/>
      <c r="H46" s="11"/>
      <c r="I46" s="11"/>
      <c r="J46" s="11"/>
      <c r="K46" s="11"/>
      <c r="L46" s="11"/>
      <c r="M46" s="11"/>
      <c r="N46" s="11"/>
      <c r="O46" s="87"/>
      <c r="P46" s="11"/>
    </row>
    <row r="47" spans="1:18" s="36" customFormat="1" ht="14.5" x14ac:dyDescent="0.35">
      <c r="A47" s="8"/>
      <c r="B47" s="8"/>
      <c r="C47" s="8"/>
      <c r="D47" s="40"/>
      <c r="E47" s="8"/>
      <c r="F47" s="14"/>
      <c r="G47" s="9"/>
      <c r="H47" s="11"/>
      <c r="I47" s="11"/>
      <c r="J47" s="11"/>
      <c r="K47" s="11"/>
      <c r="L47" s="11"/>
      <c r="M47" s="11"/>
      <c r="N47" s="11"/>
      <c r="O47" s="87"/>
      <c r="P47" s="11"/>
    </row>
    <row r="48" spans="1:18" s="36" customFormat="1" ht="15.5" x14ac:dyDescent="0.45">
      <c r="A48" s="8"/>
      <c r="B48" s="8"/>
      <c r="C48" s="8"/>
      <c r="D48" s="40"/>
      <c r="F48" s="147"/>
      <c r="G48" s="148"/>
      <c r="H48" s="83"/>
      <c r="I48" s="149"/>
      <c r="J48" s="150"/>
      <c r="K48" s="150"/>
      <c r="L48" s="150"/>
      <c r="M48" s="11"/>
      <c r="N48" s="11"/>
      <c r="O48" s="11"/>
      <c r="P48" s="11"/>
    </row>
    <row r="49" spans="1:16" s="36" customFormat="1" ht="14.5" x14ac:dyDescent="0.35">
      <c r="A49" s="8"/>
      <c r="B49" s="8"/>
      <c r="C49" s="8"/>
      <c r="D49" s="40"/>
      <c r="F49" s="147"/>
      <c r="G49" s="148"/>
      <c r="H49" s="83"/>
      <c r="I49" s="151"/>
      <c r="J49" s="150"/>
      <c r="K49" s="150"/>
      <c r="L49" s="150"/>
      <c r="M49" s="11"/>
      <c r="N49" s="11"/>
      <c r="O49" s="11"/>
      <c r="P49" s="11"/>
    </row>
    <row r="50" spans="1:16" s="36" customFormat="1" ht="14.5" x14ac:dyDescent="0.35">
      <c r="A50" s="8"/>
      <c r="B50" s="8"/>
      <c r="C50" s="8"/>
      <c r="D50" s="40"/>
      <c r="F50" s="147"/>
      <c r="G50" s="148"/>
      <c r="H50" s="83"/>
      <c r="I50" s="11"/>
      <c r="K50" s="150"/>
      <c r="L50" s="150"/>
      <c r="M50" s="11"/>
      <c r="N50" s="11"/>
      <c r="O50" s="11"/>
      <c r="P50" s="11"/>
    </row>
    <row r="51" spans="1:16" s="36" customFormat="1" ht="18" x14ac:dyDescent="0.5">
      <c r="A51" s="8"/>
      <c r="B51" s="152"/>
      <c r="C51" s="153"/>
      <c r="D51" s="154"/>
      <c r="F51" s="147"/>
      <c r="G51" s="148"/>
      <c r="H51" s="83"/>
      <c r="I51" s="149"/>
      <c r="J51" s="155"/>
      <c r="K51" s="149"/>
      <c r="L51" s="155"/>
      <c r="M51" s="11"/>
      <c r="N51" s="11"/>
      <c r="O51" s="11"/>
      <c r="P51" s="11"/>
    </row>
    <row r="52" spans="1:16" s="36" customFormat="1" ht="18" x14ac:dyDescent="0.5">
      <c r="A52" s="8"/>
      <c r="B52" s="152"/>
      <c r="C52" s="153"/>
      <c r="D52" s="154"/>
      <c r="E52" s="153"/>
      <c r="F52" s="153"/>
      <c r="G52" s="148"/>
      <c r="H52" s="83"/>
      <c r="I52" s="11"/>
      <c r="K52" s="11"/>
      <c r="L52" s="11"/>
      <c r="M52" s="28"/>
      <c r="N52" s="11"/>
      <c r="O52" s="11"/>
      <c r="P52" s="11"/>
    </row>
    <row r="53" spans="1:16" s="36" customFormat="1" ht="16.5" x14ac:dyDescent="0.45">
      <c r="A53" s="8"/>
      <c r="B53" s="8"/>
      <c r="C53" s="8"/>
      <c r="D53" s="40"/>
      <c r="E53" s="8"/>
      <c r="F53" s="8"/>
      <c r="G53" s="122"/>
      <c r="H53" s="83"/>
      <c r="I53" s="156"/>
      <c r="J53" s="150"/>
      <c r="K53" s="150"/>
      <c r="L53" s="11"/>
      <c r="M53" s="11"/>
      <c r="N53" s="11"/>
      <c r="O53" s="11"/>
      <c r="P53" s="11"/>
    </row>
    <row r="54" spans="1:16" s="36" customFormat="1" ht="15.5" x14ac:dyDescent="0.35">
      <c r="A54" s="8"/>
      <c r="B54" s="9"/>
      <c r="C54" s="8"/>
      <c r="D54" s="40"/>
      <c r="E54" s="8"/>
      <c r="F54" s="8"/>
      <c r="G54" s="122"/>
      <c r="H54" s="157"/>
      <c r="I54" s="150"/>
      <c r="J54" s="150"/>
      <c r="K54" s="150"/>
      <c r="L54" s="11"/>
      <c r="M54" s="11"/>
      <c r="N54" s="11"/>
      <c r="O54" s="11"/>
      <c r="P54" s="11"/>
    </row>
    <row r="55" spans="1:16" s="36" customFormat="1" ht="14.5" x14ac:dyDescent="0.35">
      <c r="A55" s="8"/>
      <c r="B55" s="9"/>
      <c r="C55" s="8"/>
      <c r="D55" s="40"/>
      <c r="E55" s="8"/>
      <c r="F55" s="8"/>
      <c r="G55" s="123"/>
      <c r="H55" s="11"/>
      <c r="I55" s="11"/>
      <c r="J55" s="11"/>
      <c r="K55" s="11"/>
      <c r="L55" s="11"/>
      <c r="M55" s="11"/>
      <c r="N55" s="11"/>
      <c r="O55" s="11"/>
      <c r="P55" s="11"/>
    </row>
    <row r="56" spans="1:16" s="36" customFormat="1" ht="14.5" x14ac:dyDescent="0.35">
      <c r="A56" s="8"/>
      <c r="B56" s="9"/>
      <c r="C56" s="9"/>
      <c r="D56" s="9"/>
      <c r="E56" s="9"/>
      <c r="F56" s="9"/>
      <c r="G56" s="124"/>
      <c r="H56" s="11"/>
      <c r="I56" s="11"/>
      <c r="J56" s="11"/>
      <c r="K56" s="11"/>
      <c r="L56" s="11"/>
      <c r="M56" s="11"/>
      <c r="N56" s="11"/>
      <c r="O56" s="11"/>
      <c r="P56" s="11"/>
    </row>
    <row r="57" spans="1:16" s="36" customFormat="1" ht="14.5" x14ac:dyDescent="0.35">
      <c r="A57" s="8"/>
      <c r="B57" s="9"/>
      <c r="C57" s="8"/>
      <c r="D57" s="40"/>
      <c r="E57" s="8"/>
      <c r="F57" s="8"/>
      <c r="G57" s="123"/>
      <c r="H57" s="158"/>
      <c r="I57" s="93"/>
      <c r="J57" s="93"/>
      <c r="K57" s="93"/>
      <c r="L57" s="50"/>
      <c r="M57" s="61"/>
      <c r="N57" s="61"/>
      <c r="O57" s="61"/>
      <c r="P57" s="51"/>
    </row>
    <row r="58" spans="1:16" s="36" customFormat="1" ht="14.5" x14ac:dyDescent="0.35">
      <c r="A58" s="8"/>
      <c r="B58" s="9"/>
      <c r="C58" s="8"/>
      <c r="D58" s="40"/>
      <c r="E58" s="8"/>
      <c r="F58" s="8"/>
      <c r="G58" s="123"/>
      <c r="H58" s="50"/>
      <c r="I58" s="94"/>
      <c r="J58" s="94"/>
      <c r="K58" s="95"/>
      <c r="L58" s="49"/>
      <c r="M58" s="60"/>
      <c r="N58" s="60"/>
      <c r="O58" s="61"/>
      <c r="P58" s="51"/>
    </row>
    <row r="59" spans="1:16" s="36" customFormat="1" ht="14.5" x14ac:dyDescent="0.35">
      <c r="A59" s="8"/>
      <c r="B59" s="8"/>
      <c r="C59" s="8"/>
      <c r="D59" s="40"/>
      <c r="E59" s="8"/>
      <c r="F59" s="8"/>
      <c r="G59" s="123"/>
      <c r="H59" s="50"/>
      <c r="I59" s="94"/>
      <c r="J59" s="94"/>
      <c r="K59" s="95"/>
      <c r="L59" s="49"/>
      <c r="M59" s="60"/>
      <c r="N59" s="60"/>
      <c r="O59" s="61"/>
      <c r="P59" s="51"/>
    </row>
    <row r="60" spans="1:16" s="36" customFormat="1" ht="14.5" x14ac:dyDescent="0.35">
      <c r="A60" s="8"/>
      <c r="B60" s="9"/>
      <c r="C60" s="8"/>
      <c r="D60" s="40"/>
      <c r="E60" s="8"/>
      <c r="F60" s="8"/>
      <c r="G60" s="82"/>
      <c r="H60" s="50"/>
      <c r="I60" s="94"/>
      <c r="J60" s="94"/>
      <c r="K60" s="95"/>
      <c r="L60" s="50"/>
      <c r="M60" s="61"/>
      <c r="N60" s="61"/>
      <c r="O60" s="61"/>
      <c r="P60" s="51"/>
    </row>
    <row r="61" spans="1:16" s="36" customFormat="1" ht="14.5" x14ac:dyDescent="0.35">
      <c r="A61" s="8"/>
      <c r="B61" s="9"/>
      <c r="C61" s="8"/>
      <c r="D61" s="40"/>
      <c r="E61" s="8"/>
      <c r="F61" s="8"/>
      <c r="G61" s="123"/>
      <c r="H61" s="50"/>
      <c r="I61" s="94"/>
      <c r="J61" s="94"/>
      <c r="K61" s="95"/>
      <c r="L61" s="50"/>
      <c r="P61" s="51"/>
    </row>
    <row r="62" spans="1:16" s="36" customFormat="1" ht="14.5" x14ac:dyDescent="0.35">
      <c r="A62" s="8"/>
      <c r="B62" s="9"/>
      <c r="C62" s="8"/>
      <c r="D62" s="40"/>
      <c r="E62" s="8"/>
      <c r="F62" s="8"/>
      <c r="G62" s="123"/>
      <c r="H62" s="50"/>
      <c r="I62" s="94"/>
      <c r="J62" s="94"/>
      <c r="K62" s="95"/>
      <c r="L62" s="50"/>
      <c r="P62" s="51"/>
    </row>
    <row r="63" spans="1:16" s="36" customFormat="1" ht="14.5" x14ac:dyDescent="0.35">
      <c r="A63" s="8"/>
      <c r="B63" s="9"/>
      <c r="C63" s="8"/>
      <c r="D63" s="40"/>
      <c r="E63" s="8"/>
      <c r="F63" s="8"/>
      <c r="G63" s="123"/>
      <c r="H63" s="50"/>
      <c r="I63" s="94"/>
      <c r="J63" s="94"/>
      <c r="K63" s="95"/>
      <c r="L63" s="50"/>
      <c r="P63" s="51"/>
    </row>
    <row r="64" spans="1:16" s="36" customFormat="1" ht="14.5" x14ac:dyDescent="0.35">
      <c r="A64" s="8"/>
      <c r="B64" s="8"/>
      <c r="C64" s="8"/>
      <c r="D64" s="40"/>
      <c r="E64" s="8"/>
      <c r="F64" s="8"/>
      <c r="G64" s="123"/>
      <c r="H64" s="50"/>
      <c r="I64" s="159"/>
      <c r="J64" s="159"/>
      <c r="K64" s="95"/>
      <c r="L64" s="50"/>
      <c r="P64" s="51"/>
    </row>
    <row r="65" spans="1:18" s="36" customFormat="1" ht="14.5" x14ac:dyDescent="0.35">
      <c r="A65" s="8"/>
      <c r="B65" s="9"/>
      <c r="C65" s="8"/>
      <c r="D65" s="40"/>
      <c r="E65" s="8"/>
      <c r="F65" s="8"/>
      <c r="G65" s="123"/>
      <c r="H65" s="50"/>
      <c r="I65" s="159"/>
      <c r="J65" s="159"/>
      <c r="K65" s="95"/>
      <c r="L65" s="50"/>
      <c r="P65" s="51"/>
    </row>
    <row r="66" spans="1:18" s="36" customFormat="1" ht="14.5" x14ac:dyDescent="0.35">
      <c r="A66" s="8"/>
      <c r="B66" s="9"/>
      <c r="C66" s="8"/>
      <c r="D66" s="40"/>
      <c r="E66" s="9"/>
      <c r="F66" s="9"/>
      <c r="G66" s="123"/>
      <c r="H66" s="50"/>
      <c r="I66" s="159"/>
      <c r="J66" s="159"/>
      <c r="K66" s="95"/>
      <c r="L66" s="50"/>
      <c r="M66" s="160"/>
      <c r="P66" s="51"/>
      <c r="Q66" s="37"/>
      <c r="R66" s="37"/>
    </row>
    <row r="67" spans="1:18" s="36" customFormat="1" ht="15.5" x14ac:dyDescent="0.35">
      <c r="A67" s="8"/>
      <c r="B67" s="9"/>
      <c r="C67" s="8"/>
      <c r="D67" s="125"/>
      <c r="E67" s="8"/>
      <c r="F67" s="9"/>
      <c r="G67" s="161"/>
      <c r="H67" s="157"/>
      <c r="I67" s="40"/>
      <c r="J67" s="40"/>
      <c r="K67" s="40"/>
      <c r="L67" s="38"/>
      <c r="P67" s="38"/>
    </row>
    <row r="68" spans="1:18" s="36" customFormat="1" ht="14.5" x14ac:dyDescent="0.35">
      <c r="A68" s="8"/>
      <c r="B68" s="9"/>
      <c r="C68" s="8"/>
      <c r="D68" s="88"/>
      <c r="E68" s="126"/>
      <c r="F68" s="127"/>
      <c r="G68" s="123"/>
      <c r="H68" s="11"/>
      <c r="I68" s="11"/>
      <c r="J68" s="11"/>
      <c r="K68" s="11"/>
      <c r="L68" s="38"/>
      <c r="P68" s="38"/>
    </row>
    <row r="69" spans="1:18" s="36" customFormat="1" ht="14.5" x14ac:dyDescent="0.35">
      <c r="A69" s="8"/>
      <c r="B69" s="8"/>
      <c r="C69" s="8"/>
      <c r="D69" s="88"/>
      <c r="E69" s="126"/>
      <c r="F69" s="127"/>
      <c r="G69" s="123"/>
      <c r="H69" s="11"/>
      <c r="I69" s="11"/>
      <c r="J69" s="11"/>
      <c r="K69" s="11"/>
      <c r="L69" s="38"/>
      <c r="P69" s="38"/>
    </row>
    <row r="70" spans="1:18" s="36" customFormat="1" ht="14.5" x14ac:dyDescent="0.35">
      <c r="A70" s="8"/>
      <c r="B70" s="8"/>
      <c r="C70" s="8"/>
      <c r="D70" s="44"/>
      <c r="E70" s="44"/>
      <c r="F70" s="128"/>
      <c r="G70" s="123"/>
      <c r="H70" s="11"/>
      <c r="I70" s="28"/>
      <c r="J70" s="11"/>
      <c r="K70" s="11"/>
      <c r="L70" s="38"/>
      <c r="P70" s="38"/>
    </row>
    <row r="71" spans="1:18" s="36" customFormat="1" ht="14.5" x14ac:dyDescent="0.35">
      <c r="A71" s="8"/>
      <c r="B71" s="8"/>
      <c r="C71" s="8"/>
      <c r="D71" s="44"/>
      <c r="E71" s="44"/>
      <c r="F71" s="128"/>
      <c r="G71" s="123"/>
      <c r="H71" s="11"/>
      <c r="I71" s="11"/>
      <c r="J71" s="11"/>
      <c r="K71" s="11"/>
      <c r="L71" s="38"/>
      <c r="M71" s="62"/>
      <c r="N71" s="62"/>
      <c r="O71" s="61"/>
      <c r="P71" s="38"/>
    </row>
    <row r="72" spans="1:18" s="36" customFormat="1" ht="14.5" x14ac:dyDescent="0.35">
      <c r="A72" s="8"/>
      <c r="B72" s="8"/>
      <c r="C72" s="8"/>
      <c r="D72" s="44"/>
      <c r="E72" s="44"/>
      <c r="F72" s="45"/>
      <c r="G72" s="123"/>
      <c r="H72" s="11"/>
      <c r="I72" s="11"/>
      <c r="J72" s="11"/>
      <c r="K72" s="11"/>
      <c r="L72" s="11"/>
      <c r="M72" s="61"/>
      <c r="N72" s="61"/>
      <c r="O72" s="61"/>
      <c r="P72" s="11"/>
    </row>
    <row r="73" spans="1:18" s="36" customFormat="1" ht="14.5" x14ac:dyDescent="0.35">
      <c r="A73" s="8"/>
      <c r="B73" s="8"/>
      <c r="C73" s="8"/>
      <c r="D73" s="44"/>
      <c r="E73" s="44"/>
      <c r="F73" s="45"/>
      <c r="G73" s="123"/>
      <c r="H73" s="11"/>
      <c r="I73" s="11"/>
      <c r="J73" s="11"/>
      <c r="K73" s="11"/>
      <c r="L73" s="11"/>
      <c r="M73" s="61"/>
      <c r="N73" s="61"/>
      <c r="O73" s="61"/>
      <c r="P73" s="11"/>
    </row>
    <row r="74" spans="1:18" s="36" customFormat="1" ht="18.5" x14ac:dyDescent="0.45">
      <c r="A74" s="8"/>
      <c r="B74" s="129"/>
      <c r="C74" s="8"/>
      <c r="D74" s="44"/>
      <c r="E74" s="44"/>
      <c r="F74" s="45"/>
      <c r="G74" s="130"/>
      <c r="H74" s="11"/>
      <c r="I74" s="11"/>
      <c r="J74" s="11"/>
      <c r="K74" s="11"/>
      <c r="L74" s="11"/>
      <c r="M74" s="61"/>
      <c r="N74" s="61"/>
      <c r="O74" s="61"/>
      <c r="P74" s="11"/>
    </row>
    <row r="75" spans="1:18" s="36" customFormat="1" ht="14.5" x14ac:dyDescent="0.35">
      <c r="A75" s="8"/>
      <c r="B75" s="8"/>
      <c r="C75" s="8"/>
      <c r="D75" s="40"/>
      <c r="E75" s="8"/>
      <c r="F75" s="14"/>
      <c r="G75" s="9"/>
      <c r="H75" s="11"/>
      <c r="I75" s="11"/>
      <c r="J75" s="11"/>
      <c r="K75" s="11"/>
      <c r="L75" s="11"/>
      <c r="M75" s="11"/>
      <c r="N75" s="11"/>
      <c r="O75" s="87"/>
      <c r="P75" s="11"/>
    </row>
    <row r="76" spans="1:18" s="36" customFormat="1" ht="5" customHeight="1" x14ac:dyDescent="0.35">
      <c r="A76" s="8"/>
      <c r="B76" s="8"/>
      <c r="C76" s="8"/>
      <c r="D76" s="40"/>
      <c r="E76" s="8"/>
      <c r="F76" s="14"/>
      <c r="G76" s="9"/>
      <c r="H76" s="11"/>
      <c r="I76" s="11"/>
      <c r="J76" s="11"/>
      <c r="K76" s="11"/>
      <c r="L76" s="11"/>
      <c r="M76" s="11"/>
      <c r="N76" s="11"/>
      <c r="O76" s="87"/>
      <c r="P76" s="11"/>
    </row>
    <row r="77" spans="1:18" s="36" customFormat="1" ht="17" x14ac:dyDescent="0.35">
      <c r="A77" s="8"/>
      <c r="B77" s="131"/>
      <c r="C77" s="8"/>
      <c r="D77" s="40"/>
      <c r="E77" s="132"/>
      <c r="F77" s="89"/>
      <c r="G77" s="133"/>
      <c r="H77" s="11"/>
      <c r="J77" s="11"/>
      <c r="K77" s="11"/>
      <c r="L77" s="11"/>
      <c r="M77" s="11"/>
      <c r="N77" s="11"/>
      <c r="O77" s="87"/>
      <c r="P77" s="11"/>
    </row>
    <row r="78" spans="1:18" s="36" customFormat="1" ht="14.5" x14ac:dyDescent="0.35">
      <c r="A78" s="8"/>
      <c r="B78" s="135"/>
      <c r="C78" s="8"/>
      <c r="D78" s="50"/>
      <c r="E78" s="137"/>
      <c r="F78" s="89"/>
      <c r="G78" s="133"/>
      <c r="H78" s="11"/>
      <c r="I78" s="134"/>
      <c r="J78" s="11"/>
      <c r="K78" s="11"/>
      <c r="L78" s="11"/>
      <c r="M78" s="11"/>
      <c r="N78" s="11"/>
      <c r="O78" s="11"/>
      <c r="P78" s="11"/>
    </row>
    <row r="79" spans="1:18" s="36" customFormat="1" ht="14.5" x14ac:dyDescent="0.35">
      <c r="A79" s="8"/>
      <c r="B79" s="139"/>
      <c r="C79" s="8"/>
      <c r="D79" s="162"/>
      <c r="E79" s="132"/>
      <c r="F79" s="89"/>
      <c r="G79" s="133"/>
      <c r="H79" s="89"/>
      <c r="I79" s="138"/>
      <c r="J79" s="89"/>
      <c r="K79" s="89"/>
      <c r="L79" s="89"/>
      <c r="M79" s="89"/>
      <c r="N79" s="11"/>
      <c r="O79" s="11"/>
      <c r="P79" s="11"/>
    </row>
    <row r="80" spans="1:18" s="36" customFormat="1" ht="14.5" x14ac:dyDescent="0.35">
      <c r="A80" s="8"/>
      <c r="B80" s="139"/>
      <c r="C80" s="8"/>
      <c r="D80" s="50"/>
      <c r="E80" s="132"/>
      <c r="F80" s="89"/>
      <c r="G80" s="142"/>
      <c r="H80" s="89"/>
      <c r="I80" s="141"/>
      <c r="J80" s="89"/>
      <c r="K80" s="89"/>
      <c r="L80" s="89"/>
      <c r="M80" s="89"/>
      <c r="N80" s="11"/>
      <c r="O80" s="11"/>
      <c r="P80" s="11"/>
    </row>
    <row r="81" spans="2:16" s="8" customFormat="1" ht="14.5" x14ac:dyDescent="0.35">
      <c r="B81" s="139"/>
      <c r="D81" s="50"/>
      <c r="E81" s="143"/>
      <c r="F81" s="89"/>
      <c r="G81" s="133"/>
      <c r="H81" s="89"/>
      <c r="I81" s="138"/>
      <c r="J81" s="89"/>
      <c r="K81" s="89"/>
      <c r="L81" s="89"/>
      <c r="M81" s="89"/>
      <c r="N81" s="11"/>
      <c r="O81" s="11"/>
      <c r="P81" s="11"/>
    </row>
    <row r="82" spans="2:16" ht="14.5" x14ac:dyDescent="0.35">
      <c r="B82" s="144"/>
      <c r="D82" s="50"/>
      <c r="G82" s="36"/>
      <c r="H82" s="89"/>
      <c r="I82" s="36"/>
      <c r="J82" s="89"/>
      <c r="K82" s="89"/>
      <c r="L82" s="89"/>
      <c r="M82" s="89"/>
    </row>
    <row r="83" spans="2:16" ht="15.5" x14ac:dyDescent="0.45">
      <c r="B83" s="144"/>
      <c r="D83" s="50"/>
      <c r="F83" s="147"/>
      <c r="G83" s="148"/>
      <c r="H83" s="83"/>
      <c r="I83" s="149"/>
      <c r="J83" s="150"/>
      <c r="K83" s="150"/>
      <c r="L83" s="150"/>
    </row>
    <row r="84" spans="2:16" ht="14.5" x14ac:dyDescent="0.35">
      <c r="B84" s="144"/>
      <c r="C84" s="145"/>
      <c r="D84" s="50"/>
      <c r="F84" s="147"/>
      <c r="G84" s="148"/>
      <c r="H84" s="83"/>
      <c r="I84" s="151"/>
      <c r="J84" s="150"/>
      <c r="K84" s="150"/>
      <c r="L84" s="150"/>
    </row>
    <row r="85" spans="2:16" ht="14.5" x14ac:dyDescent="0.35">
      <c r="B85" s="144"/>
      <c r="C85" s="145"/>
      <c r="D85" s="50"/>
      <c r="F85" s="147"/>
      <c r="G85" s="148"/>
      <c r="H85" s="83"/>
      <c r="J85" s="36"/>
      <c r="K85" s="150"/>
      <c r="L85" s="150"/>
    </row>
    <row r="86" spans="2:16" ht="15.5" x14ac:dyDescent="0.45">
      <c r="B86" s="144"/>
      <c r="C86" s="145"/>
      <c r="D86" s="50"/>
      <c r="F86" s="147"/>
      <c r="G86" s="148"/>
      <c r="H86" s="83"/>
      <c r="I86" s="149"/>
      <c r="J86" s="155"/>
      <c r="K86" s="149"/>
      <c r="L86" s="155"/>
    </row>
    <row r="87" spans="2:16" ht="14.5" x14ac:dyDescent="0.35">
      <c r="B87" s="163"/>
      <c r="C87" s="145"/>
      <c r="D87" s="50"/>
      <c r="G87" s="36"/>
      <c r="H87" s="89"/>
      <c r="I87" s="36"/>
      <c r="J87" s="89"/>
      <c r="K87" s="89"/>
      <c r="L87" s="89"/>
      <c r="M87" s="89"/>
    </row>
    <row r="88" spans="2:16" ht="14.5" x14ac:dyDescent="0.35">
      <c r="B88" s="92"/>
      <c r="C88" s="89"/>
      <c r="D88" s="164"/>
      <c r="E88" s="89"/>
      <c r="F88" s="89"/>
      <c r="G88" s="89"/>
      <c r="H88" s="89"/>
      <c r="I88" s="165"/>
      <c r="J88" s="89"/>
      <c r="K88" s="89"/>
      <c r="L88" s="89"/>
      <c r="M88" s="89"/>
    </row>
    <row r="89" spans="2:16" ht="18" x14ac:dyDescent="0.5">
      <c r="B89" s="152"/>
      <c r="C89" s="153"/>
      <c r="D89" s="154"/>
      <c r="E89" s="153"/>
      <c r="F89" s="153"/>
      <c r="G89" s="148"/>
      <c r="H89" s="83"/>
      <c r="J89" s="36"/>
      <c r="M89" s="28"/>
    </row>
    <row r="90" spans="2:16" ht="15.5" x14ac:dyDescent="0.35">
      <c r="G90" s="122"/>
      <c r="H90" s="83"/>
      <c r="I90" s="166"/>
      <c r="J90" s="150"/>
      <c r="K90" s="150"/>
    </row>
    <row r="91" spans="2:16" ht="15.5" x14ac:dyDescent="0.35">
      <c r="B91" s="9"/>
      <c r="G91" s="122"/>
      <c r="H91" s="157"/>
      <c r="I91" s="150"/>
      <c r="J91" s="150"/>
      <c r="K91" s="150"/>
    </row>
    <row r="92" spans="2:16" ht="14.5" x14ac:dyDescent="0.35">
      <c r="B92" s="9"/>
      <c r="G92" s="123"/>
    </row>
    <row r="93" spans="2:16" ht="14.5" x14ac:dyDescent="0.35">
      <c r="B93" s="9"/>
      <c r="C93" s="9"/>
      <c r="D93" s="9"/>
      <c r="E93" s="9"/>
      <c r="F93" s="9"/>
      <c r="G93" s="124"/>
    </row>
    <row r="94" spans="2:16" ht="14.5" x14ac:dyDescent="0.35">
      <c r="B94" s="9"/>
      <c r="G94" s="123"/>
      <c r="H94" s="158"/>
      <c r="I94" s="93"/>
      <c r="J94" s="93"/>
      <c r="K94" s="93"/>
      <c r="L94" s="50"/>
      <c r="M94" s="61"/>
      <c r="N94" s="61"/>
      <c r="O94" s="61"/>
    </row>
    <row r="95" spans="2:16" ht="14.5" x14ac:dyDescent="0.35">
      <c r="B95" s="9"/>
      <c r="G95" s="123"/>
      <c r="H95" s="50"/>
      <c r="I95" s="94"/>
      <c r="J95" s="94"/>
      <c r="K95" s="95"/>
      <c r="L95" s="49"/>
      <c r="M95" s="60"/>
      <c r="N95" s="60"/>
      <c r="O95" s="61"/>
    </row>
    <row r="96" spans="2:16" ht="14.5" x14ac:dyDescent="0.35">
      <c r="G96" s="123"/>
      <c r="H96" s="50"/>
      <c r="I96" s="94"/>
      <c r="J96" s="94"/>
      <c r="K96" s="95"/>
      <c r="L96" s="49"/>
      <c r="M96" s="60"/>
      <c r="N96" s="60"/>
      <c r="O96" s="61"/>
    </row>
    <row r="97" spans="2:15" ht="14.5" x14ac:dyDescent="0.35">
      <c r="B97" s="9"/>
      <c r="G97" s="82"/>
      <c r="H97" s="50"/>
      <c r="I97" s="94"/>
      <c r="J97" s="94"/>
      <c r="K97" s="95"/>
      <c r="L97" s="50"/>
      <c r="M97" s="61"/>
      <c r="N97" s="61"/>
      <c r="O97" s="61"/>
    </row>
    <row r="98" spans="2:15" ht="14.5" x14ac:dyDescent="0.35">
      <c r="B98" s="9"/>
      <c r="G98" s="123"/>
      <c r="H98" s="50"/>
      <c r="I98" s="94"/>
      <c r="J98" s="94"/>
      <c r="K98" s="95"/>
      <c r="L98" s="50"/>
      <c r="M98" s="36"/>
      <c r="N98" s="36"/>
      <c r="O98" s="36"/>
    </row>
    <row r="99" spans="2:15" ht="14.5" x14ac:dyDescent="0.35">
      <c r="B99" s="9"/>
      <c r="G99" s="123"/>
      <c r="H99" s="50"/>
      <c r="I99" s="94"/>
      <c r="J99" s="94"/>
      <c r="K99" s="95"/>
      <c r="L99" s="50"/>
      <c r="M99" s="36"/>
      <c r="N99" s="36"/>
      <c r="O99" s="36"/>
    </row>
    <row r="100" spans="2:15" ht="15" customHeight="1" x14ac:dyDescent="0.35">
      <c r="B100" s="9"/>
      <c r="G100" s="123"/>
      <c r="H100" s="50"/>
      <c r="I100" s="94"/>
      <c r="J100" s="94"/>
      <c r="K100" s="95"/>
      <c r="L100" s="50"/>
      <c r="M100" s="36"/>
      <c r="N100" s="36"/>
      <c r="O100" s="36"/>
    </row>
    <row r="101" spans="2:15" ht="14.5" customHeight="1" x14ac:dyDescent="0.35">
      <c r="G101" s="123"/>
      <c r="H101" s="50"/>
      <c r="I101" s="159"/>
      <c r="J101" s="159"/>
      <c r="K101" s="95"/>
      <c r="L101" s="50"/>
      <c r="M101" s="36"/>
      <c r="N101" s="36"/>
      <c r="O101" s="36"/>
    </row>
    <row r="102" spans="2:15" ht="15" customHeight="1" x14ac:dyDescent="0.35">
      <c r="B102" s="9"/>
      <c r="G102" s="123"/>
      <c r="H102" s="50"/>
      <c r="I102" s="159"/>
      <c r="J102" s="159"/>
      <c r="K102" s="95"/>
      <c r="L102" s="50"/>
      <c r="M102" s="36"/>
      <c r="N102" s="36"/>
      <c r="O102" s="36"/>
    </row>
    <row r="103" spans="2:15" ht="15" customHeight="1" x14ac:dyDescent="0.35">
      <c r="B103" s="9"/>
      <c r="E103" s="9"/>
      <c r="F103" s="9"/>
      <c r="G103" s="123"/>
      <c r="H103" s="50"/>
      <c r="I103" s="159"/>
      <c r="J103" s="159"/>
      <c r="K103" s="95"/>
      <c r="L103" s="50"/>
      <c r="M103" s="160"/>
      <c r="N103" s="36"/>
      <c r="O103" s="36"/>
    </row>
    <row r="104" spans="2:15" ht="15" customHeight="1" x14ac:dyDescent="0.35">
      <c r="B104" s="9"/>
      <c r="D104" s="125"/>
      <c r="F104" s="9"/>
      <c r="G104" s="161"/>
      <c r="H104" s="157"/>
      <c r="I104" s="40"/>
      <c r="J104" s="40"/>
      <c r="K104" s="40"/>
      <c r="L104" s="38"/>
      <c r="M104" s="36"/>
      <c r="N104" s="36"/>
      <c r="O104" s="36"/>
    </row>
    <row r="105" spans="2:15" ht="14.5" x14ac:dyDescent="0.35">
      <c r="B105" s="9"/>
      <c r="D105" s="88"/>
      <c r="E105" s="126"/>
      <c r="F105" s="127"/>
      <c r="G105" s="123"/>
      <c r="L105" s="38"/>
      <c r="M105" s="36"/>
      <c r="N105" s="36"/>
      <c r="O105" s="36"/>
    </row>
    <row r="106" spans="2:15" ht="14.5" x14ac:dyDescent="0.35">
      <c r="D106" s="88"/>
      <c r="E106" s="126"/>
      <c r="F106" s="127"/>
      <c r="G106" s="123"/>
      <c r="L106" s="38"/>
      <c r="M106" s="36"/>
      <c r="N106" s="36"/>
      <c r="O106" s="36"/>
    </row>
    <row r="107" spans="2:15" ht="14.5" x14ac:dyDescent="0.35">
      <c r="D107" s="44"/>
      <c r="E107" s="44"/>
      <c r="F107" s="128"/>
      <c r="G107" s="123"/>
      <c r="I107" s="28"/>
      <c r="L107" s="38"/>
      <c r="M107" s="36"/>
      <c r="N107" s="36"/>
      <c r="O107" s="36"/>
    </row>
    <row r="108" spans="2:15" ht="14.5" x14ac:dyDescent="0.35">
      <c r="D108" s="44"/>
      <c r="E108" s="44"/>
      <c r="F108" s="128"/>
      <c r="G108" s="123"/>
      <c r="L108" s="38"/>
      <c r="M108" s="62"/>
      <c r="N108" s="62"/>
      <c r="O108" s="61"/>
    </row>
    <row r="109" spans="2:15" ht="14.5" x14ac:dyDescent="0.35">
      <c r="D109" s="44"/>
      <c r="E109" s="44"/>
      <c r="F109" s="45"/>
      <c r="G109" s="123"/>
      <c r="M109" s="61"/>
      <c r="N109" s="61"/>
      <c r="O109" s="61"/>
    </row>
    <row r="110" spans="2:15" ht="14.5" x14ac:dyDescent="0.35">
      <c r="D110" s="44"/>
      <c r="E110" s="44"/>
      <c r="F110" s="45"/>
      <c r="G110" s="123"/>
      <c r="M110" s="61"/>
      <c r="N110" s="61"/>
      <c r="O110" s="61"/>
    </row>
    <row r="111" spans="2:15" ht="18.5" x14ac:dyDescent="0.45">
      <c r="B111" s="129"/>
      <c r="D111" s="44"/>
      <c r="E111" s="44"/>
      <c r="F111" s="45"/>
      <c r="G111" s="130"/>
      <c r="M111" s="61"/>
      <c r="N111" s="61"/>
      <c r="O111" s="61"/>
    </row>
    <row r="112" spans="2:15" ht="14.5" x14ac:dyDescent="0.35"/>
    <row r="113" ht="14.5" x14ac:dyDescent="0.35"/>
    <row r="114" ht="14.5" hidden="1" customHeight="1" x14ac:dyDescent="0.35"/>
    <row r="115" ht="14.5" hidden="1" customHeight="1" x14ac:dyDescent="0.35"/>
    <row r="116" ht="14.5" hidden="1" customHeight="1" x14ac:dyDescent="0.35"/>
    <row r="117" ht="14.5" hidden="1" customHeight="1" x14ac:dyDescent="0.35"/>
    <row r="118" ht="14.5" hidden="1" customHeight="1" x14ac:dyDescent="0.35"/>
    <row r="119" ht="14.5" hidden="1" customHeight="1" x14ac:dyDescent="0.35"/>
    <row r="120" ht="14.5" hidden="1" customHeight="1" x14ac:dyDescent="0.35"/>
    <row r="121" ht="14.5" hidden="1" customHeight="1" x14ac:dyDescent="0.35"/>
    <row r="122" ht="14.5" hidden="1" customHeight="1" x14ac:dyDescent="0.35"/>
    <row r="123" ht="14.5" hidden="1" customHeight="1" x14ac:dyDescent="0.35"/>
    <row r="124" ht="14.5" hidden="1" customHeight="1" x14ac:dyDescent="0.35"/>
    <row r="125" ht="14.5" hidden="1" customHeight="1" x14ac:dyDescent="0.35"/>
    <row r="126" ht="14.5" hidden="1" customHeight="1" x14ac:dyDescent="0.35"/>
    <row r="127" ht="14.5" hidden="1" customHeight="1" x14ac:dyDescent="0.35"/>
    <row r="128" ht="14.5" hidden="1" customHeight="1" x14ac:dyDescent="0.35"/>
    <row r="129" ht="14.5" hidden="1" customHeight="1" x14ac:dyDescent="0.35"/>
    <row r="130" ht="14.5" hidden="1" customHeight="1" x14ac:dyDescent="0.35"/>
    <row r="131" ht="14.5" hidden="1" customHeight="1" x14ac:dyDescent="0.35"/>
    <row r="132" ht="14.5" hidden="1" customHeight="1" x14ac:dyDescent="0.35"/>
    <row r="133" ht="14.5" hidden="1" customHeight="1" x14ac:dyDescent="0.35"/>
    <row r="134" ht="14.5" hidden="1" customHeight="1" x14ac:dyDescent="0.35"/>
    <row r="135" ht="14.5" hidden="1" customHeight="1" x14ac:dyDescent="0.35"/>
    <row r="136" ht="14.5" hidden="1" customHeight="1" x14ac:dyDescent="0.35"/>
    <row r="137" ht="14.5" hidden="1" customHeight="1" x14ac:dyDescent="0.35"/>
    <row r="138" ht="14.5" hidden="1" customHeight="1" x14ac:dyDescent="0.35"/>
    <row r="139" ht="14.5" hidden="1" customHeight="1" x14ac:dyDescent="0.35"/>
    <row r="140" ht="14.5" hidden="1" customHeight="1" x14ac:dyDescent="0.35"/>
    <row r="141" ht="14.5" hidden="1" customHeight="1" x14ac:dyDescent="0.35"/>
    <row r="142" ht="14.5" hidden="1" customHeight="1" x14ac:dyDescent="0.35"/>
    <row r="143" ht="14.5" hidden="1" customHeight="1" x14ac:dyDescent="0.35"/>
    <row r="144" ht="14.5" hidden="1" customHeight="1" x14ac:dyDescent="0.35"/>
    <row r="145" ht="14.5" hidden="1" customHeight="1" x14ac:dyDescent="0.35"/>
    <row r="146" ht="14.5" hidden="1" customHeight="1" x14ac:dyDescent="0.35"/>
    <row r="147" ht="14.5" hidden="1" customHeight="1" x14ac:dyDescent="0.35"/>
    <row r="148" ht="14.5" hidden="1" customHeight="1" x14ac:dyDescent="0.35"/>
    <row r="149" ht="14.5" hidden="1" customHeight="1" x14ac:dyDescent="0.35"/>
    <row r="150" ht="14.5" hidden="1" customHeight="1" x14ac:dyDescent="0.35"/>
    <row r="151" ht="14.5" hidden="1" customHeight="1" x14ac:dyDescent="0.35"/>
    <row r="152" ht="14.5" hidden="1" customHeight="1" x14ac:dyDescent="0.35"/>
    <row r="153" ht="14.5" hidden="1" customHeight="1" x14ac:dyDescent="0.35"/>
    <row r="154" ht="14.5" hidden="1" customHeight="1" x14ac:dyDescent="0.35"/>
    <row r="155" ht="14.5" hidden="1" customHeight="1" x14ac:dyDescent="0.35"/>
    <row r="156" ht="14.5" hidden="1" customHeight="1" x14ac:dyDescent="0.35"/>
    <row r="157" ht="14.5" hidden="1" customHeight="1" x14ac:dyDescent="0.35"/>
    <row r="158" ht="14.5" hidden="1" customHeight="1" x14ac:dyDescent="0.35"/>
    <row r="159" ht="14.5" hidden="1" customHeight="1" x14ac:dyDescent="0.35"/>
    <row r="160" ht="14.5" hidden="1" customHeight="1" x14ac:dyDescent="0.35"/>
    <row r="161" ht="14.5" hidden="1" customHeight="1" x14ac:dyDescent="0.35"/>
    <row r="162" ht="14.5" hidden="1" customHeight="1" x14ac:dyDescent="0.35"/>
    <row r="163" ht="14.5" hidden="1" customHeight="1" x14ac:dyDescent="0.35"/>
    <row r="164" ht="14.5" hidden="1" customHeight="1" x14ac:dyDescent="0.35"/>
    <row r="165" ht="14.5" hidden="1" customHeight="1" x14ac:dyDescent="0.35"/>
    <row r="166" ht="14.5" hidden="1" customHeight="1" x14ac:dyDescent="0.35"/>
    <row r="167" ht="14.5" hidden="1" customHeight="1" x14ac:dyDescent="0.35"/>
    <row r="168" ht="14.5" hidden="1" customHeight="1" x14ac:dyDescent="0.35"/>
    <row r="169" ht="14.5" hidden="1" customHeight="1" x14ac:dyDescent="0.35"/>
    <row r="170" ht="14.5" hidden="1" customHeight="1" x14ac:dyDescent="0.35"/>
    <row r="171" ht="14.5" hidden="1" customHeight="1" x14ac:dyDescent="0.35"/>
    <row r="172" ht="14.5" hidden="1" customHeight="1" x14ac:dyDescent="0.35"/>
    <row r="173" ht="14.5" hidden="1" customHeight="1" x14ac:dyDescent="0.35"/>
    <row r="174" ht="14.5" hidden="1" customHeight="1" x14ac:dyDescent="0.35"/>
    <row r="175" ht="14.5" hidden="1" customHeight="1" x14ac:dyDescent="0.35"/>
    <row r="176" ht="14.5" hidden="1" customHeight="1" x14ac:dyDescent="0.35"/>
    <row r="177" ht="14.5" hidden="1" customHeight="1" x14ac:dyDescent="0.35"/>
    <row r="178" ht="14.5" hidden="1" customHeight="1" x14ac:dyDescent="0.35"/>
    <row r="179" ht="14.5" hidden="1" customHeight="1" x14ac:dyDescent="0.35"/>
    <row r="180" ht="14.5" hidden="1" customHeight="1" x14ac:dyDescent="0.35"/>
    <row r="181" ht="14.5" hidden="1" customHeight="1" x14ac:dyDescent="0.35"/>
    <row r="182" ht="14.5" hidden="1" customHeight="1" x14ac:dyDescent="0.35"/>
    <row r="183" ht="14.5" hidden="1" customHeight="1" x14ac:dyDescent="0.35"/>
    <row r="184" ht="14.5" hidden="1" customHeight="1" x14ac:dyDescent="0.35"/>
    <row r="185" ht="14.5" hidden="1" customHeight="1" x14ac:dyDescent="0.35"/>
    <row r="186" ht="14.5" hidden="1" customHeight="1" x14ac:dyDescent="0.35"/>
    <row r="187" ht="14.5" hidden="1" customHeight="1" x14ac:dyDescent="0.35"/>
    <row r="188" ht="14.5" hidden="1" customHeight="1" x14ac:dyDescent="0.35"/>
    <row r="189" ht="14.5" hidden="1" customHeight="1" x14ac:dyDescent="0.35"/>
    <row r="190" ht="14.5" hidden="1" customHeight="1" x14ac:dyDescent="0.35"/>
    <row r="191" ht="14.5" hidden="1" customHeight="1" x14ac:dyDescent="0.35"/>
    <row r="192" ht="14.5" hidden="1" customHeight="1" x14ac:dyDescent="0.35"/>
    <row r="193" ht="14.5" hidden="1" customHeight="1" x14ac:dyDescent="0.35"/>
    <row r="194" ht="14.5" hidden="1" customHeight="1" x14ac:dyDescent="0.35"/>
    <row r="195" ht="14.5" hidden="1" customHeight="1" x14ac:dyDescent="0.35"/>
    <row r="196" ht="14.5" hidden="1" customHeight="1" x14ac:dyDescent="0.35"/>
    <row r="197" ht="14.5" hidden="1" customHeight="1" x14ac:dyDescent="0.35"/>
    <row r="198" ht="14.5" hidden="1" customHeight="1" x14ac:dyDescent="0.35"/>
    <row r="199" ht="14.5" hidden="1" customHeight="1" x14ac:dyDescent="0.35"/>
    <row r="200" ht="14.5" hidden="1" customHeight="1" x14ac:dyDescent="0.35"/>
    <row r="201" ht="14.5" hidden="1" customHeight="1" x14ac:dyDescent="0.35"/>
    <row r="202" ht="14.5" hidden="1" customHeight="1" x14ac:dyDescent="0.35"/>
    <row r="203" ht="14.5" hidden="1" customHeight="1" x14ac:dyDescent="0.35"/>
    <row r="204" ht="14.5" hidden="1" customHeight="1" x14ac:dyDescent="0.35"/>
    <row r="205" ht="14.5" hidden="1" customHeight="1" x14ac:dyDescent="0.35"/>
    <row r="206" ht="14.5" hidden="1" customHeight="1" x14ac:dyDescent="0.35"/>
    <row r="207" ht="14.5" hidden="1" customHeight="1" x14ac:dyDescent="0.35"/>
    <row r="208" ht="14.5" hidden="1" customHeight="1" x14ac:dyDescent="0.35"/>
    <row r="209" ht="14.5" hidden="1" customHeight="1" x14ac:dyDescent="0.35"/>
    <row r="210" ht="14.5" hidden="1" customHeight="1" x14ac:dyDescent="0.35"/>
    <row r="211" ht="14.5" hidden="1" customHeight="1" x14ac:dyDescent="0.35"/>
    <row r="212" ht="14.5" hidden="1" customHeight="1" x14ac:dyDescent="0.35"/>
    <row r="213" ht="14.5" hidden="1" customHeight="1" x14ac:dyDescent="0.35"/>
    <row r="214" ht="14.5" hidden="1" customHeight="1" x14ac:dyDescent="0.35"/>
    <row r="215" ht="14.5" hidden="1" customHeight="1" x14ac:dyDescent="0.35"/>
    <row r="216" ht="14.5" hidden="1" customHeight="1" x14ac:dyDescent="0.35"/>
    <row r="217" ht="14.5" hidden="1" customHeight="1" x14ac:dyDescent="0.35"/>
    <row r="218" ht="14.5" hidden="1" customHeight="1" x14ac:dyDescent="0.35"/>
    <row r="219" ht="14.5" hidden="1" customHeight="1" x14ac:dyDescent="0.35"/>
    <row r="220" ht="14.5" hidden="1" customHeight="1" x14ac:dyDescent="0.35"/>
    <row r="221" ht="14.5" hidden="1" customHeight="1" x14ac:dyDescent="0.35"/>
    <row r="222" ht="14.5" hidden="1" customHeight="1" x14ac:dyDescent="0.35"/>
    <row r="223" ht="14.5" hidden="1" customHeight="1" x14ac:dyDescent="0.35"/>
    <row r="224" ht="14.5" hidden="1" customHeight="1" x14ac:dyDescent="0.35"/>
    <row r="225" ht="14.5" hidden="1" customHeight="1" x14ac:dyDescent="0.35"/>
    <row r="226" ht="14.5" hidden="1" customHeight="1" x14ac:dyDescent="0.35"/>
    <row r="227" ht="14.5" hidden="1" customHeight="1" x14ac:dyDescent="0.35"/>
    <row r="228" ht="14.5" hidden="1" customHeight="1" x14ac:dyDescent="0.35"/>
    <row r="229" ht="14.5" hidden="1" customHeight="1" x14ac:dyDescent="0.35"/>
    <row r="230" ht="14.5" hidden="1" customHeight="1" x14ac:dyDescent="0.35"/>
    <row r="231" ht="14.5" hidden="1" customHeight="1" x14ac:dyDescent="0.35"/>
    <row r="232" ht="14.5" hidden="1" customHeight="1" x14ac:dyDescent="0.35"/>
    <row r="233" ht="14.5" hidden="1" customHeight="1" x14ac:dyDescent="0.35"/>
    <row r="234" ht="14.5" hidden="1" customHeight="1" x14ac:dyDescent="0.35"/>
    <row r="235" ht="14.5" hidden="1" customHeight="1" x14ac:dyDescent="0.35"/>
    <row r="236" ht="14.5" hidden="1" customHeight="1" x14ac:dyDescent="0.35"/>
    <row r="237" ht="14.5" hidden="1" customHeight="1" x14ac:dyDescent="0.35"/>
    <row r="238" ht="14.5" hidden="1" customHeight="1" x14ac:dyDescent="0.35"/>
    <row r="239" ht="14.5" hidden="1" customHeight="1" x14ac:dyDescent="0.35"/>
    <row r="240" ht="14.5" hidden="1" customHeight="1" x14ac:dyDescent="0.35"/>
    <row r="241" ht="14.5" hidden="1" customHeight="1" x14ac:dyDescent="0.35"/>
    <row r="242" ht="14.5" hidden="1" customHeight="1" x14ac:dyDescent="0.35"/>
    <row r="243" ht="14.5" hidden="1" customHeight="1" x14ac:dyDescent="0.35"/>
    <row r="244" ht="14.5" hidden="1" customHeight="1" x14ac:dyDescent="0.35"/>
    <row r="245" ht="14.5" hidden="1" customHeight="1" x14ac:dyDescent="0.35"/>
    <row r="246" ht="14.5" hidden="1" customHeight="1" x14ac:dyDescent="0.35"/>
    <row r="247" ht="14.5" hidden="1" customHeight="1" x14ac:dyDescent="0.35"/>
    <row r="248" ht="14.5" hidden="1" customHeight="1" x14ac:dyDescent="0.35"/>
    <row r="249" ht="14.5" hidden="1" customHeight="1" x14ac:dyDescent="0.35"/>
    <row r="250" ht="14.5" hidden="1" customHeight="1" x14ac:dyDescent="0.35"/>
    <row r="251" ht="14.5" hidden="1" customHeight="1" x14ac:dyDescent="0.35"/>
    <row r="252" ht="14.5" hidden="1" customHeight="1" x14ac:dyDescent="0.35"/>
    <row r="253" ht="14.5" hidden="1" customHeight="1" x14ac:dyDescent="0.35"/>
    <row r="254" ht="14.5" hidden="1" customHeight="1" x14ac:dyDescent="0.35"/>
    <row r="255" ht="14.5" hidden="1" customHeight="1" x14ac:dyDescent="0.35"/>
    <row r="256" ht="14.5" hidden="1" customHeight="1" x14ac:dyDescent="0.35"/>
    <row r="257" ht="14.5" hidden="1" customHeight="1" x14ac:dyDescent="0.35"/>
    <row r="258" ht="14.5" hidden="1" customHeight="1" x14ac:dyDescent="0.35"/>
    <row r="259" ht="14.5" hidden="1" customHeight="1" x14ac:dyDescent="0.35"/>
    <row r="260" ht="14.5" hidden="1" customHeight="1" x14ac:dyDescent="0.35"/>
    <row r="261" ht="14.5" hidden="1" customHeight="1" x14ac:dyDescent="0.35"/>
    <row r="262" ht="14.5" hidden="1" customHeight="1" x14ac:dyDescent="0.35"/>
    <row r="263" ht="14.5" hidden="1" customHeight="1" x14ac:dyDescent="0.35"/>
    <row r="264" ht="14.5" hidden="1" customHeight="1" x14ac:dyDescent="0.35"/>
    <row r="265" ht="14.5" hidden="1" customHeight="1" x14ac:dyDescent="0.35"/>
    <row r="266" ht="14.5" hidden="1" customHeight="1" x14ac:dyDescent="0.35"/>
    <row r="267" ht="14.5" hidden="1" customHeight="1" x14ac:dyDescent="0.35"/>
    <row r="268" ht="14.5" hidden="1" customHeight="1" x14ac:dyDescent="0.35"/>
    <row r="269" ht="14.5" hidden="1" customHeight="1" x14ac:dyDescent="0.35"/>
    <row r="270" ht="14.5" hidden="1" customHeight="1" x14ac:dyDescent="0.35"/>
    <row r="271" ht="14.5" hidden="1" customHeight="1" x14ac:dyDescent="0.35"/>
    <row r="272" ht="14.5" hidden="1" customHeight="1" x14ac:dyDescent="0.35"/>
    <row r="273" ht="14.5" hidden="1" customHeight="1" x14ac:dyDescent="0.35"/>
    <row r="274" ht="14.5" hidden="1" customHeight="1" x14ac:dyDescent="0.35"/>
    <row r="275" ht="14.5" hidden="1" customHeight="1" x14ac:dyDescent="0.35"/>
    <row r="276" ht="14.5" hidden="1" customHeight="1" x14ac:dyDescent="0.35"/>
    <row r="277" ht="14.5" hidden="1" customHeight="1" x14ac:dyDescent="0.35"/>
    <row r="278" ht="14.5" hidden="1" customHeight="1" x14ac:dyDescent="0.35"/>
    <row r="279" ht="14.5" hidden="1" customHeight="1" x14ac:dyDescent="0.35"/>
    <row r="280" ht="14.5" hidden="1" customHeight="1" x14ac:dyDescent="0.35"/>
    <row r="281" ht="14.5" hidden="1" customHeight="1" x14ac:dyDescent="0.35"/>
    <row r="282" ht="14.5" hidden="1" customHeight="1" x14ac:dyDescent="0.35"/>
    <row r="283" ht="14.5" hidden="1" customHeight="1" x14ac:dyDescent="0.35"/>
    <row r="284" ht="14.5" hidden="1" customHeight="1" x14ac:dyDescent="0.35"/>
    <row r="285" ht="14.5" hidden="1" customHeight="1" x14ac:dyDescent="0.35"/>
    <row r="286" ht="14.5" hidden="1" customHeight="1" x14ac:dyDescent="0.35"/>
    <row r="287" ht="14.5" hidden="1" customHeight="1" x14ac:dyDescent="0.35"/>
    <row r="288" ht="14.5" hidden="1" customHeight="1" x14ac:dyDescent="0.35"/>
    <row r="289" ht="14.5" hidden="1" customHeight="1" x14ac:dyDescent="0.35"/>
    <row r="290" ht="14.5" hidden="1" customHeight="1" x14ac:dyDescent="0.35"/>
    <row r="291" ht="14.5" hidden="1" customHeight="1" x14ac:dyDescent="0.35"/>
    <row r="292" ht="14.5" hidden="1" customHeight="1" x14ac:dyDescent="0.35"/>
    <row r="293" ht="14.5" hidden="1" customHeight="1" x14ac:dyDescent="0.35"/>
    <row r="294" ht="14.5" hidden="1" customHeight="1" x14ac:dyDescent="0.35"/>
    <row r="295" ht="14.5" hidden="1" customHeight="1" x14ac:dyDescent="0.35"/>
    <row r="296" ht="14.5" hidden="1" customHeight="1" x14ac:dyDescent="0.35"/>
    <row r="297" ht="14.5" hidden="1" customHeight="1" x14ac:dyDescent="0.35"/>
    <row r="298" ht="14.5" hidden="1" customHeight="1" x14ac:dyDescent="0.35"/>
    <row r="299" ht="14.5" hidden="1" customHeight="1" x14ac:dyDescent="0.35"/>
    <row r="300" ht="14.5" hidden="1" customHeight="1" x14ac:dyDescent="0.35"/>
    <row r="301" ht="14.5" hidden="1" customHeight="1" x14ac:dyDescent="0.35"/>
    <row r="302" ht="14.5" hidden="1" customHeight="1" x14ac:dyDescent="0.35"/>
    <row r="303" ht="14.5" hidden="1" customHeight="1" x14ac:dyDescent="0.35"/>
    <row r="304" ht="14.5" hidden="1" customHeight="1" x14ac:dyDescent="0.35"/>
    <row r="305" ht="14.5" hidden="1" customHeight="1" x14ac:dyDescent="0.35"/>
    <row r="306" ht="14.5" hidden="1" customHeight="1" x14ac:dyDescent="0.35"/>
    <row r="307" ht="14.5" hidden="1" customHeight="1" x14ac:dyDescent="0.35"/>
    <row r="308" ht="14.5" hidden="1" customHeight="1" x14ac:dyDescent="0.35"/>
    <row r="309" ht="14.5" hidden="1" customHeight="1" x14ac:dyDescent="0.35"/>
    <row r="310" ht="14.5" hidden="1" customHeight="1" x14ac:dyDescent="0.35"/>
    <row r="311" ht="14.5" hidden="1" customHeight="1" x14ac:dyDescent="0.35"/>
    <row r="312" ht="14.5" hidden="1" customHeight="1" x14ac:dyDescent="0.35"/>
    <row r="313" ht="14.5" hidden="1" customHeight="1" x14ac:dyDescent="0.35"/>
    <row r="314" ht="14.5" hidden="1" customHeight="1" x14ac:dyDescent="0.35"/>
    <row r="315" ht="14.5" hidden="1" customHeight="1" x14ac:dyDescent="0.35"/>
    <row r="316" ht="14.5" hidden="1" customHeight="1" x14ac:dyDescent="0.35"/>
    <row r="317" ht="14.5" hidden="1" customHeight="1" x14ac:dyDescent="0.35"/>
    <row r="318" ht="14.5" hidden="1" customHeight="1" x14ac:dyDescent="0.35"/>
    <row r="319" ht="14.5" hidden="1" customHeight="1" x14ac:dyDescent="0.35"/>
    <row r="320" ht="14.5" hidden="1" customHeight="1" x14ac:dyDescent="0.35"/>
    <row r="321" ht="14.5" hidden="1" customHeight="1" x14ac:dyDescent="0.35"/>
    <row r="322" ht="14.5" hidden="1" customHeight="1" x14ac:dyDescent="0.35"/>
    <row r="323" ht="14.5" hidden="1" customHeight="1" x14ac:dyDescent="0.35"/>
    <row r="324" ht="14.5" hidden="1" customHeight="1" x14ac:dyDescent="0.35"/>
    <row r="325" ht="14.5" hidden="1" customHeight="1" x14ac:dyDescent="0.35"/>
    <row r="326" ht="14.5" hidden="1" customHeight="1" x14ac:dyDescent="0.35"/>
    <row r="327" ht="14.5" hidden="1" customHeight="1" x14ac:dyDescent="0.35"/>
    <row r="328" ht="14.5" hidden="1" customHeight="1" x14ac:dyDescent="0.35"/>
    <row r="329" ht="14.5" hidden="1" customHeight="1" x14ac:dyDescent="0.35"/>
    <row r="330" ht="14.5" hidden="1" customHeight="1" x14ac:dyDescent="0.35"/>
    <row r="331" ht="14.5" hidden="1" customHeight="1" x14ac:dyDescent="0.35"/>
    <row r="332" ht="14.5" hidden="1" customHeight="1" x14ac:dyDescent="0.35"/>
    <row r="333" ht="14.5" hidden="1" customHeight="1" x14ac:dyDescent="0.35"/>
    <row r="334" ht="14.5" hidden="1" customHeight="1" x14ac:dyDescent="0.35"/>
    <row r="335" ht="14.5" hidden="1" customHeight="1" x14ac:dyDescent="0.35"/>
    <row r="336" ht="14.5" hidden="1" customHeight="1" x14ac:dyDescent="0.35"/>
    <row r="337" ht="14.5" hidden="1" customHeight="1" x14ac:dyDescent="0.35"/>
    <row r="338" ht="14.5" hidden="1" customHeight="1" x14ac:dyDescent="0.35"/>
    <row r="339" ht="14.5" hidden="1" customHeight="1" x14ac:dyDescent="0.35"/>
    <row r="340" ht="14.5" hidden="1" customHeight="1" x14ac:dyDescent="0.35"/>
    <row r="341" ht="14.5" hidden="1" customHeight="1" x14ac:dyDescent="0.35"/>
    <row r="342" ht="14.5" hidden="1" customHeight="1" x14ac:dyDescent="0.35"/>
    <row r="343" ht="14.5" hidden="1" customHeight="1" x14ac:dyDescent="0.35"/>
    <row r="344" ht="14.5" hidden="1" customHeight="1" x14ac:dyDescent="0.35"/>
    <row r="345" ht="14.5" hidden="1" customHeight="1" x14ac:dyDescent="0.35"/>
    <row r="346" ht="14.5" hidden="1" customHeight="1" x14ac:dyDescent="0.35"/>
    <row r="347" ht="14.5" hidden="1" customHeight="1" x14ac:dyDescent="0.35"/>
    <row r="348" ht="14.5" hidden="1" customHeight="1" x14ac:dyDescent="0.35"/>
    <row r="349" ht="14.5" hidden="1" customHeight="1" x14ac:dyDescent="0.35"/>
    <row r="350" ht="14.5" hidden="1" customHeight="1" x14ac:dyDescent="0.35"/>
    <row r="351" ht="14.5" hidden="1" customHeight="1" x14ac:dyDescent="0.35"/>
    <row r="352" ht="14.5" hidden="1" customHeight="1" x14ac:dyDescent="0.35"/>
    <row r="353" ht="14.5" hidden="1" customHeight="1" x14ac:dyDescent="0.35"/>
    <row r="354" ht="14.5" hidden="1" customHeight="1" x14ac:dyDescent="0.35"/>
    <row r="355" ht="14.5" hidden="1" customHeight="1" x14ac:dyDescent="0.35"/>
    <row r="356" ht="14.5" hidden="1" customHeight="1" x14ac:dyDescent="0.35"/>
    <row r="357" ht="14.5" hidden="1" customHeight="1" x14ac:dyDescent="0.35"/>
    <row r="358" ht="14.5" hidden="1" customHeight="1" x14ac:dyDescent="0.35"/>
    <row r="359" ht="14.5" hidden="1" customHeight="1" x14ac:dyDescent="0.35"/>
    <row r="360" ht="14.5" hidden="1" customHeight="1" x14ac:dyDescent="0.35"/>
    <row r="361" ht="14.5" hidden="1" customHeight="1" x14ac:dyDescent="0.35"/>
    <row r="362" ht="14.5" hidden="1" customHeight="1" x14ac:dyDescent="0.35"/>
    <row r="363" ht="14.5" hidden="1" customHeight="1" x14ac:dyDescent="0.35"/>
    <row r="364" ht="14.5" hidden="1" customHeight="1" x14ac:dyDescent="0.35"/>
    <row r="365" ht="14.5" hidden="1" customHeight="1" x14ac:dyDescent="0.35"/>
    <row r="366" ht="14.5" hidden="1" customHeight="1" x14ac:dyDescent="0.35"/>
    <row r="367" ht="14.5" hidden="1" customHeight="1" x14ac:dyDescent="0.35"/>
    <row r="368" ht="14.5" hidden="1" customHeight="1" x14ac:dyDescent="0.35"/>
    <row r="369" ht="14.5" hidden="1" customHeight="1" x14ac:dyDescent="0.35"/>
    <row r="370" ht="14.5" hidden="1" customHeight="1" x14ac:dyDescent="0.35"/>
    <row r="371" ht="14.5" hidden="1" customHeight="1" x14ac:dyDescent="0.35"/>
    <row r="372" ht="14.5" hidden="1" customHeight="1" x14ac:dyDescent="0.35"/>
    <row r="373" ht="14.5" hidden="1" customHeight="1" x14ac:dyDescent="0.35"/>
    <row r="374" ht="14.5" hidden="1" customHeight="1" x14ac:dyDescent="0.35"/>
    <row r="375" ht="14.5" hidden="1" customHeight="1" x14ac:dyDescent="0.35"/>
    <row r="376" ht="14.5" hidden="1" customHeight="1" x14ac:dyDescent="0.35"/>
    <row r="377" ht="14.5" hidden="1" customHeight="1" x14ac:dyDescent="0.35"/>
    <row r="378" ht="14.5" hidden="1" customHeight="1" x14ac:dyDescent="0.35"/>
    <row r="379" ht="14.5" hidden="1" customHeight="1" x14ac:dyDescent="0.35"/>
    <row r="380" ht="14.5" hidden="1" customHeight="1" x14ac:dyDescent="0.35"/>
    <row r="381" ht="14.5" hidden="1" customHeight="1" x14ac:dyDescent="0.35"/>
    <row r="382" ht="14.5" hidden="1" customHeight="1" x14ac:dyDescent="0.35"/>
    <row r="383" ht="14.5" hidden="1" customHeight="1" x14ac:dyDescent="0.35"/>
    <row r="384" ht="14.5" hidden="1" customHeight="1" x14ac:dyDescent="0.35"/>
    <row r="385" ht="14.5" hidden="1" customHeight="1" x14ac:dyDescent="0.35"/>
    <row r="386" ht="14.5" hidden="1" customHeight="1" x14ac:dyDescent="0.35"/>
    <row r="387" ht="14.5" hidden="1" customHeight="1" x14ac:dyDescent="0.35"/>
    <row r="388" ht="14.5" hidden="1" customHeight="1" x14ac:dyDescent="0.35"/>
    <row r="389" ht="14.5" hidden="1" customHeight="1" x14ac:dyDescent="0.35"/>
    <row r="390" ht="14.5" hidden="1" customHeight="1" x14ac:dyDescent="0.35"/>
    <row r="391" ht="14.5" hidden="1" customHeight="1" x14ac:dyDescent="0.35"/>
    <row r="392" ht="14.5" hidden="1" customHeight="1" x14ac:dyDescent="0.35"/>
    <row r="393" ht="14.5" hidden="1" customHeight="1" x14ac:dyDescent="0.35"/>
    <row r="394" ht="14.5" hidden="1" customHeight="1" x14ac:dyDescent="0.35"/>
    <row r="395" ht="14.5" hidden="1" customHeight="1" x14ac:dyDescent="0.35"/>
    <row r="396" ht="14.5" hidden="1" customHeight="1" x14ac:dyDescent="0.35"/>
    <row r="397" ht="14.5" hidden="1" customHeight="1" x14ac:dyDescent="0.35"/>
    <row r="398" ht="14.5" hidden="1" customHeight="1" x14ac:dyDescent="0.35"/>
    <row r="399" ht="14.5" hidden="1" customHeight="1" x14ac:dyDescent="0.35"/>
    <row r="400" ht="14.5" hidden="1" customHeight="1" x14ac:dyDescent="0.35"/>
    <row r="401" ht="14.5" hidden="1" customHeight="1" x14ac:dyDescent="0.35"/>
    <row r="402" ht="14.5" hidden="1" customHeight="1" x14ac:dyDescent="0.35"/>
    <row r="403" ht="14.5" hidden="1" customHeight="1" x14ac:dyDescent="0.35"/>
    <row r="404" ht="14.5" hidden="1" customHeight="1" x14ac:dyDescent="0.35"/>
    <row r="405" ht="14.5" hidden="1" customHeight="1" x14ac:dyDescent="0.35"/>
    <row r="406" ht="14.5" hidden="1" customHeight="1" x14ac:dyDescent="0.35"/>
    <row r="407" ht="14.5" hidden="1" customHeight="1" x14ac:dyDescent="0.35"/>
    <row r="408" ht="14.5" hidden="1" customHeight="1" x14ac:dyDescent="0.35"/>
    <row r="409" ht="14.5" hidden="1" customHeight="1" x14ac:dyDescent="0.35"/>
    <row r="410" ht="14.5" hidden="1" customHeight="1" x14ac:dyDescent="0.35"/>
    <row r="411" ht="14.5" hidden="1" customHeight="1" x14ac:dyDescent="0.35"/>
    <row r="412" ht="14.5" hidden="1" customHeight="1" x14ac:dyDescent="0.35"/>
    <row r="413" ht="14.5" hidden="1" customHeight="1" x14ac:dyDescent="0.35"/>
    <row r="414" ht="14.5" hidden="1" customHeight="1" x14ac:dyDescent="0.35"/>
    <row r="415" ht="14.5" hidden="1" customHeight="1" x14ac:dyDescent="0.35"/>
    <row r="416" ht="14.5" hidden="1" customHeight="1" x14ac:dyDescent="0.35"/>
    <row r="417" ht="14.5" hidden="1" customHeight="1" x14ac:dyDescent="0.35"/>
    <row r="418" ht="14.5" hidden="1" customHeight="1" x14ac:dyDescent="0.35"/>
    <row r="419" ht="14.5" hidden="1" customHeight="1" x14ac:dyDescent="0.35"/>
    <row r="420" ht="14.5" hidden="1" customHeight="1" x14ac:dyDescent="0.35"/>
    <row r="421" ht="14.5" hidden="1" customHeight="1" x14ac:dyDescent="0.35"/>
    <row r="422" ht="14.5" hidden="1" customHeight="1" x14ac:dyDescent="0.35"/>
    <row r="423" ht="14.5" hidden="1" customHeight="1" x14ac:dyDescent="0.35"/>
    <row r="424" ht="14.5" hidden="1" customHeight="1" x14ac:dyDescent="0.35"/>
    <row r="425" ht="14.5" hidden="1" customHeight="1" x14ac:dyDescent="0.35"/>
    <row r="426" ht="14.5" hidden="1" customHeight="1" x14ac:dyDescent="0.35"/>
    <row r="427" ht="14.5" hidden="1" customHeight="1" x14ac:dyDescent="0.35"/>
    <row r="428" ht="14.5" hidden="1" customHeight="1" x14ac:dyDescent="0.35"/>
    <row r="429" ht="14.5" hidden="1" customHeight="1" x14ac:dyDescent="0.35"/>
    <row r="430" ht="14.5" hidden="1" customHeight="1" x14ac:dyDescent="0.35"/>
    <row r="431" ht="14.5" hidden="1" customHeight="1" x14ac:dyDescent="0.35"/>
    <row r="432" ht="14.5" hidden="1" customHeight="1" x14ac:dyDescent="0.35"/>
    <row r="433" ht="14.5" hidden="1" customHeight="1" x14ac:dyDescent="0.35"/>
    <row r="434" ht="14.5" hidden="1" customHeight="1" x14ac:dyDescent="0.35"/>
    <row r="435" ht="14.5" hidden="1" customHeight="1" x14ac:dyDescent="0.35"/>
    <row r="436" ht="14.5" hidden="1" customHeight="1" x14ac:dyDescent="0.35"/>
    <row r="437" ht="14.5" hidden="1" customHeight="1" x14ac:dyDescent="0.35"/>
    <row r="438" ht="14.5" hidden="1" customHeight="1" x14ac:dyDescent="0.35"/>
    <row r="439" ht="14.5" hidden="1" customHeight="1" x14ac:dyDescent="0.35"/>
    <row r="440" ht="14.5" hidden="1" customHeight="1" x14ac:dyDescent="0.35"/>
    <row r="441" ht="14.5" hidden="1" customHeight="1" x14ac:dyDescent="0.35"/>
    <row r="442" ht="14.5" hidden="1" customHeight="1" x14ac:dyDescent="0.35"/>
    <row r="443" ht="14.5" hidden="1" customHeight="1" x14ac:dyDescent="0.35"/>
    <row r="444" ht="14.5" hidden="1" customHeight="1" x14ac:dyDescent="0.35"/>
    <row r="445" ht="14.5" hidden="1" customHeight="1" x14ac:dyDescent="0.35"/>
    <row r="446" ht="14.5" hidden="1" customHeight="1" x14ac:dyDescent="0.35"/>
    <row r="447" ht="14.5" hidden="1" customHeight="1" x14ac:dyDescent="0.35"/>
    <row r="448" ht="14.5" hidden="1" customHeight="1" x14ac:dyDescent="0.35"/>
    <row r="449" ht="14.5" hidden="1" customHeight="1" x14ac:dyDescent="0.35"/>
    <row r="450" ht="14.5" hidden="1" customHeight="1" x14ac:dyDescent="0.35"/>
    <row r="451" ht="14.5" hidden="1" customHeight="1" x14ac:dyDescent="0.35"/>
    <row r="452" ht="14.5" hidden="1" customHeight="1" x14ac:dyDescent="0.35"/>
    <row r="453" ht="14.5" hidden="1" customHeight="1" x14ac:dyDescent="0.35"/>
    <row r="454" ht="14.5" hidden="1" customHeight="1" x14ac:dyDescent="0.35"/>
    <row r="455" ht="14.5" hidden="1" customHeight="1" x14ac:dyDescent="0.35"/>
    <row r="456" ht="14.5" hidden="1" customHeight="1" x14ac:dyDescent="0.35"/>
    <row r="457" ht="14.5" hidden="1" customHeight="1" x14ac:dyDescent="0.35"/>
    <row r="458" ht="14.5" hidden="1" customHeight="1" x14ac:dyDescent="0.35"/>
    <row r="459" ht="14.5" hidden="1" customHeight="1" x14ac:dyDescent="0.35"/>
    <row r="460" ht="14.5" hidden="1" customHeight="1" x14ac:dyDescent="0.35"/>
    <row r="461" ht="14.5" hidden="1" customHeight="1" x14ac:dyDescent="0.35"/>
    <row r="462" ht="14.5" hidden="1" customHeight="1" x14ac:dyDescent="0.35"/>
    <row r="463" ht="14.5" hidden="1" customHeight="1" x14ac:dyDescent="0.35"/>
    <row r="464" ht="14.5" hidden="1" customHeight="1" x14ac:dyDescent="0.35"/>
    <row r="465" ht="14.5" hidden="1" customHeight="1" x14ac:dyDescent="0.35"/>
    <row r="466" ht="14.5" hidden="1" customHeight="1" x14ac:dyDescent="0.35"/>
    <row r="467" ht="14.5" hidden="1" customHeight="1" x14ac:dyDescent="0.35"/>
    <row r="468" ht="14.5" hidden="1" customHeight="1" x14ac:dyDescent="0.35"/>
    <row r="469" ht="14.5" hidden="1" customHeight="1" x14ac:dyDescent="0.35"/>
    <row r="470" ht="14.5" hidden="1" customHeight="1" x14ac:dyDescent="0.35"/>
    <row r="471" ht="14.5" hidden="1" customHeight="1" x14ac:dyDescent="0.35"/>
    <row r="472" ht="14.5" hidden="1" customHeight="1" x14ac:dyDescent="0.35"/>
    <row r="473" ht="14.5" hidden="1" customHeight="1" x14ac:dyDescent="0.35"/>
    <row r="474" ht="14.5" hidden="1" customHeight="1" x14ac:dyDescent="0.35"/>
    <row r="475" ht="14.5" hidden="1" customHeight="1" x14ac:dyDescent="0.35"/>
    <row r="476" ht="14.5" hidden="1" customHeight="1" x14ac:dyDescent="0.35"/>
    <row r="477" ht="14.5" hidden="1" customHeight="1" x14ac:dyDescent="0.35"/>
    <row r="478" ht="14.5" hidden="1" customHeight="1" x14ac:dyDescent="0.35"/>
    <row r="479" ht="14.5" hidden="1" customHeight="1" x14ac:dyDescent="0.35"/>
    <row r="480" ht="14.5" hidden="1" customHeight="1" x14ac:dyDescent="0.35"/>
    <row r="481" ht="14.5" hidden="1" customHeight="1" x14ac:dyDescent="0.35"/>
    <row r="482" ht="14.5" hidden="1" customHeight="1" x14ac:dyDescent="0.35"/>
    <row r="483" ht="14.5" hidden="1" customHeight="1" x14ac:dyDescent="0.35"/>
    <row r="484" ht="14.5" hidden="1" customHeight="1" x14ac:dyDescent="0.35"/>
    <row r="485" ht="14.5" hidden="1" customHeight="1" x14ac:dyDescent="0.35"/>
    <row r="486" ht="14.5" hidden="1" customHeight="1" x14ac:dyDescent="0.35"/>
    <row r="487" ht="14.5" hidden="1" customHeight="1" x14ac:dyDescent="0.35"/>
    <row r="488" ht="14.5" hidden="1" customHeight="1" x14ac:dyDescent="0.35"/>
    <row r="489" ht="14.5" hidden="1" customHeight="1" x14ac:dyDescent="0.35"/>
    <row r="490" ht="14.5" hidden="1" customHeight="1" x14ac:dyDescent="0.35"/>
    <row r="491" ht="14.5" hidden="1" customHeight="1" x14ac:dyDescent="0.35"/>
    <row r="492" ht="14.5" hidden="1" customHeight="1" x14ac:dyDescent="0.35"/>
    <row r="493" ht="14.5" hidden="1" customHeight="1" x14ac:dyDescent="0.35"/>
    <row r="494" ht="14.5" hidden="1" customHeight="1" x14ac:dyDescent="0.35"/>
    <row r="495" ht="14.5" hidden="1" customHeight="1" x14ac:dyDescent="0.35"/>
    <row r="496" ht="14.5" hidden="1" customHeight="1" x14ac:dyDescent="0.35"/>
    <row r="497" ht="14.5" hidden="1" customHeight="1" x14ac:dyDescent="0.35"/>
    <row r="498" ht="14.5" hidden="1" customHeight="1" x14ac:dyDescent="0.35"/>
    <row r="499" ht="14.5" hidden="1" customHeight="1" x14ac:dyDescent="0.35"/>
    <row r="500" ht="14.5" hidden="1" customHeight="1" x14ac:dyDescent="0.35"/>
    <row r="501" ht="14.5" hidden="1" customHeight="1" x14ac:dyDescent="0.35"/>
    <row r="502" ht="14.5" hidden="1" customHeight="1" x14ac:dyDescent="0.35"/>
    <row r="503" ht="14.5" hidden="1" customHeight="1" x14ac:dyDescent="0.35"/>
    <row r="504" ht="14.5" hidden="1" customHeight="1" x14ac:dyDescent="0.35"/>
    <row r="505" ht="14.5" hidden="1" customHeight="1" x14ac:dyDescent="0.35"/>
    <row r="506" ht="14.5" hidden="1" customHeight="1" x14ac:dyDescent="0.35"/>
    <row r="507" ht="14.5" hidden="1" customHeight="1" x14ac:dyDescent="0.35"/>
    <row r="508" ht="14.5" hidden="1" customHeight="1" x14ac:dyDescent="0.35"/>
    <row r="509" ht="14.5" hidden="1" customHeight="1" x14ac:dyDescent="0.35"/>
    <row r="510" ht="14.5" hidden="1" customHeight="1" x14ac:dyDescent="0.35"/>
    <row r="511" ht="14.5" hidden="1" customHeight="1" x14ac:dyDescent="0.35"/>
    <row r="512" ht="14.5" hidden="1" customHeight="1" x14ac:dyDescent="0.35"/>
    <row r="513" ht="14.5" hidden="1" customHeight="1" x14ac:dyDescent="0.35"/>
    <row r="514" ht="14.5" hidden="1" customHeight="1" x14ac:dyDescent="0.35"/>
    <row r="515" ht="14.5" hidden="1" customHeight="1" x14ac:dyDescent="0.35"/>
    <row r="516" ht="14.5" hidden="1" customHeight="1" x14ac:dyDescent="0.35"/>
    <row r="517" ht="14.5" hidden="1" customHeight="1" x14ac:dyDescent="0.35"/>
    <row r="518" ht="14.5" hidden="1" customHeight="1" x14ac:dyDescent="0.35"/>
    <row r="519" ht="14.5" hidden="1" customHeight="1" x14ac:dyDescent="0.35"/>
    <row r="520" ht="14.5" hidden="1" customHeight="1" x14ac:dyDescent="0.35"/>
    <row r="521" ht="14.5" hidden="1" customHeight="1" x14ac:dyDescent="0.35"/>
    <row r="522" ht="14.5" hidden="1" customHeight="1" x14ac:dyDescent="0.35"/>
    <row r="523" ht="14.5" hidden="1" customHeight="1" x14ac:dyDescent="0.35"/>
    <row r="524" ht="14.5" hidden="1" customHeight="1" x14ac:dyDescent="0.35"/>
    <row r="525" ht="14.5" hidden="1" customHeight="1" x14ac:dyDescent="0.35"/>
    <row r="526" ht="14.5" hidden="1" customHeight="1" x14ac:dyDescent="0.35"/>
    <row r="527" ht="14.5" hidden="1" customHeight="1" x14ac:dyDescent="0.35"/>
    <row r="528" ht="14.5" hidden="1" customHeight="1" x14ac:dyDescent="0.35"/>
  </sheetData>
  <mergeCells count="4">
    <mergeCell ref="B14:E14"/>
    <mergeCell ref="B3:C3"/>
    <mergeCell ref="B5:B7"/>
    <mergeCell ref="B19:F19"/>
  </mergeCells>
  <conditionalFormatting sqref="B5">
    <cfRule type="cellIs" dxfId="11" priority="18" operator="equal">
      <formula>$G$16</formula>
    </cfRule>
  </conditionalFormatting>
  <conditionalFormatting sqref="B42">
    <cfRule type="cellIs" dxfId="10" priority="4" operator="equal">
      <formula>$G$16</formula>
    </cfRule>
  </conditionalFormatting>
  <conditionalFormatting sqref="B79">
    <cfRule type="cellIs" dxfId="9" priority="10" operator="equal">
      <formula>$G$16</formula>
    </cfRule>
  </conditionalFormatting>
  <conditionalFormatting sqref="B19:F19">
    <cfRule type="containsText" dxfId="8" priority="14" operator="containsText" text="04 - Abatimento por Mínimo de Existência">
      <formula>NOT(ISERROR(SEARCH("04 - Abatimento por Mínimo de Existência",B19)))</formula>
    </cfRule>
  </conditionalFormatting>
  <conditionalFormatting sqref="B56:F56">
    <cfRule type="containsText" dxfId="7" priority="6" operator="containsText" text="04 - Abatimento por Mínimo de Existência">
      <formula>NOT(ISERROR(SEARCH("04 - Abatimento por Mínimo de Existência",B56)))</formula>
    </cfRule>
  </conditionalFormatting>
  <conditionalFormatting sqref="B93:F93">
    <cfRule type="containsText" dxfId="6" priority="12" operator="containsText" text="04 - Abatimento por Mínimo de Existência">
      <formula>NOT(ISERROR(SEARCH("04 - Abatimento por Mínimo de Existência",B93)))</formula>
    </cfRule>
  </conditionalFormatting>
  <conditionalFormatting sqref="C5:C6">
    <cfRule type="cellIs" dxfId="5" priority="16" operator="equal">
      <formula>$L$21</formula>
    </cfRule>
  </conditionalFormatting>
  <conditionalFormatting sqref="C5:C7">
    <cfRule type="cellIs" dxfId="4" priority="15" operator="greaterThan">
      <formula>0</formula>
    </cfRule>
  </conditionalFormatting>
  <conditionalFormatting sqref="C7">
    <cfRule type="cellIs" dxfId="3" priority="17" operator="equal">
      <formula>$N$22</formula>
    </cfRule>
  </conditionalFormatting>
  <conditionalFormatting sqref="G19">
    <cfRule type="cellIs" dxfId="2" priority="13" operator="greaterThan">
      <formula>0</formula>
    </cfRule>
  </conditionalFormatting>
  <conditionalFormatting sqref="G56">
    <cfRule type="cellIs" dxfId="1" priority="5" operator="greaterThan">
      <formula>0</formula>
    </cfRule>
  </conditionalFormatting>
  <conditionalFormatting sqref="G93">
    <cfRule type="cellIs" dxfId="0" priority="11" operator="greaterThan">
      <formula>0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2</vt:i4>
      </vt:variant>
    </vt:vector>
  </HeadingPairs>
  <TitlesOfParts>
    <vt:vector size="2" baseType="lpstr">
      <vt:lpstr>Art.º 70.º do CIRS ME 2023</vt:lpstr>
      <vt:lpstr>Art.º 70.º do CIRS ME 2023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Francisco Mesquita</dc:creator>
  <cp:lastModifiedBy>Francisco Mesquita</cp:lastModifiedBy>
  <dcterms:created xsi:type="dcterms:W3CDTF">2011-11-24T22:36:50Z</dcterms:created>
  <dcterms:modified xsi:type="dcterms:W3CDTF">2024-06-08T15:28:23Z</dcterms:modified>
</cp:coreProperties>
</file>