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amare\Downloads\"/>
    </mc:Choice>
  </mc:AlternateContent>
  <xr:revisionPtr revIDLastSave="0" documentId="13_ncr:1_{FDA7A038-9899-4AA0-A5A9-C95182FA9E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supostos" sheetId="1" r:id="rId1"/>
    <sheet name="Orçamento Receitas e Custos" sheetId="2" r:id="rId2"/>
    <sheet name="Fluxo de Caixa" sheetId="3" r:id="rId3"/>
    <sheet name="Resumo Gráficos" sheetId="4" r:id="rId4"/>
    <sheet name="Orçado vs Real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0" i="5" l="1"/>
  <c r="U31" i="5" s="1"/>
  <c r="T30" i="5"/>
  <c r="T31" i="5" s="1"/>
  <c r="S30" i="5"/>
  <c r="S31" i="5" s="1"/>
  <c r="R30" i="5"/>
  <c r="R31" i="5" s="1"/>
  <c r="U29" i="5"/>
  <c r="T29" i="5"/>
  <c r="S29" i="5"/>
  <c r="R29" i="5"/>
  <c r="Q29" i="5"/>
  <c r="P29" i="5"/>
  <c r="O29" i="5"/>
  <c r="Y28" i="5"/>
  <c r="X28" i="5"/>
  <c r="U28" i="5"/>
  <c r="T28" i="5"/>
  <c r="S28" i="5"/>
  <c r="R28" i="5"/>
  <c r="Q28" i="5"/>
  <c r="P28" i="5"/>
  <c r="O28" i="5"/>
  <c r="Z27" i="5"/>
  <c r="Y27" i="5"/>
  <c r="X27" i="5"/>
  <c r="W27" i="5"/>
  <c r="V27" i="5"/>
  <c r="U27" i="5"/>
  <c r="T27" i="5"/>
  <c r="S27" i="5"/>
  <c r="R27" i="5"/>
  <c r="Q27" i="5"/>
  <c r="P27" i="5"/>
  <c r="O27" i="5"/>
  <c r="M27" i="5"/>
  <c r="AA26" i="5"/>
  <c r="M26" i="5"/>
  <c r="L26" i="5"/>
  <c r="K26" i="5"/>
  <c r="J26" i="5"/>
  <c r="I26" i="5"/>
  <c r="H26" i="5"/>
  <c r="G26" i="5"/>
  <c r="F26" i="5"/>
  <c r="E26" i="5"/>
  <c r="D26" i="5"/>
  <c r="C26" i="5"/>
  <c r="B26" i="5"/>
  <c r="AA25" i="5"/>
  <c r="M25" i="5"/>
  <c r="L25" i="5"/>
  <c r="K25" i="5"/>
  <c r="J25" i="5"/>
  <c r="I25" i="5"/>
  <c r="H25" i="5"/>
  <c r="G25" i="5"/>
  <c r="F25" i="5"/>
  <c r="E25" i="5"/>
  <c r="D25" i="5"/>
  <c r="C25" i="5"/>
  <c r="B25" i="5"/>
  <c r="N25" i="5" s="1"/>
  <c r="AC25" i="5" s="1"/>
  <c r="AA24" i="5"/>
  <c r="M24" i="5"/>
  <c r="L24" i="5"/>
  <c r="K24" i="5"/>
  <c r="J24" i="5"/>
  <c r="I24" i="5"/>
  <c r="H24" i="5"/>
  <c r="G24" i="5"/>
  <c r="F24" i="5"/>
  <c r="E24" i="5"/>
  <c r="D24" i="5"/>
  <c r="C24" i="5"/>
  <c r="B24" i="5"/>
  <c r="AA23" i="5"/>
  <c r="N23" i="5"/>
  <c r="AC23" i="5" s="1"/>
  <c r="M23" i="5"/>
  <c r="L23" i="5"/>
  <c r="K23" i="5"/>
  <c r="J23" i="5"/>
  <c r="I23" i="5"/>
  <c r="H23" i="5"/>
  <c r="G23" i="5"/>
  <c r="F23" i="5"/>
  <c r="E23" i="5"/>
  <c r="D23" i="5"/>
  <c r="C23" i="5"/>
  <c r="B23" i="5"/>
  <c r="AA22" i="5"/>
  <c r="M22" i="5"/>
  <c r="L22" i="5"/>
  <c r="K22" i="5"/>
  <c r="J22" i="5"/>
  <c r="I22" i="5"/>
  <c r="H22" i="5"/>
  <c r="G22" i="5"/>
  <c r="F22" i="5"/>
  <c r="E22" i="5"/>
  <c r="D22" i="5"/>
  <c r="C22" i="5"/>
  <c r="B22" i="5"/>
  <c r="AA21" i="5"/>
  <c r="M21" i="5"/>
  <c r="L21" i="5"/>
  <c r="K21" i="5"/>
  <c r="J21" i="5"/>
  <c r="I21" i="5"/>
  <c r="H21" i="5"/>
  <c r="G21" i="5"/>
  <c r="F21" i="5"/>
  <c r="E21" i="5"/>
  <c r="D21" i="5"/>
  <c r="C21" i="5"/>
  <c r="B21" i="5"/>
  <c r="N21" i="5" s="1"/>
  <c r="AC21" i="5" s="1"/>
  <c r="AB20" i="5"/>
  <c r="AA20" i="5"/>
  <c r="N20" i="5"/>
  <c r="AC20" i="5" s="1"/>
  <c r="M20" i="5"/>
  <c r="L20" i="5"/>
  <c r="K20" i="5"/>
  <c r="J20" i="5"/>
  <c r="I20" i="5"/>
  <c r="H20" i="5"/>
  <c r="G20" i="5"/>
  <c r="F20" i="5"/>
  <c r="E20" i="5"/>
  <c r="D20" i="5"/>
  <c r="C20" i="5"/>
  <c r="B20" i="5"/>
  <c r="AA19" i="5"/>
  <c r="M19" i="5"/>
  <c r="L19" i="5"/>
  <c r="K19" i="5"/>
  <c r="J19" i="5"/>
  <c r="I19" i="5"/>
  <c r="H19" i="5"/>
  <c r="G19" i="5"/>
  <c r="F19" i="5"/>
  <c r="E19" i="5"/>
  <c r="D19" i="5"/>
  <c r="C19" i="5"/>
  <c r="B19" i="5"/>
  <c r="AA18" i="5"/>
  <c r="AB18" i="5" s="1"/>
  <c r="M18" i="5"/>
  <c r="L18" i="5"/>
  <c r="K18" i="5"/>
  <c r="J18" i="5"/>
  <c r="I18" i="5"/>
  <c r="H18" i="5"/>
  <c r="G18" i="5"/>
  <c r="F18" i="5"/>
  <c r="N18" i="5" s="1"/>
  <c r="AC18" i="5" s="1"/>
  <c r="E18" i="5"/>
  <c r="D18" i="5"/>
  <c r="C18" i="5"/>
  <c r="B18" i="5"/>
  <c r="AA17" i="5"/>
  <c r="AB17" i="5" s="1"/>
  <c r="M17" i="5"/>
  <c r="L17" i="5"/>
  <c r="K17" i="5"/>
  <c r="J17" i="5"/>
  <c r="I17" i="5"/>
  <c r="H17" i="5"/>
  <c r="G17" i="5"/>
  <c r="F17" i="5"/>
  <c r="E17" i="5"/>
  <c r="D17" i="5"/>
  <c r="C17" i="5"/>
  <c r="B17" i="5"/>
  <c r="N17" i="5" s="1"/>
  <c r="AC17" i="5" s="1"/>
  <c r="AA16" i="5"/>
  <c r="M16" i="5"/>
  <c r="L16" i="5"/>
  <c r="K16" i="5"/>
  <c r="J16" i="5"/>
  <c r="I16" i="5"/>
  <c r="H16" i="5"/>
  <c r="G16" i="5"/>
  <c r="F16" i="5"/>
  <c r="E16" i="5"/>
  <c r="D16" i="5"/>
  <c r="C16" i="5"/>
  <c r="B16" i="5"/>
  <c r="AA15" i="5"/>
  <c r="AB15" i="5" s="1"/>
  <c r="M15" i="5"/>
  <c r="L15" i="5"/>
  <c r="K15" i="5"/>
  <c r="J15" i="5"/>
  <c r="I15" i="5"/>
  <c r="H15" i="5"/>
  <c r="G15" i="5"/>
  <c r="F15" i="5"/>
  <c r="E15" i="5"/>
  <c r="D15" i="5"/>
  <c r="C15" i="5"/>
  <c r="B15" i="5"/>
  <c r="N15" i="5" s="1"/>
  <c r="AC15" i="5" s="1"/>
  <c r="AA14" i="5"/>
  <c r="M14" i="5"/>
  <c r="L14" i="5"/>
  <c r="K14" i="5"/>
  <c r="J14" i="5"/>
  <c r="AA13" i="5"/>
  <c r="AA12" i="5"/>
  <c r="M12" i="5"/>
  <c r="L12" i="5"/>
  <c r="K12" i="5"/>
  <c r="J12" i="5"/>
  <c r="F12" i="5"/>
  <c r="AA11" i="5"/>
  <c r="M11" i="5"/>
  <c r="L11" i="5"/>
  <c r="K11" i="5"/>
  <c r="J11" i="5"/>
  <c r="I11" i="5"/>
  <c r="H11" i="5"/>
  <c r="G11" i="5"/>
  <c r="F11" i="5"/>
  <c r="E11" i="5"/>
  <c r="D11" i="5"/>
  <c r="C11" i="5"/>
  <c r="B11" i="5"/>
  <c r="N11" i="5" s="1"/>
  <c r="AC11" i="5" s="1"/>
  <c r="AA10" i="5"/>
  <c r="M10" i="5"/>
  <c r="L10" i="5"/>
  <c r="K10" i="5"/>
  <c r="J10" i="5"/>
  <c r="I10" i="5"/>
  <c r="H10" i="5"/>
  <c r="G10" i="5"/>
  <c r="F10" i="5"/>
  <c r="E10" i="5"/>
  <c r="D10" i="5"/>
  <c r="C10" i="5"/>
  <c r="B10" i="5"/>
  <c r="N10" i="5" s="1"/>
  <c r="Z9" i="5"/>
  <c r="Z28" i="5" s="1"/>
  <c r="Y9" i="5"/>
  <c r="X9" i="5"/>
  <c r="X29" i="5" s="1"/>
  <c r="W9" i="5"/>
  <c r="W29" i="5" s="1"/>
  <c r="V9" i="5"/>
  <c r="V28" i="5" s="1"/>
  <c r="U9" i="5"/>
  <c r="T9" i="5"/>
  <c r="S9" i="5"/>
  <c r="R9" i="5"/>
  <c r="Q9" i="5"/>
  <c r="P9" i="5"/>
  <c r="O9" i="5"/>
  <c r="K9" i="5"/>
  <c r="J9" i="5"/>
  <c r="I9" i="5"/>
  <c r="H9" i="5"/>
  <c r="G9" i="5"/>
  <c r="F9" i="5"/>
  <c r="E9" i="5"/>
  <c r="D9" i="5"/>
  <c r="C9" i="5"/>
  <c r="B9" i="5"/>
  <c r="AA8" i="5"/>
  <c r="AB8" i="5" s="1"/>
  <c r="M8" i="5"/>
  <c r="L8" i="5"/>
  <c r="K8" i="5"/>
  <c r="J8" i="5"/>
  <c r="I8" i="5"/>
  <c r="H8" i="5"/>
  <c r="G8" i="5"/>
  <c r="F8" i="5"/>
  <c r="E8" i="5"/>
  <c r="D8" i="5"/>
  <c r="C8" i="5"/>
  <c r="B8" i="5"/>
  <c r="N8" i="5" s="1"/>
  <c r="AC8" i="5" s="1"/>
  <c r="AA7" i="5"/>
  <c r="N7" i="5"/>
  <c r="AB7" i="5" s="1"/>
  <c r="M7" i="5"/>
  <c r="L7" i="5"/>
  <c r="K7" i="5"/>
  <c r="J7" i="5"/>
  <c r="I7" i="5"/>
  <c r="H7" i="5"/>
  <c r="G7" i="5"/>
  <c r="F7" i="5"/>
  <c r="E7" i="5"/>
  <c r="D7" i="5"/>
  <c r="C7" i="5"/>
  <c r="B7" i="5"/>
  <c r="AA6" i="5"/>
  <c r="M6" i="5"/>
  <c r="L6" i="5"/>
  <c r="K6" i="5"/>
  <c r="J6" i="5"/>
  <c r="N6" i="5" s="1"/>
  <c r="AC6" i="5" s="1"/>
  <c r="I6" i="5"/>
  <c r="H6" i="5"/>
  <c r="G6" i="5"/>
  <c r="F6" i="5"/>
  <c r="E6" i="5"/>
  <c r="D6" i="5"/>
  <c r="C6" i="5"/>
  <c r="B6" i="5"/>
  <c r="AA5" i="5"/>
  <c r="M5" i="5"/>
  <c r="L5" i="5"/>
  <c r="K5" i="5"/>
  <c r="J5" i="5"/>
  <c r="I5" i="5"/>
  <c r="H5" i="5"/>
  <c r="G5" i="5"/>
  <c r="F5" i="5"/>
  <c r="N5" i="5" s="1"/>
  <c r="AC5" i="5" s="1"/>
  <c r="E5" i="5"/>
  <c r="D5" i="5"/>
  <c r="C5" i="5"/>
  <c r="B5" i="5"/>
  <c r="B29" i="4"/>
  <c r="B28" i="4"/>
  <c r="B27" i="4"/>
  <c r="B26" i="4"/>
  <c r="B22" i="4"/>
  <c r="B21" i="4"/>
  <c r="B19" i="4"/>
  <c r="B14" i="4"/>
  <c r="B13" i="4"/>
  <c r="B12" i="4"/>
  <c r="B11" i="4"/>
  <c r="B10" i="4"/>
  <c r="B7" i="4"/>
  <c r="B6" i="4"/>
  <c r="N22" i="3"/>
  <c r="N21" i="3"/>
  <c r="N20" i="3"/>
  <c r="N18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K15" i="3"/>
  <c r="L16" i="3" s="1"/>
  <c r="J15" i="3"/>
  <c r="K16" i="3" s="1"/>
  <c r="I15" i="3"/>
  <c r="J16" i="3" s="1"/>
  <c r="H15" i="3"/>
  <c r="I16" i="3" s="1"/>
  <c r="G15" i="3"/>
  <c r="H16" i="3" s="1"/>
  <c r="F15" i="3"/>
  <c r="G16" i="3" s="1"/>
  <c r="B15" i="3"/>
  <c r="M14" i="3"/>
  <c r="M13" i="3"/>
  <c r="L13" i="3"/>
  <c r="K13" i="3"/>
  <c r="J13" i="3"/>
  <c r="I13" i="3"/>
  <c r="H13" i="3"/>
  <c r="G13" i="3"/>
  <c r="F13" i="3"/>
  <c r="E13" i="3"/>
  <c r="D13" i="3"/>
  <c r="C13" i="3"/>
  <c r="L12" i="3"/>
  <c r="K12" i="3"/>
  <c r="J12" i="3"/>
  <c r="I12" i="3"/>
  <c r="H12" i="3"/>
  <c r="G12" i="3"/>
  <c r="B12" i="3"/>
  <c r="J10" i="3"/>
  <c r="I10" i="3"/>
  <c r="B10" i="3"/>
  <c r="N9" i="3"/>
  <c r="M8" i="3"/>
  <c r="M10" i="3" s="1"/>
  <c r="L8" i="3"/>
  <c r="L10" i="3" s="1"/>
  <c r="K8" i="3"/>
  <c r="K10" i="3" s="1"/>
  <c r="J8" i="3"/>
  <c r="I8" i="3"/>
  <c r="H8" i="3"/>
  <c r="H10" i="3" s="1"/>
  <c r="G8" i="3"/>
  <c r="G10" i="3" s="1"/>
  <c r="F8" i="3"/>
  <c r="F10" i="3" s="1"/>
  <c r="B8" i="3"/>
  <c r="B6" i="3"/>
  <c r="L34" i="2"/>
  <c r="L28" i="5" s="1"/>
  <c r="K34" i="2"/>
  <c r="K28" i="5" s="1"/>
  <c r="J34" i="2"/>
  <c r="J28" i="5" s="1"/>
  <c r="I34" i="2"/>
  <c r="I28" i="5" s="1"/>
  <c r="E34" i="2"/>
  <c r="E28" i="5" s="1"/>
  <c r="D34" i="2"/>
  <c r="D28" i="5" s="1"/>
  <c r="C34" i="2"/>
  <c r="C28" i="5" s="1"/>
  <c r="M33" i="2"/>
  <c r="L33" i="2"/>
  <c r="M12" i="3" s="1"/>
  <c r="K33" i="2"/>
  <c r="J33" i="2"/>
  <c r="I33" i="2"/>
  <c r="H33" i="2"/>
  <c r="H34" i="2" s="1"/>
  <c r="H28" i="5" s="1"/>
  <c r="G33" i="2"/>
  <c r="G34" i="2" s="1"/>
  <c r="G28" i="5" s="1"/>
  <c r="F33" i="2"/>
  <c r="F34" i="2" s="1"/>
  <c r="F28" i="5" s="1"/>
  <c r="E33" i="2"/>
  <c r="F12" i="3" s="1"/>
  <c r="D33" i="2"/>
  <c r="E12" i="3" s="1"/>
  <c r="C33" i="2"/>
  <c r="D12" i="3" s="1"/>
  <c r="B33" i="2"/>
  <c r="C12" i="3" s="1"/>
  <c r="O30" i="2"/>
  <c r="M30" i="2"/>
  <c r="C16" i="4" s="1"/>
  <c r="L30" i="2"/>
  <c r="C15" i="4" s="1"/>
  <c r="K30" i="2"/>
  <c r="J30" i="2"/>
  <c r="J36" i="2" s="1"/>
  <c r="J29" i="5" s="1"/>
  <c r="I30" i="2"/>
  <c r="N29" i="2"/>
  <c r="O29" i="2" s="1"/>
  <c r="O28" i="2"/>
  <c r="N28" i="2"/>
  <c r="N27" i="2"/>
  <c r="O27" i="2" s="1"/>
  <c r="N26" i="2"/>
  <c r="O26" i="2" s="1"/>
  <c r="N25" i="2"/>
  <c r="N24" i="2"/>
  <c r="B24" i="4" s="1"/>
  <c r="N23" i="2"/>
  <c r="B23" i="4" s="1"/>
  <c r="N22" i="2"/>
  <c r="O22" i="2" s="1"/>
  <c r="N21" i="2"/>
  <c r="O21" i="2" s="1"/>
  <c r="N20" i="2"/>
  <c r="O20" i="2" s="1"/>
  <c r="N19" i="2"/>
  <c r="O19" i="2" s="1"/>
  <c r="N18" i="2"/>
  <c r="O18" i="2" s="1"/>
  <c r="M17" i="2"/>
  <c r="L17" i="2"/>
  <c r="K17" i="2"/>
  <c r="J17" i="2"/>
  <c r="I17" i="2"/>
  <c r="I14" i="5" s="1"/>
  <c r="H17" i="2"/>
  <c r="H14" i="5" s="1"/>
  <c r="G17" i="2"/>
  <c r="G14" i="5" s="1"/>
  <c r="F17" i="2"/>
  <c r="F14" i="5" s="1"/>
  <c r="M16" i="2"/>
  <c r="M13" i="5" s="1"/>
  <c r="L16" i="2"/>
  <c r="L13" i="5" s="1"/>
  <c r="K16" i="2"/>
  <c r="K13" i="5" s="1"/>
  <c r="J16" i="2"/>
  <c r="K14" i="3" s="1"/>
  <c r="I16" i="2"/>
  <c r="J14" i="3" s="1"/>
  <c r="H16" i="2"/>
  <c r="I14" i="3" s="1"/>
  <c r="D16" i="2"/>
  <c r="C16" i="2"/>
  <c r="B16" i="2"/>
  <c r="N15" i="2"/>
  <c r="M15" i="2"/>
  <c r="L15" i="2"/>
  <c r="K15" i="2"/>
  <c r="J15" i="2"/>
  <c r="I15" i="2"/>
  <c r="I12" i="5" s="1"/>
  <c r="H15" i="2"/>
  <c r="H12" i="5" s="1"/>
  <c r="G15" i="2"/>
  <c r="F15" i="2"/>
  <c r="E15" i="2"/>
  <c r="D15" i="2"/>
  <c r="C15" i="2"/>
  <c r="B15" i="2"/>
  <c r="N14" i="2"/>
  <c r="O14" i="2" s="1"/>
  <c r="N13" i="2"/>
  <c r="O13" i="2" s="1"/>
  <c r="O10" i="2"/>
  <c r="M10" i="2"/>
  <c r="M9" i="5" s="1"/>
  <c r="L10" i="2"/>
  <c r="K10" i="2"/>
  <c r="J10" i="2"/>
  <c r="I10" i="2"/>
  <c r="H10" i="2"/>
  <c r="G10" i="2"/>
  <c r="F10" i="2"/>
  <c r="E10" i="2"/>
  <c r="B8" i="4" s="1"/>
  <c r="D10" i="2"/>
  <c r="C10" i="2"/>
  <c r="B10" i="2"/>
  <c r="C8" i="3" s="1"/>
  <c r="N9" i="2"/>
  <c r="O9" i="2" s="1"/>
  <c r="N8" i="2"/>
  <c r="O8" i="2" s="1"/>
  <c r="N7" i="2"/>
  <c r="O7" i="2" s="1"/>
  <c r="O6" i="2"/>
  <c r="N6" i="2"/>
  <c r="C10" i="3" l="1"/>
  <c r="K25" i="3"/>
  <c r="AB25" i="5"/>
  <c r="AB5" i="5"/>
  <c r="AC10" i="5"/>
  <c r="AB10" i="5"/>
  <c r="AB24" i="5"/>
  <c r="C13" i="4"/>
  <c r="AB23" i="5"/>
  <c r="H30" i="2"/>
  <c r="B34" i="2"/>
  <c r="N22" i="5"/>
  <c r="AC22" i="5" s="1"/>
  <c r="I36" i="2"/>
  <c r="I27" i="5"/>
  <c r="C12" i="4"/>
  <c r="W30" i="5"/>
  <c r="W31" i="5" s="1"/>
  <c r="K36" i="2"/>
  <c r="C14" i="4"/>
  <c r="J23" i="3"/>
  <c r="J25" i="3" s="1"/>
  <c r="X30" i="5"/>
  <c r="X31" i="5" s="1"/>
  <c r="B15" i="4"/>
  <c r="L15" i="3"/>
  <c r="M16" i="3" s="1"/>
  <c r="M23" i="3" s="1"/>
  <c r="M25" i="3" s="1"/>
  <c r="L36" i="2"/>
  <c r="C14" i="3"/>
  <c r="B13" i="5"/>
  <c r="K23" i="3"/>
  <c r="Y29" i="5"/>
  <c r="W28" i="5"/>
  <c r="N19" i="5"/>
  <c r="AC19" i="5" s="1"/>
  <c r="AA27" i="5"/>
  <c r="C16" i="3"/>
  <c r="AC7" i="5"/>
  <c r="I13" i="5"/>
  <c r="AB16" i="5"/>
  <c r="D13" i="5"/>
  <c r="E14" i="3"/>
  <c r="E23" i="3" s="1"/>
  <c r="V29" i="5"/>
  <c r="AA9" i="5"/>
  <c r="AB9" i="5" s="1"/>
  <c r="D14" i="3"/>
  <c r="D23" i="3" s="1"/>
  <c r="C13" i="5"/>
  <c r="L23" i="3"/>
  <c r="L25" i="3" s="1"/>
  <c r="C23" i="3"/>
  <c r="I35" i="2"/>
  <c r="J37" i="2"/>
  <c r="J30" i="5" s="1"/>
  <c r="H13" i="5"/>
  <c r="J38" i="2"/>
  <c r="B13" i="3"/>
  <c r="N13" i="3" s="1"/>
  <c r="B17" i="2"/>
  <c r="B30" i="2" s="1"/>
  <c r="D17" i="2"/>
  <c r="D14" i="5" s="1"/>
  <c r="D30" i="2"/>
  <c r="O24" i="2"/>
  <c r="L35" i="2"/>
  <c r="I23" i="3"/>
  <c r="I25" i="3" s="1"/>
  <c r="M34" i="2"/>
  <c r="M28" i="5" s="1"/>
  <c r="B16" i="4"/>
  <c r="M36" i="2"/>
  <c r="M15" i="3"/>
  <c r="M35" i="2"/>
  <c r="N10" i="2"/>
  <c r="J13" i="5"/>
  <c r="O23" i="2"/>
  <c r="C17" i="2"/>
  <c r="C14" i="5" s="1"/>
  <c r="AB6" i="5"/>
  <c r="L9" i="5"/>
  <c r="AB22" i="5"/>
  <c r="B25" i="4"/>
  <c r="O25" i="2"/>
  <c r="P30" i="5"/>
  <c r="P31" i="5"/>
  <c r="Q30" i="5"/>
  <c r="Q31" i="5"/>
  <c r="B12" i="5"/>
  <c r="J27" i="5"/>
  <c r="D35" i="2"/>
  <c r="N12" i="3"/>
  <c r="C12" i="5"/>
  <c r="N16" i="5"/>
  <c r="AC16" i="5" s="1"/>
  <c r="K27" i="5"/>
  <c r="AA28" i="5"/>
  <c r="D12" i="5"/>
  <c r="N24" i="5"/>
  <c r="AC24" i="5" s="1"/>
  <c r="L27" i="5"/>
  <c r="N9" i="5"/>
  <c r="AC9" i="5" s="1"/>
  <c r="J35" i="2"/>
  <c r="AB26" i="5"/>
  <c r="K35" i="2"/>
  <c r="O30" i="5"/>
  <c r="O31" i="5"/>
  <c r="E17" i="2"/>
  <c r="E14" i="5" s="1"/>
  <c r="E16" i="2"/>
  <c r="B5" i="4"/>
  <c r="AB11" i="5"/>
  <c r="C15" i="3"/>
  <c r="D16" i="3" s="1"/>
  <c r="G30" i="2"/>
  <c r="D8" i="3"/>
  <c r="D10" i="3" s="1"/>
  <c r="E12" i="5"/>
  <c r="N26" i="5"/>
  <c r="AC26" i="5" s="1"/>
  <c r="G35" i="2"/>
  <c r="N33" i="2"/>
  <c r="E8" i="3"/>
  <c r="E10" i="3" s="1"/>
  <c r="L14" i="3"/>
  <c r="AB21" i="5"/>
  <c r="Z29" i="5"/>
  <c r="G12" i="5"/>
  <c r="F16" i="2"/>
  <c r="F30" i="2" s="1"/>
  <c r="D15" i="3"/>
  <c r="E16" i="3" s="1"/>
  <c r="G16" i="2"/>
  <c r="E15" i="3"/>
  <c r="F16" i="3" s="1"/>
  <c r="B9" i="4"/>
  <c r="C5" i="4" l="1"/>
  <c r="B27" i="5"/>
  <c r="B36" i="2"/>
  <c r="B35" i="2"/>
  <c r="C9" i="4"/>
  <c r="F27" i="5"/>
  <c r="F36" i="2"/>
  <c r="F35" i="2"/>
  <c r="E13" i="5"/>
  <c r="N13" i="5" s="1"/>
  <c r="F14" i="3"/>
  <c r="F23" i="3" s="1"/>
  <c r="F25" i="3" s="1"/>
  <c r="E30" i="2"/>
  <c r="Z30" i="5"/>
  <c r="Z31" i="5" s="1"/>
  <c r="L29" i="5"/>
  <c r="L37" i="2"/>
  <c r="L30" i="5" s="1"/>
  <c r="E25" i="3"/>
  <c r="AB28" i="5"/>
  <c r="N34" i="2"/>
  <c r="B28" i="5"/>
  <c r="N28" i="5" s="1"/>
  <c r="AC28" i="5" s="1"/>
  <c r="N8" i="3"/>
  <c r="K29" i="5"/>
  <c r="K37" i="2"/>
  <c r="K30" i="5" s="1"/>
  <c r="D25" i="3"/>
  <c r="N15" i="3"/>
  <c r="N16" i="3"/>
  <c r="C30" i="2"/>
  <c r="N30" i="2" s="1"/>
  <c r="O15" i="2" s="1"/>
  <c r="AB19" i="5"/>
  <c r="H14" i="3"/>
  <c r="H23" i="3" s="1"/>
  <c r="H25" i="3" s="1"/>
  <c r="G13" i="5"/>
  <c r="Y30" i="5"/>
  <c r="Y31" i="5" s="1"/>
  <c r="H36" i="2"/>
  <c r="H27" i="5"/>
  <c r="C11" i="4"/>
  <c r="H35" i="2"/>
  <c r="N10" i="3"/>
  <c r="C25" i="3"/>
  <c r="G14" i="3"/>
  <c r="G23" i="3" s="1"/>
  <c r="G25" i="3" s="1"/>
  <c r="F13" i="5"/>
  <c r="N12" i="5"/>
  <c r="M29" i="5"/>
  <c r="M37" i="2"/>
  <c r="M30" i="5" s="1"/>
  <c r="M38" i="2"/>
  <c r="N16" i="2"/>
  <c r="V30" i="5"/>
  <c r="AA30" i="5" s="1"/>
  <c r="AA29" i="5"/>
  <c r="C7" i="4"/>
  <c r="D36" i="2"/>
  <c r="D27" i="5"/>
  <c r="B14" i="5"/>
  <c r="N14" i="5" s="1"/>
  <c r="N17" i="2"/>
  <c r="G36" i="2"/>
  <c r="G27" i="5"/>
  <c r="C10" i="4"/>
  <c r="I37" i="2"/>
  <c r="I30" i="5" s="1"/>
  <c r="I29" i="5"/>
  <c r="I38" i="2"/>
  <c r="J31" i="5"/>
  <c r="B41" i="4"/>
  <c r="D13" i="4"/>
  <c r="B23" i="3"/>
  <c r="AB13" i="5" l="1"/>
  <c r="AC13" i="5" s="1"/>
  <c r="G37" i="2"/>
  <c r="G30" i="5" s="1"/>
  <c r="G29" i="5"/>
  <c r="L38" i="2"/>
  <c r="V31" i="5"/>
  <c r="AA31" i="5" s="1"/>
  <c r="O16" i="2"/>
  <c r="B20" i="4"/>
  <c r="AB14" i="5"/>
  <c r="AC14" i="5" s="1"/>
  <c r="H37" i="2"/>
  <c r="H30" i="5" s="1"/>
  <c r="H29" i="5"/>
  <c r="N23" i="3"/>
  <c r="B25" i="3"/>
  <c r="B44" i="4"/>
  <c r="M31" i="5"/>
  <c r="D16" i="4"/>
  <c r="F29" i="5"/>
  <c r="F37" i="2"/>
  <c r="F30" i="5" s="1"/>
  <c r="I31" i="5"/>
  <c r="B40" i="4"/>
  <c r="D12" i="4"/>
  <c r="K38" i="2"/>
  <c r="O17" i="2"/>
  <c r="D29" i="5"/>
  <c r="D37" i="2"/>
  <c r="D30" i="5" s="1"/>
  <c r="C8" i="4"/>
  <c r="E27" i="5"/>
  <c r="E36" i="2"/>
  <c r="E35" i="2"/>
  <c r="N35" i="2" s="1"/>
  <c r="C6" i="4"/>
  <c r="C36" i="2"/>
  <c r="C27" i="5"/>
  <c r="N27" i="5" s="1"/>
  <c r="C35" i="2"/>
  <c r="AB12" i="5"/>
  <c r="AC12" i="5" s="1"/>
  <c r="N14" i="3"/>
  <c r="B29" i="5"/>
  <c r="B37" i="2"/>
  <c r="B38" i="2" s="1"/>
  <c r="B31" i="5" l="1"/>
  <c r="B33" i="4"/>
  <c r="C33" i="4" s="1"/>
  <c r="D5" i="4"/>
  <c r="AB27" i="5"/>
  <c r="AC27" i="5" s="1"/>
  <c r="C29" i="5"/>
  <c r="N29" i="5" s="1"/>
  <c r="C37" i="2"/>
  <c r="C30" i="5" s="1"/>
  <c r="H38" i="2"/>
  <c r="D38" i="2"/>
  <c r="D14" i="4"/>
  <c r="K31" i="5"/>
  <c r="B42" i="4"/>
  <c r="N36" i="2"/>
  <c r="B26" i="3"/>
  <c r="N25" i="3"/>
  <c r="E29" i="5"/>
  <c r="E38" i="2"/>
  <c r="E37" i="2"/>
  <c r="E30" i="5" s="1"/>
  <c r="B30" i="5"/>
  <c r="B43" i="4"/>
  <c r="D15" i="4"/>
  <c r="L31" i="5"/>
  <c r="G38" i="2"/>
  <c r="F38" i="2"/>
  <c r="AB29" i="5" l="1"/>
  <c r="AC29" i="5" s="1"/>
  <c r="B36" i="4"/>
  <c r="D8" i="4"/>
  <c r="E31" i="5"/>
  <c r="C6" i="3"/>
  <c r="B35" i="4"/>
  <c r="D31" i="5"/>
  <c r="D7" i="4"/>
  <c r="D9" i="4"/>
  <c r="F31" i="5"/>
  <c r="B37" i="4"/>
  <c r="C38" i="2"/>
  <c r="H31" i="5"/>
  <c r="D11" i="4"/>
  <c r="B39" i="4"/>
  <c r="G31" i="5"/>
  <c r="B38" i="4"/>
  <c r="D10" i="4"/>
  <c r="N30" i="5"/>
  <c r="N37" i="2"/>
  <c r="B34" i="4" l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31" i="5"/>
  <c r="N31" i="5" s="1"/>
  <c r="D6" i="4"/>
  <c r="N38" i="2"/>
  <c r="C26" i="3"/>
  <c r="AC30" i="5"/>
  <c r="AB30" i="5"/>
  <c r="D6" i="3" l="1"/>
  <c r="AB31" i="5"/>
  <c r="AC31" i="5" s="1"/>
  <c r="D26" i="3" l="1"/>
  <c r="E6" i="3" l="1"/>
  <c r="E26" i="3" l="1"/>
  <c r="F6" i="3" l="1"/>
  <c r="F26" i="3" s="1"/>
  <c r="G6" i="3" s="1"/>
  <c r="G26" i="3" s="1"/>
  <c r="H6" i="3" s="1"/>
  <c r="H26" i="3" s="1"/>
  <c r="I6" i="3" s="1"/>
  <c r="I26" i="3" s="1"/>
  <c r="J6" i="3" s="1"/>
  <c r="J26" i="3" s="1"/>
  <c r="K6" i="3" s="1"/>
  <c r="K26" i="3" s="1"/>
  <c r="L6" i="3" s="1"/>
  <c r="L26" i="3" s="1"/>
  <c r="M6" i="3" s="1"/>
  <c r="M26" i="3" l="1"/>
  <c r="N26" i="3" s="1"/>
  <c r="N6" i="3"/>
</calcChain>
</file>

<file path=xl/sharedStrings.xml><?xml version="1.0" encoding="utf-8"?>
<sst xmlns="http://schemas.openxmlformats.org/spreadsheetml/2006/main" count="262" uniqueCount="179">
  <si>
    <t>Pressupostos (inputs) — Orçamento PME</t>
  </si>
  <si>
    <t>Campo</t>
  </si>
  <si>
    <t>Valor</t>
  </si>
  <si>
    <t>Unidade</t>
  </si>
  <si>
    <t>Notas</t>
  </si>
  <si>
    <t>Ano</t>
  </si>
  <si>
    <t/>
  </si>
  <si>
    <t>Ano do orçamento</t>
  </si>
  <si>
    <t>Nº de meses</t>
  </si>
  <si>
    <t>meses</t>
  </si>
  <si>
    <t>Taxa de IVA</t>
  </si>
  <si>
    <t>%</t>
  </si>
  <si>
    <t>Taxa normal (confirme se aplica ao seu caso)</t>
  </si>
  <si>
    <t>Taxa IRC estimada</t>
  </si>
  <si>
    <t>Estimativa para planeamento (confirme regime/derrama)</t>
  </si>
  <si>
    <t>Crescimento vendas previsto</t>
  </si>
  <si>
    <t>Cenário base</t>
  </si>
  <si>
    <t>Inflação custos</t>
  </si>
  <si>
    <t>Salário médio bruto mensal</t>
  </si>
  <si>
    <t>€</t>
  </si>
  <si>
    <t>Bruto por colaborador</t>
  </si>
  <si>
    <t>TSU patronal</t>
  </si>
  <si>
    <t>Taxa típica (confirme exceções)</t>
  </si>
  <si>
    <t>Nº funcionários</t>
  </si>
  <si>
    <t>pessoas</t>
  </si>
  <si>
    <t>Nº meses de salário por ano</t>
  </si>
  <si>
    <t>Inclui subsídio de férias + Natal</t>
  </si>
  <si>
    <t>Seguro acidentes trabalho (sobre salários)</t>
  </si>
  <si>
    <t>Ex.: 1% (ajuste)</t>
  </si>
  <si>
    <t>Prazo médio recebimento clientes</t>
  </si>
  <si>
    <t>dias</t>
  </si>
  <si>
    <t>Prazo pagamento fornecedores</t>
  </si>
  <si>
    <t>Saldo inicial de caixa (01-Jan)</t>
  </si>
  <si>
    <t>Caixa/Banco no início do ano</t>
  </si>
  <si>
    <t>Receitas Dez 2025 (para fluxo de caixa)</t>
  </si>
  <si>
    <t>Use para modelar recebimentos iniciais (opcional)</t>
  </si>
  <si>
    <t>CMV/Compras Dez 2025 (para fluxo de caixa)</t>
  </si>
  <si>
    <t>Use para modelar pagamentos iniciais (opcional)</t>
  </si>
  <si>
    <t>Observações</t>
  </si>
  <si>
    <t>Notas adicionais da empresa (opcional)</t>
  </si>
  <si>
    <t>Orçamento — Receitas e Custos (2026)</t>
  </si>
  <si>
    <t>Dica: edite as células a azul (inputs). Valores assumidos como líquidos (sem IVA) — ajuste conforme necessário.</t>
  </si>
  <si>
    <t>Conta / Descrição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</si>
  <si>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</si>
  <si>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</si>
  <si>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</si>
  <si>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</si>
  <si>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</si>
  <si>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</si>
  <si>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</si>
  <si>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</si>
  <si>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</si>
  <si>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</si>
  <si>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</si>
  <si>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</si>
  <si>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Total Anual</t>
  </si>
  <si>
    <t>% do total</t>
  </si>
  <si>
    <t>RECEITAS</t>
  </si>
  <si>
    <t>71.1 — Vendas Produto A</t>
  </si>
  <si>
    <t>71.2 — Vendas Produto B</t>
  </si>
  <si>
    <t>72 — Prestação de serviços</t>
  </si>
  <si>
    <t>73 — Outros rendimentos</t>
  </si>
  <si>
    <t>TOTAL RECEITAS</t>
  </si>
  <si>
    <t>CUSTOS</t>
  </si>
  <si>
    <t>61 — CMV / Compras</t>
  </si>
  <si>
    <t>612 — Subcontratação</t>
  </si>
  <si>
    <t>63 — Salários (estimado)</t>
  </si>
  <si>
    <t>635 — TSU patronal (estimado)</t>
  </si>
  <si>
    <t>636 — Seguro AT (estimado)</t>
  </si>
  <si>
    <t>637 — Outros custos de pessoal</t>
  </si>
  <si>
    <t>6211 — Arrendamento</t>
  </si>
  <si>
    <t>6221 — Eletricidade</t>
  </si>
  <si>
    <t>6222 — Água</t>
  </si>
  <si>
    <t>6223 — Internet/Telemóvel</t>
  </si>
  <si>
    <t>623 — Marketing e publicidade</t>
  </si>
  <si>
    <t>624 — Deslocações e viaturas</t>
  </si>
  <si>
    <t>625 — Honorários</t>
  </si>
  <si>
    <t>626 — Seguros (outros)</t>
  </si>
  <si>
    <t>627 — Outros serviços externos</t>
  </si>
  <si>
    <t>681 — Juros</t>
  </si>
  <si>
    <t>64 — Amortizações</t>
  </si>
  <si>
    <t>TOTAL CUSTOS</t>
  </si>
  <si>
    <t>RESULTADOS (automático)</t>
  </si>
  <si>
    <t>CMV/Compras/Subcontratação (total)</t>
  </si>
  <si>
    <t>Margem bruta</t>
  </si>
  <si>
    <t>Resultado operacional</t>
  </si>
  <si>
    <t>Resultado antes IRC</t>
  </si>
  <si>
    <t>IRC estimado</t>
  </si>
  <si>
    <t>Resultado líquido</t>
  </si>
  <si>
    <t>Fluxo de Caixa (mensal) — estimativa</t>
  </si>
  <si>
    <t>Modelo simplificado: recebimentos ~45 dias (50% mês anterior + 50% há 2 meses); pagamentos fornecedores ~30 dias (mês anterior). Ajuste prazos/linhas conforme necessário.</t>
  </si>
  <si>
    <t>Linha</t>
  </si>
  <si>
    <t>Total</t>
  </si>
  <si>
    <t>SALDOS</t>
  </si>
  <si>
    <t>Saldo inicial</t>
  </si>
  <si>
    <t>RECEBIMENTOS</t>
  </si>
  <si>
    <t>Recebimentos de clientes (estimado)</t>
  </si>
  <si>
    <t>Outros recebimentos (inputs)</t>
  </si>
  <si>
    <t>TOTAL RECEBIMENTOS</t>
  </si>
  <si>
    <t>PAGAMENTOS</t>
  </si>
  <si>
    <t>Pagamentos a fornecedores (estimado)</t>
  </si>
  <si>
    <t>Pagamentos de salários</t>
  </si>
  <si>
    <t>Pagamentos TSU (mês seguinte)</t>
  </si>
  <si>
    <t>IVA devido (estimado, mês corrente)</t>
  </si>
  <si>
    <t>Pagamento IVA (1 mês atraso)</t>
  </si>
  <si>
    <t>Juros pagos</t>
  </si>
  <si>
    <t>Outros pagamentos (inputs)</t>
  </si>
  <si>
    <t>INVESTIMENTOS / FINANCIAMENTOS</t>
  </si>
  <si>
    <t>Investimentos (CAPEX) — saída</t>
  </si>
  <si>
    <t>Financiamentos — entradas</t>
  </si>
  <si>
    <t>Reembolso financiamentos — saída</t>
  </si>
  <si>
    <t>TOTAL PAGAMENTOS (saídas)</t>
  </si>
  <si>
    <t>RESULTADO CAIXA</t>
  </si>
  <si>
    <t>Fluxo líquido do mês</t>
  </si>
  <si>
    <t>Saldo final (acumulado)</t>
  </si>
  <si>
    <t>Resumo &amp; Gráficos</t>
  </si>
  <si>
    <t>Os gráficos são alimentados automaticamente pelo orçamento. Se alterar linhas no orçamento, atualize as referências (tabelas abaixo).</t>
  </si>
  <si>
    <t>Mês</t>
  </si>
  <si>
    <t>Receitas</t>
  </si>
  <si>
    <t>Custos</t>
  </si>
  <si>
    <t>Resultado líquido (mês)</t>
  </si>
  <si>
    <t>Categoria de custos</t>
  </si>
  <si>
    <t>Total anual</t>
  </si>
  <si>
    <t>CMV / Compras / Subcontratação</t>
  </si>
  <si>
    <t>Pessoal (salários+TSU+seguros)</t>
  </si>
  <si>
    <t>Arrendamento</t>
  </si>
  <si>
    <t>Fornecimentos (luz/água/net)</t>
  </si>
  <si>
    <t>Marketing e publicidade</t>
  </si>
  <si>
    <t>Deslocações e viaturas</t>
  </si>
  <si>
    <t>Honorários</t>
  </si>
  <si>
    <t>Seguros</t>
  </si>
  <si>
    <t>Outros serviços externos</t>
  </si>
  <si>
    <t>Juros</t>
  </si>
  <si>
    <t>Amortizações</t>
  </si>
  <si>
    <t>Acumulado</t>
  </si>
  <si>
    <t>Orçado vs Real — controlo mensal</t>
  </si>
  <si>
    <t>Preencha os valores reais (a azul). O orçado é puxado automaticamente do orçamento.</t>
  </si>
  <si>
    <t>Jan (Orçado)</t>
  </si>
  <si>
    <t>Fev (Orçado)</t>
  </si>
  <si>
    <t>Mar (Orçado)</t>
  </si>
  <si>
    <t>Abr (Orçado)</t>
  </si>
  <si>
    <t>Mai (Orçado)</t>
  </si>
  <si>
    <t>Jun (Orçado)</t>
  </si>
  <si>
    <t>Jul (Orçado)</t>
  </si>
  <si>
    <t>Ago (Orçado)</t>
  </si>
  <si>
    <t>Set (Orçado)</t>
  </si>
  <si>
    <t>Out (Orçado)</t>
  </si>
  <si>
    <t>Nov (Orçado)</t>
  </si>
  <si>
    <t>Dez (Orçado)</t>
  </si>
  <si>
    <t>Total Orçado</t>
  </si>
  <si>
    <t>Jan (Real)</t>
  </si>
  <si>
    <t>Fev (Real)</t>
  </si>
  <si>
    <t>Mar (Real)</t>
  </si>
  <si>
    <t>Abr (Real)</t>
  </si>
  <si>
    <t>Mai (Real)</t>
  </si>
  <si>
    <t>Jun (Real)</t>
  </si>
  <si>
    <t>Jul (Real)</t>
  </si>
  <si>
    <t>Ago (Real)</t>
  </si>
  <si>
    <t>Set (Real)</t>
  </si>
  <si>
    <t>Out (Real)</t>
  </si>
  <si>
    <t>Nov (Real)</t>
  </si>
  <si>
    <t>Dez (Real)</t>
  </si>
  <si>
    <t>Total Real</t>
  </si>
  <si>
    <t>Desvio €</t>
  </si>
  <si>
    <t>Desvio %</t>
  </si>
  <si>
    <t>Como usar / personalizar (rápido)</t>
  </si>
  <si>
    <r>
      <t>Células a azul = inputs</t>
    </r>
    <r>
      <rPr>
        <sz val="11"/>
        <color theme="1"/>
        <rFont val="Calibri"/>
        <family val="2"/>
        <scheme val="minor"/>
      </rPr>
      <t xml:space="preserve"> (o resto é calculado).</t>
    </r>
  </si>
  <si>
    <r>
      <t>Folha “Pressupostos”</t>
    </r>
    <r>
      <rPr>
        <sz val="11"/>
        <color theme="1"/>
        <rFont val="Calibri"/>
        <family val="2"/>
        <scheme val="minor"/>
      </rPr>
      <t>: ajuste ano, IVA/IRC, nº funcionários, salário médio, prazos (45/30 dias), saldo inicial, etc.</t>
    </r>
  </si>
  <si>
    <r>
      <t>Folha “Orçamento Receitas e Custos”</t>
    </r>
    <r>
      <rPr>
        <sz val="11"/>
        <color theme="1"/>
        <rFont val="Calibri"/>
        <family val="2"/>
        <scheme val="minor"/>
      </rPr>
      <t>: preencha as receitas e os custos (linhas manuais).</t>
    </r>
  </si>
  <si>
    <r>
      <t xml:space="preserve">Os </t>
    </r>
    <r>
      <rPr>
        <b/>
        <sz val="11"/>
        <color theme="1"/>
        <rFont val="Calibri"/>
        <family val="2"/>
        <scheme val="minor"/>
      </rPr>
      <t>salários + TSU + seguro AT</t>
    </r>
    <r>
      <rPr>
        <sz val="11"/>
        <color theme="1"/>
        <rFont val="Calibri"/>
        <family val="2"/>
        <scheme val="minor"/>
      </rPr>
      <t xml:space="preserve"> já vêm estimados automaticamente a partir dos pressupostos.</t>
    </r>
  </si>
  <si>
    <r>
      <t>Folha “Fluxo de Caixa”</t>
    </r>
    <r>
      <rPr>
        <sz val="11"/>
        <color theme="1"/>
        <rFont val="Calibri"/>
        <family val="2"/>
        <scheme val="minor"/>
      </rPr>
      <t>: já considera prazos (45d recebimentos, 30d pagamentos) de forma simplificada. Pode ajustar com “Outros recebimentos/pagamentos”, CAPEX e financiamentos.</t>
    </r>
  </si>
  <si>
    <r>
      <t>Folha “Resumo Gráficos”</t>
    </r>
    <r>
      <rPr>
        <sz val="11"/>
        <color theme="1"/>
        <rFont val="Calibri"/>
        <family val="2"/>
        <scheme val="minor"/>
      </rPr>
      <t>: gráficos alimentados automaticamente pelos totais do orçamento.</t>
    </r>
  </si>
  <si>
    <r>
      <t>Folha “Orçado vs Real”</t>
    </r>
    <r>
      <rPr>
        <sz val="11"/>
        <color theme="1"/>
        <rFont val="Calibri"/>
        <family val="2"/>
        <scheme val="minor"/>
      </rPr>
      <t xml:space="preserve">: preencha </t>
    </r>
    <r>
      <rPr>
        <b/>
        <sz val="11"/>
        <color theme="1"/>
        <rFont val="Calibri"/>
        <family val="2"/>
        <scheme val="minor"/>
      </rPr>
      <t>valores reais</t>
    </r>
    <r>
      <rPr>
        <sz val="11"/>
        <color theme="1"/>
        <rFont val="Calibri"/>
        <family val="2"/>
        <scheme val="minor"/>
      </rPr>
      <t xml:space="preserve"> mês a mês e veja </t>
    </r>
    <r>
      <rPr>
        <b/>
        <sz val="11"/>
        <color theme="1"/>
        <rFont val="Calibri"/>
        <family val="2"/>
        <scheme val="minor"/>
      </rPr>
      <t>desvio (€ e %)</t>
    </r>
    <r>
      <rPr>
        <sz val="11"/>
        <color theme="1"/>
        <rFont val="Calibri"/>
        <family val="2"/>
        <scheme val="minor"/>
      </rPr>
      <t>.</t>
    </r>
  </si>
  <si>
    <r>
      <t xml:space="preserve">Nota: as folhas vêm </t>
    </r>
    <r>
      <rPr>
        <b/>
        <sz val="11"/>
        <color theme="1"/>
        <rFont val="Calibri"/>
        <family val="2"/>
        <scheme val="minor"/>
      </rPr>
      <t>protegidas para evitar mexer em fórmulas</t>
    </r>
    <r>
      <rPr>
        <sz val="11"/>
        <color theme="1"/>
        <rFont val="Calibri"/>
        <family val="2"/>
        <scheme val="minor"/>
      </rPr>
      <t xml:space="preserve"> (sem password — pode desproteger no Excel se quiser editar estrutura).</t>
    </r>
  </si>
  <si>
    <t>Dicas por tipo de empresa (Portugal)</t>
  </si>
  <si>
    <r>
      <t>Comércio/retalho</t>
    </r>
    <r>
      <rPr>
        <sz val="11"/>
        <color theme="1"/>
        <rFont val="Calibri"/>
        <family val="2"/>
        <scheme val="minor"/>
      </rPr>
      <t xml:space="preserve">: detalhe mais as </t>
    </r>
    <r>
      <rPr>
        <b/>
        <sz val="11"/>
        <color theme="1"/>
        <rFont val="Calibri"/>
        <family val="2"/>
        <scheme val="minor"/>
      </rPr>
      <t>vendas por família de produto</t>
    </r>
    <r>
      <rPr>
        <sz val="11"/>
        <color theme="1"/>
        <rFont val="Calibri"/>
        <family val="2"/>
        <scheme val="minor"/>
      </rPr>
      <t xml:space="preserve"> (ex.: A/B/C) e o </t>
    </r>
    <r>
      <rPr>
        <b/>
        <sz val="11"/>
        <color theme="1"/>
        <rFont val="Calibri"/>
        <family val="2"/>
        <scheme val="minor"/>
      </rPr>
      <t>CMV/Compras</t>
    </r>
    <r>
      <rPr>
        <sz val="11"/>
        <color theme="1"/>
        <rFont val="Calibri"/>
        <family val="2"/>
        <scheme val="minor"/>
      </rPr>
      <t xml:space="preserve">; pode acrescentar linhas para </t>
    </r>
    <r>
      <rPr>
        <b/>
        <sz val="11"/>
        <color theme="1"/>
        <rFont val="Calibri"/>
        <family val="2"/>
        <scheme val="minor"/>
      </rPr>
      <t>comissões marketplace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taxas TPAs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devoluções</t>
    </r>
    <r>
      <rPr>
        <sz val="11"/>
        <color theme="1"/>
        <rFont val="Calibri"/>
        <family val="2"/>
        <scheme val="minor"/>
      </rPr>
      <t>.</t>
    </r>
  </si>
  <si>
    <r>
      <t>Serviços</t>
    </r>
    <r>
      <rPr>
        <sz val="11"/>
        <color theme="1"/>
        <rFont val="Calibri"/>
        <family val="2"/>
        <scheme val="minor"/>
      </rPr>
      <t xml:space="preserve">: foque em </t>
    </r>
    <r>
      <rPr>
        <b/>
        <sz val="11"/>
        <color theme="1"/>
        <rFont val="Calibri"/>
        <family val="2"/>
        <scheme val="minor"/>
      </rPr>
      <t>Prestação de serviços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Subcontratação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Honorários</t>
    </r>
    <r>
      <rPr>
        <sz val="11"/>
        <color theme="1"/>
        <rFont val="Calibri"/>
        <family val="2"/>
        <scheme val="minor"/>
      </rPr>
      <t xml:space="preserve"> e </t>
    </r>
    <r>
      <rPr>
        <b/>
        <sz val="11"/>
        <color theme="1"/>
        <rFont val="Calibri"/>
        <family val="2"/>
        <scheme val="minor"/>
      </rPr>
      <t>Marketing</t>
    </r>
    <r>
      <rPr>
        <sz val="11"/>
        <color theme="1"/>
        <rFont val="Calibri"/>
        <family val="2"/>
        <scheme val="minor"/>
      </rPr>
      <t xml:space="preserve">; se faturar por projeto, crie linhas por </t>
    </r>
    <r>
      <rPr>
        <b/>
        <sz val="11"/>
        <color theme="1"/>
        <rFont val="Calibri"/>
        <family val="2"/>
        <scheme val="minor"/>
      </rPr>
      <t>cliente/projeto</t>
    </r>
    <r>
      <rPr>
        <sz val="11"/>
        <color theme="1"/>
        <rFont val="Calibri"/>
        <family val="2"/>
        <scheme val="minor"/>
      </rPr>
      <t>.</t>
    </r>
  </si>
  <si>
    <r>
      <t>Restauração</t>
    </r>
    <r>
      <rPr>
        <sz val="11"/>
        <color theme="1"/>
        <rFont val="Calibri"/>
        <family val="2"/>
        <scheme val="minor"/>
      </rPr>
      <t xml:space="preserve">: use </t>
    </r>
    <r>
      <rPr>
        <b/>
        <sz val="11"/>
        <color theme="1"/>
        <rFont val="Calibri"/>
        <family val="2"/>
        <scheme val="minor"/>
      </rPr>
      <t>CMV/Compras</t>
    </r>
    <r>
      <rPr>
        <sz val="11"/>
        <color theme="1"/>
        <rFont val="Calibri"/>
        <family val="2"/>
        <scheme val="minor"/>
      </rPr>
      <t xml:space="preserve"> para matérias‑primas, adicione linhas para </t>
    </r>
    <r>
      <rPr>
        <b/>
        <sz val="11"/>
        <color theme="1"/>
        <rFont val="Calibri"/>
        <family val="2"/>
        <scheme val="minor"/>
      </rPr>
      <t>quebras/desperdício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plataformas de delivery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licenças</t>
    </r>
    <r>
      <rPr>
        <sz val="11"/>
        <color theme="1"/>
        <rFont val="Calibri"/>
        <family val="2"/>
        <scheme val="minor"/>
      </rPr>
      <t xml:space="preserve"> e </t>
    </r>
    <r>
      <rPr>
        <b/>
        <sz val="11"/>
        <color theme="1"/>
        <rFont val="Calibri"/>
        <family val="2"/>
        <scheme val="minor"/>
      </rPr>
      <t>manutenção</t>
    </r>
    <r>
      <rPr>
        <sz val="11"/>
        <color theme="1"/>
        <rFont val="Calibri"/>
        <family val="2"/>
        <scheme val="minor"/>
      </rPr>
      <t>; normalmente “Pessoal” e “Fornecimentos” pesam mais.</t>
    </r>
  </si>
  <si>
    <r>
      <t>Indústria leve</t>
    </r>
    <r>
      <rPr>
        <sz val="11"/>
        <color theme="1"/>
        <rFont val="Calibri"/>
        <family val="2"/>
        <scheme val="minor"/>
      </rPr>
      <t xml:space="preserve">: detalhe </t>
    </r>
    <r>
      <rPr>
        <b/>
        <sz val="11"/>
        <color theme="1"/>
        <rFont val="Calibri"/>
        <family val="2"/>
        <scheme val="minor"/>
      </rPr>
      <t>CMV</t>
    </r>
    <r>
      <rPr>
        <sz val="11"/>
        <color theme="1"/>
        <rFont val="Calibri"/>
        <family val="2"/>
        <scheme val="minor"/>
      </rPr>
      <t xml:space="preserve"> (matérias‑primas, embalagens), acrescente </t>
    </r>
    <r>
      <rPr>
        <b/>
        <sz val="11"/>
        <color theme="1"/>
        <rFont val="Calibri"/>
        <family val="2"/>
        <scheme val="minor"/>
      </rPr>
      <t>energia</t>
    </r>
    <r>
      <rPr>
        <sz val="11"/>
        <color theme="1"/>
        <rFont val="Calibri"/>
        <family val="2"/>
        <scheme val="minor"/>
      </rPr>
      <t xml:space="preserve"> e </t>
    </r>
    <r>
      <rPr>
        <b/>
        <sz val="11"/>
        <color theme="1"/>
        <rFont val="Calibri"/>
        <family val="2"/>
        <scheme val="minor"/>
      </rPr>
      <t>manutenção</t>
    </r>
    <r>
      <rPr>
        <sz val="11"/>
        <color theme="1"/>
        <rFont val="Calibri"/>
        <family val="2"/>
        <scheme val="minor"/>
      </rPr>
      <t xml:space="preserve"> com mais granularidade e use “Amortizações” para equipamentos.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</si>
</sst>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\€\ #,##0;[Red]\(\€\ #,##0\);&quot;-&quot;"/>
  </numFmts>
  <fonts count="15" x14ac:knownFonts="1">
    <font>
      <sz val="11"/>
      <color theme="1"/>
      <name val="Calibri"/>
      <family val="2"/>
      <scheme val="minor"/>
    </font>
    <font>
      <b/>
      <sz val="16"/>
      <color rgb="FFFFFFFF"/>
      <name val="Calibri"/>
    </font>
    <font>
      <b/>
      <sz val="11"/>
      <color rgb="FF1F4E79"/>
      <name val="Calibri"/>
    </font>
    <font>
      <sz val="11"/>
      <color rgb="FF0000FF"/>
      <name val="Calibri"/>
    </font>
    <font>
      <sz val="10"/>
      <color rgb="FF404040"/>
      <name val="Calibri"/>
    </font>
    <font>
      <i/>
      <sz val="11"/>
      <color rgb="FF404040"/>
      <name val="Calibri"/>
    </font>
    <font>
      <sz val="11"/>
      <color rgb="FF000000"/>
      <name val="Calibri"/>
    </font>
    <font>
      <sz val="11"/>
      <color rgb="FF404040"/>
      <name val="Calibri"/>
    </font>
    <font>
      <b/>
      <sz val="11"/>
      <name val="Calibri"/>
    </font>
    <font>
      <b/>
      <sz val="11"/>
      <color rgb="FF404040"/>
      <name val="Calibri"/>
    </font>
    <font>
      <i/>
      <sz val="10"/>
      <color rgb="FF404040"/>
      <name val="Calibri"/>
    </font>
    <font>
      <sz val="11"/>
      <color rgb="FF008000"/>
      <name val="Calibri"/>
    </font>
    <font>
      <b/>
      <sz val="11"/>
      <color rgb="FF008000"/>
      <name val="Calibri"/>
    </font>
    <font>
      <b/>
      <sz val="11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D9E1F2"/>
      </patternFill>
    </fill>
    <fill>
      <patternFill patternType="solid">
        <fgColor rgb="FFE7EEF8"/>
      </patternFill>
    </fill>
    <fill>
      <patternFill patternType="solid">
        <fgColor rgb="FFEDEDED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" fontId="3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/>
    <xf numFmtId="0" fontId="6" fillId="0" borderId="1" xfId="0" applyFont="1" applyBorder="1" applyAlignment="1">
      <alignment horizontal="left" vertical="center"/>
    </xf>
    <xf numFmtId="165" fontId="6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0" fontId="8" fillId="5" borderId="1" xfId="0" applyFont="1" applyFill="1" applyBorder="1" applyAlignment="1">
      <alignment horizontal="left" vertical="center"/>
    </xf>
    <xf numFmtId="165" fontId="8" fillId="5" borderId="1" xfId="0" applyNumberFormat="1" applyFont="1" applyFill="1" applyBorder="1" applyAlignment="1">
      <alignment horizontal="right" vertical="center"/>
    </xf>
    <xf numFmtId="164" fontId="9" fillId="5" borderId="1" xfId="0" applyNumberFormat="1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left" vertical="center"/>
    </xf>
    <xf numFmtId="165" fontId="6" fillId="6" borderId="1" xfId="0" applyNumberFormat="1" applyFont="1" applyFill="1" applyBorder="1" applyAlignment="1">
      <alignment horizontal="right" vertical="center"/>
    </xf>
    <xf numFmtId="165" fontId="11" fillId="0" borderId="1" xfId="0" applyNumberFormat="1" applyFon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/>
    </xf>
    <xf numFmtId="165" fontId="12" fillId="5" borderId="1" xfId="0" applyNumberFormat="1" applyFon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 vertical="center"/>
    </xf>
    <xf numFmtId="164" fontId="0" fillId="5" borderId="1" xfId="0" applyNumberForma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0" fillId="0" borderId="0" xfId="0"/>
    <xf numFmtId="0" fontId="2" fillId="4" borderId="1" xfId="0" applyFont="1" applyFill="1" applyBorder="1" applyAlignment="1">
      <alignment horizontal="left" vertical="center"/>
    </xf>
    <xf numFmtId="0" fontId="0" fillId="0" borderId="1" xfId="0" applyBorder="1"/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14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2"/>
    </xf>
  </cellXfs>
  <cellStyles count="1">
    <cellStyle name="Normal" xfId="0" builtinId="0"/>
  </cellStyles>
  <dxfs count="8">
    <dxf>
      <fill>
        <patternFill>
          <bgColor rgb="FFFCE4D6"/>
        </patternFill>
      </fill>
    </dxf>
    <dxf>
      <fill>
        <patternFill>
          <bgColor rgb="FFE2F0D9"/>
        </patternFill>
      </fill>
    </dxf>
    <dxf>
      <fill>
        <patternFill>
          <bgColor rgb="FFFCE4D6"/>
        </patternFill>
      </fill>
    </dxf>
    <dxf>
      <fill>
        <patternFill>
          <bgColor rgb="FFE2F0D9"/>
        </patternFill>
      </fill>
    </dxf>
    <dxf>
      <fill>
        <patternFill>
          <bgColor rgb="FFFCE4D6"/>
        </patternFill>
      </fill>
    </dxf>
    <dxf>
      <fill>
        <patternFill>
          <bgColor rgb="FFE2F0D9"/>
        </patternFill>
      </fill>
    </dxf>
    <dxf>
      <fill>
        <patternFill>
          <bgColor rgb="FFFCE4D6"/>
        </patternFill>
      </fill>
    </dxf>
    <dxf>
      <fill>
        <patternFill>
          <bgColor rgb="FFE2F0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1"/>
  <c:style val="2"/>
  <c:chart>
    <c:title>
      <c:tx>
        <c:rich>
          <a:bodyPr/>
          <a:lstStyle/>
          <a:p>
            <a:r>
              <a:t>Receitas vs Custos (mensal)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'Resumo Gráficos'!$B$4</c:f>
              <c:strCache>
                <c:ptCount val="1"/>
                <c:pt idx="0">
                  <c:v>Receitas</c:v>
                </c:pt>
              </c:strCache>
            </c:strRef>
          </c:tx>
          <c:spPr>
            <a:ln/>
          </c:spPr>
          <c:invertIfNegative val="1"/>
          <c:cat>
            <c:strRef>
              <c:f>'Resumo Gráficos'!$A$5:$A$16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'Resumo Gráficos'!$B$5:$B$16</c:f>
              <c:numCache>
                <c:formatCode>\€\ #\ ##0;[Red]\(\€\ #\ ##0\);"-"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14-47C2-A5D4-578B9636083A}"/>
            </c:ext>
          </c:extLst>
        </c:ser>
        <c:ser>
          <c:idx val="1"/>
          <c:order val="1"/>
          <c:tx>
            <c:strRef>
              <c:f>'Resumo Gráficos'!$C$4</c:f>
              <c:strCache>
                <c:ptCount val="1"/>
                <c:pt idx="0">
                  <c:v>Custos</c:v>
                </c:pt>
              </c:strCache>
            </c:strRef>
          </c:tx>
          <c:spPr>
            <a:ln/>
          </c:spPr>
          <c:invertIfNegative val="1"/>
          <c:cat>
            <c:strRef>
              <c:f>'Resumo Gráficos'!$A$5:$A$16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'Resumo Gráficos'!$C$5:$C$16</c:f>
              <c:numCache>
                <c:formatCode>\€\ #\ ##0;[Red]\(\€\ #\ ##0\);"-"</c:formatCode>
                <c:ptCount val="12"/>
                <c:pt idx="0">
                  <c:v>10187.916666666666</c:v>
                </c:pt>
                <c:pt idx="1">
                  <c:v>10187.916666666666</c:v>
                </c:pt>
                <c:pt idx="2">
                  <c:v>10187.916666666666</c:v>
                </c:pt>
                <c:pt idx="3">
                  <c:v>10187.916666666666</c:v>
                </c:pt>
                <c:pt idx="4">
                  <c:v>10187.916666666666</c:v>
                </c:pt>
                <c:pt idx="5">
                  <c:v>10187.916666666666</c:v>
                </c:pt>
                <c:pt idx="6">
                  <c:v>10187.916666666666</c:v>
                </c:pt>
                <c:pt idx="7">
                  <c:v>10187.916666666666</c:v>
                </c:pt>
                <c:pt idx="8">
                  <c:v>10187.916666666666</c:v>
                </c:pt>
                <c:pt idx="9">
                  <c:v>10187.916666666666</c:v>
                </c:pt>
                <c:pt idx="10">
                  <c:v>10187.916666666666</c:v>
                </c:pt>
                <c:pt idx="11">
                  <c:v>10187.916666666666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14-47C2-A5D4-578B963608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numFmt formatCode="\€\ #\ ##0;[Red]\(\€\ #\ ##0\);&quot;-&quot;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r"/>
      <c:overlay val="1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1"/>
  <c:style val="2"/>
  <c:chart>
    <c:title>
      <c:tx>
        <c:rich>
          <a:bodyPr/>
          <a:lstStyle/>
          <a:p>
            <a:r>
              <a:t>Distribuição de custos (anual)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'Resumo Gráficos'!$B$18</c:f>
              <c:strCache>
                <c:ptCount val="1"/>
                <c:pt idx="0">
                  <c:v>Total anual</c:v>
                </c:pt>
              </c:strCache>
            </c:strRef>
          </c:tx>
          <c:spPr>
            <a:ln/>
          </c:spPr>
          <c:cat>
            <c:strRef>
              <c:f>'Resumo Gráficos'!$A$19:$A$29</c:f>
              <c:strCache>
                <c:ptCount val="11"/>
                <c:pt idx="0">
                  <c:v>CMV / Compras / Subcontratação</c:v>
                </c:pt>
                <c:pt idx="1">
                  <c:v>Pessoal (salários+TSU+seguros)</c:v>
                </c:pt>
                <c:pt idx="2">
                  <c:v>Arrendamento</c:v>
                </c:pt>
                <c:pt idx="3">
                  <c:v>Fornecimentos (luz/água/net)</c:v>
                </c:pt>
                <c:pt idx="4">
                  <c:v>Marketing e publicidade</c:v>
                </c:pt>
                <c:pt idx="5">
                  <c:v>Deslocações e viaturas</c:v>
                </c:pt>
                <c:pt idx="6">
                  <c:v>Honorários</c:v>
                </c:pt>
                <c:pt idx="7">
                  <c:v>Seguros</c:v>
                </c:pt>
                <c:pt idx="8">
                  <c:v>Outros serviços externos</c:v>
                </c:pt>
                <c:pt idx="9">
                  <c:v>Juros</c:v>
                </c:pt>
                <c:pt idx="10">
                  <c:v>Amortizações</c:v>
                </c:pt>
              </c:strCache>
            </c:strRef>
          </c:cat>
          <c:val>
            <c:numRef>
              <c:f>'Resumo Gráficos'!$B$19:$B$29</c:f>
              <c:numCache>
                <c:formatCode>\€\ #\ ##0;[Red]\(\€\ #\ ##0\);"-"</c:formatCode>
                <c:ptCount val="11"/>
                <c:pt idx="0">
                  <c:v>0</c:v>
                </c:pt>
                <c:pt idx="1">
                  <c:v>122255.00000000001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B9-40FB-8253-701B815DFC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1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1"/>
  <c:style val="2"/>
  <c:chart>
    <c:title>
      <c:tx>
        <c:rich>
          <a:bodyPr/>
          <a:lstStyle/>
          <a:p>
            <a:r>
              <a:t>Resultado líquido acumulado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'Resumo Gráficos'!$C$32</c:f>
              <c:strCache>
                <c:ptCount val="1"/>
                <c:pt idx="0">
                  <c:v>Acumulado</c:v>
                </c:pt>
              </c:strCache>
            </c:strRef>
          </c:tx>
          <c:spPr>
            <a:ln/>
          </c:spPr>
          <c:marker>
            <c:symbol val="none"/>
          </c:marker>
          <c:cat>
            <c:strRef>
              <c:f>'Resumo Gráficos'!$A$33:$A$44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'Resumo Gráficos'!$C$33:$C$44</c:f>
              <c:numCache>
                <c:formatCode>\€\ #\ ##0;[Red]\(\€\ #\ ##0\);"-"</c:formatCode>
                <c:ptCount val="12"/>
                <c:pt idx="0">
                  <c:v>-10187.916666666666</c:v>
                </c:pt>
                <c:pt idx="1">
                  <c:v>-20375.833333333332</c:v>
                </c:pt>
                <c:pt idx="2">
                  <c:v>-30563.75</c:v>
                </c:pt>
                <c:pt idx="3">
                  <c:v>-40751.666666666664</c:v>
                </c:pt>
                <c:pt idx="4">
                  <c:v>-50939.583333333328</c:v>
                </c:pt>
                <c:pt idx="5">
                  <c:v>-61127.499999999993</c:v>
                </c:pt>
                <c:pt idx="6">
                  <c:v>-71315.416666666657</c:v>
                </c:pt>
                <c:pt idx="7">
                  <c:v>-81503.333333333328</c:v>
                </c:pt>
                <c:pt idx="8">
                  <c:v>-91691.25</c:v>
                </c:pt>
                <c:pt idx="9">
                  <c:v>-101879.16666666667</c:v>
                </c:pt>
                <c:pt idx="10">
                  <c:v>-112067.08333333334</c:v>
                </c:pt>
                <c:pt idx="11">
                  <c:v>-122255.00000000001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96-4F2A-8641-E4933CD455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numFmt formatCode="\€\ #\ ##0;[Red]\(\€\ #\ ##0\);&quot;-&quot;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r"/>
      <c:overlay val="1"/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5</xdr:col>
      <xdr:colOff>0</xdr:colOff>
      <xdr:row>10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10</xdr:row>
      <xdr:rowOff>0</xdr:rowOff>
    </xdr:from>
    <xdr:to>
      <xdr:col>5</xdr:col>
      <xdr:colOff>0</xdr:colOff>
      <xdr:row>17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10</xdr:row>
      <xdr:rowOff>0</xdr:rowOff>
    </xdr:from>
    <xdr:to>
      <xdr:col>5</xdr:col>
      <xdr:colOff>0</xdr:colOff>
      <xdr:row>31</xdr:row>
      <xdr:rowOff>0</xdr:rowOff>
    </xdr:to>
    <xdr:graphicFrame macro="">
      <xdr:nvGraphicFramePr>
        <xdr:cNvPr id="4" name="Chart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1"/>
  <sheetViews>
    <sheetView showGridLines="0" tabSelected="1" topLeftCell="A8" workbookViewId="0">
      <selection activeCell="A23" sqref="A23:A51"/>
    </sheetView>
  </sheetViews>
  <sheetFormatPr defaultRowHeight="15" x14ac:dyDescent="0.25"/>
  <cols>
    <col min="1" max="1" width="38" customWidth="1"/>
    <col min="2" max="2" width="18" customWidth="1"/>
    <col min="3" max="3" width="12" customWidth="1"/>
    <col min="4" max="4" width="52" customWidth="1"/>
  </cols>
  <sheetData>
    <row r="1" spans="1:4" ht="27.95" customHeight="1" x14ac:dyDescent="0.25">
      <c r="A1" s="25" t="s">
        <v>0</v>
      </c>
      <c r="B1" s="26"/>
      <c r="C1" s="26"/>
      <c r="D1" s="26"/>
    </row>
    <row r="3" spans="1:4" ht="18" customHeight="1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25">
      <c r="A4" s="2" t="s">
        <v>5</v>
      </c>
      <c r="B4" s="3">
        <v>2026</v>
      </c>
      <c r="C4" s="4" t="s">
        <v>6</v>
      </c>
      <c r="D4" s="5" t="s">
        <v>7</v>
      </c>
    </row>
    <row r="5" spans="1:4" x14ac:dyDescent="0.25">
      <c r="A5" s="2" t="s">
        <v>8</v>
      </c>
      <c r="B5" s="3">
        <v>12</v>
      </c>
      <c r="C5" s="4" t="s">
        <v>9</v>
      </c>
      <c r="D5" s="5" t="s">
        <v>6</v>
      </c>
    </row>
    <row r="6" spans="1:4" x14ac:dyDescent="0.25">
      <c r="A6" s="2" t="s">
        <v>10</v>
      </c>
      <c r="B6" s="6">
        <v>0.23</v>
      </c>
      <c r="C6" s="4" t="s">
        <v>11</v>
      </c>
      <c r="D6" s="5" t="s">
        <v>12</v>
      </c>
    </row>
    <row r="7" spans="1:4" x14ac:dyDescent="0.25">
      <c r="A7" s="2" t="s">
        <v>13</v>
      </c>
      <c r="B7" s="6">
        <v>0.21</v>
      </c>
      <c r="C7" s="4" t="s">
        <v>11</v>
      </c>
      <c r="D7" s="5" t="s">
        <v>14</v>
      </c>
    </row>
    <row r="8" spans="1:4" x14ac:dyDescent="0.25">
      <c r="A8" s="2" t="s">
        <v>15</v>
      </c>
      <c r="B8" s="6">
        <v>0.08</v>
      </c>
      <c r="C8" s="4" t="s">
        <v>11</v>
      </c>
      <c r="D8" s="5" t="s">
        <v>16</v>
      </c>
    </row>
    <row r="9" spans="1:4" x14ac:dyDescent="0.25">
      <c r="A9" s="2" t="s">
        <v>17</v>
      </c>
      <c r="B9" s="6">
        <v>0.03</v>
      </c>
      <c r="C9" s="4" t="s">
        <v>11</v>
      </c>
      <c r="D9" s="5" t="s">
        <v>16</v>
      </c>
    </row>
    <row r="10" spans="1:4" x14ac:dyDescent="0.25">
      <c r="A10" s="2" t="s">
        <v>18</v>
      </c>
      <c r="B10" s="7">
        <v>1400</v>
      </c>
      <c r="C10" s="4" t="s">
        <v>19</v>
      </c>
      <c r="D10" s="5" t="s">
        <v>20</v>
      </c>
    </row>
    <row r="11" spans="1:4" x14ac:dyDescent="0.25">
      <c r="A11" s="2" t="s">
        <v>21</v>
      </c>
      <c r="B11" s="6">
        <v>0.23749999999999999</v>
      </c>
      <c r="C11" s="4" t="s">
        <v>11</v>
      </c>
      <c r="D11" s="5" t="s">
        <v>22</v>
      </c>
    </row>
    <row r="12" spans="1:4" x14ac:dyDescent="0.25">
      <c r="A12" s="2" t="s">
        <v>23</v>
      </c>
      <c r="B12" s="3">
        <v>5</v>
      </c>
      <c r="C12" s="4" t="s">
        <v>24</v>
      </c>
      <c r="D12" s="5" t="s">
        <v>6</v>
      </c>
    </row>
    <row r="13" spans="1:4" x14ac:dyDescent="0.25">
      <c r="A13" s="2" t="s">
        <v>25</v>
      </c>
      <c r="B13" s="3">
        <v>14</v>
      </c>
      <c r="C13" s="4" t="s">
        <v>9</v>
      </c>
      <c r="D13" s="5" t="s">
        <v>26</v>
      </c>
    </row>
    <row r="14" spans="1:4" x14ac:dyDescent="0.25">
      <c r="A14" s="2" t="s">
        <v>27</v>
      </c>
      <c r="B14" s="6">
        <v>0.01</v>
      </c>
      <c r="C14" s="4" t="s">
        <v>11</v>
      </c>
      <c r="D14" s="5" t="s">
        <v>28</v>
      </c>
    </row>
    <row r="15" spans="1:4" x14ac:dyDescent="0.25">
      <c r="A15" s="2" t="s">
        <v>29</v>
      </c>
      <c r="B15" s="3">
        <v>45</v>
      </c>
      <c r="C15" s="4" t="s">
        <v>30</v>
      </c>
      <c r="D15" s="5" t="s">
        <v>6</v>
      </c>
    </row>
    <row r="16" spans="1:4" x14ac:dyDescent="0.25">
      <c r="A16" s="2" t="s">
        <v>31</v>
      </c>
      <c r="B16" s="3">
        <v>30</v>
      </c>
      <c r="C16" s="4" t="s">
        <v>30</v>
      </c>
      <c r="D16" s="5" t="s">
        <v>6</v>
      </c>
    </row>
    <row r="17" spans="1:4" x14ac:dyDescent="0.25">
      <c r="A17" s="2" t="s">
        <v>32</v>
      </c>
      <c r="B17" s="7">
        <v>10000</v>
      </c>
      <c r="C17" s="4" t="s">
        <v>19</v>
      </c>
      <c r="D17" s="5" t="s">
        <v>33</v>
      </c>
    </row>
    <row r="18" spans="1:4" x14ac:dyDescent="0.25">
      <c r="A18" s="2" t="s">
        <v>34</v>
      </c>
      <c r="B18" s="7">
        <v>0</v>
      </c>
      <c r="C18" s="4" t="s">
        <v>19</v>
      </c>
      <c r="D18" s="5" t="s">
        <v>35</v>
      </c>
    </row>
    <row r="19" spans="1:4" x14ac:dyDescent="0.25">
      <c r="A19" s="2" t="s">
        <v>36</v>
      </c>
      <c r="B19" s="7">
        <v>0</v>
      </c>
      <c r="C19" s="4" t="s">
        <v>19</v>
      </c>
      <c r="D19" s="5" t="s">
        <v>37</v>
      </c>
    </row>
    <row r="20" spans="1:4" x14ac:dyDescent="0.25">
      <c r="A20" s="2" t="s">
        <v>38</v>
      </c>
      <c r="B20" s="8" t="s">
        <v>6</v>
      </c>
      <c r="C20" s="4" t="s">
        <v>6</v>
      </c>
      <c r="D20" s="5" t="s">
        <v>39</v>
      </c>
    </row>
    <row r="23" spans="1:4" ht="18" x14ac:dyDescent="0.25">
      <c r="A23" s="31" t="s">
        <v>165</v>
      </c>
    </row>
    <row r="24" spans="1:4" x14ac:dyDescent="0.25">
      <c r="A24" s="32"/>
    </row>
    <row r="25" spans="1:4" x14ac:dyDescent="0.25">
      <c r="A25" s="33" t="s">
        <v>166</v>
      </c>
    </row>
    <row r="26" spans="1:4" x14ac:dyDescent="0.25">
      <c r="A26" s="32"/>
    </row>
    <row r="27" spans="1:4" x14ac:dyDescent="0.25">
      <c r="A27" s="33" t="s">
        <v>167</v>
      </c>
    </row>
    <row r="28" spans="1:4" x14ac:dyDescent="0.25">
      <c r="A28" s="32"/>
    </row>
    <row r="29" spans="1:4" x14ac:dyDescent="0.25">
      <c r="A29" s="33" t="s">
        <v>168</v>
      </c>
    </row>
    <row r="30" spans="1:4" x14ac:dyDescent="0.25">
      <c r="A30" s="32"/>
    </row>
    <row r="31" spans="1:4" x14ac:dyDescent="0.25">
      <c r="A31" s="32"/>
    </row>
    <row r="32" spans="1:4" x14ac:dyDescent="0.25">
      <c r="A32" s="34"/>
    </row>
    <row r="33" spans="1:1" x14ac:dyDescent="0.25">
      <c r="A33" s="34" t="s">
        <v>169</v>
      </c>
    </row>
    <row r="34" spans="1:1" x14ac:dyDescent="0.25">
      <c r="A34" s="32"/>
    </row>
    <row r="35" spans="1:1" x14ac:dyDescent="0.25">
      <c r="A35" s="33" t="s">
        <v>170</v>
      </c>
    </row>
    <row r="36" spans="1:1" x14ac:dyDescent="0.25">
      <c r="A36" s="32"/>
    </row>
    <row r="37" spans="1:1" x14ac:dyDescent="0.25">
      <c r="A37" s="33" t="s">
        <v>171</v>
      </c>
    </row>
    <row r="38" spans="1:1" x14ac:dyDescent="0.25">
      <c r="A38" s="32"/>
    </row>
    <row r="39" spans="1:1" x14ac:dyDescent="0.25">
      <c r="A39" s="33" t="s">
        <v>172</v>
      </c>
    </row>
    <row r="40" spans="1:1" x14ac:dyDescent="0.25">
      <c r="A40" s="32"/>
    </row>
    <row r="41" spans="1:1" x14ac:dyDescent="0.25">
      <c r="A41" s="32" t="s">
        <v>173</v>
      </c>
    </row>
    <row r="43" spans="1:1" ht="18" x14ac:dyDescent="0.25">
      <c r="A43" s="31" t="s">
        <v>174</v>
      </c>
    </row>
    <row r="44" spans="1:1" x14ac:dyDescent="0.25">
      <c r="A44" s="32"/>
    </row>
    <row r="45" spans="1:1" x14ac:dyDescent="0.25">
      <c r="A45" s="33" t="s">
        <v>175</v>
      </c>
    </row>
    <row r="46" spans="1:1" x14ac:dyDescent="0.25">
      <c r="A46" s="32"/>
    </row>
    <row r="47" spans="1:1" x14ac:dyDescent="0.25">
      <c r="A47" s="33" t="s">
        <v>176</v>
      </c>
    </row>
    <row r="48" spans="1:1" x14ac:dyDescent="0.25">
      <c r="A48" s="32"/>
    </row>
    <row r="49" spans="1:1" x14ac:dyDescent="0.25">
      <c r="A49" s="33" t="s">
        <v>177</v>
      </c>
    </row>
    <row r="50" spans="1:1" x14ac:dyDescent="0.25">
      <c r="A50" s="32"/>
    </row>
    <row r="51" spans="1:1" x14ac:dyDescent="0.25">
      <c r="A51" s="33" t="s">
        <v>178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8"/>
  <sheetViews>
    <sheetView showGridLines="0" workbookViewId="0"/>
  </sheetViews>
  <sheetFormatPr defaultRowHeight="15" x14ac:dyDescent="0.25"/>
  <cols>
    <col min="1" max="1" width="42" customWidth="1"/>
    <col min="2" max="13" width="12" customWidth="1"/>
    <col min="14" max="14" width="16" customWidth="1"/>
    <col min="15" max="15" width="12" customWidth="1"/>
  </cols>
  <sheetData>
    <row r="1" spans="1:15" ht="27.95" customHeight="1" x14ac:dyDescent="0.25">
      <c r="A1" s="25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x14ac:dyDescent="0.25">
      <c r="A2" s="29" t="s">
        <v>41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4" spans="1:15" ht="20.100000000000001" customHeight="1" x14ac:dyDescent="0.25">
      <c r="A4" s="1" t="s">
        <v>42</v>
      </c>
      <c r="B4" s="1" t="s">
        <v>43</v>
      </c>
      <c r="C4" s="1" t="s">
        <v>44</v>
      </c>
      <c r="D4" s="1" t="s">
        <v>45</v>
      </c>
      <c r="E4" s="1" t="s">
        <v>46</v>
      </c>
      <c r="F4" s="1" t="s">
        <v>47</v>
      </c>
      <c r="G4" s="1" t="s">
        <v>48</v>
      </c>
      <c r="H4" s="1" t="s">
        <v>49</v>
      </c>
      <c r="I4" s="1" t="s">
        <v>50</v>
      </c>
      <c r="J4" s="1" t="s">
        <v>51</v>
      </c>
      <c r="K4" s="1" t="s">
        <v>52</v>
      </c>
      <c r="L4" s="1" t="s">
        <v>53</v>
      </c>
      <c r="M4" s="1" t="s">
        <v>54</v>
      </c>
      <c r="N4" s="1" t="s">
        <v>55</v>
      </c>
      <c r="O4" s="1" t="s">
        <v>56</v>
      </c>
    </row>
    <row r="5" spans="1:15" ht="18" customHeight="1" x14ac:dyDescent="0.25">
      <c r="A5" s="27" t="s">
        <v>57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</row>
    <row r="6" spans="1:15" x14ac:dyDescent="0.25">
      <c r="A6" s="10" t="s">
        <v>58</v>
      </c>
      <c r="B6" s="7">
        <v>0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11">
        <f>SUM(B6:M6)</f>
        <v>0</v>
      </c>
      <c r="O6" s="12" t="str">
        <f>IF($N6=0,"-",$N6/$N$10)</f>
        <v>-</v>
      </c>
    </row>
    <row r="7" spans="1:15" x14ac:dyDescent="0.25">
      <c r="A7" s="10" t="s">
        <v>59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11">
        <f>SUM(B7:M7)</f>
        <v>0</v>
      </c>
      <c r="O7" s="12" t="str">
        <f>IF($N7=0,"-",$N7/$N$10)</f>
        <v>-</v>
      </c>
    </row>
    <row r="8" spans="1:15" x14ac:dyDescent="0.25">
      <c r="A8" s="10" t="s">
        <v>60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11">
        <f>SUM(B8:M8)</f>
        <v>0</v>
      </c>
      <c r="O8" s="12" t="str">
        <f>IF($N8=0,"-",$N8/$N$10)</f>
        <v>-</v>
      </c>
    </row>
    <row r="9" spans="1:15" x14ac:dyDescent="0.25">
      <c r="A9" s="10" t="s">
        <v>61</v>
      </c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11">
        <f>SUM(B9:M9)</f>
        <v>0</v>
      </c>
      <c r="O9" s="12" t="str">
        <f>IF($N9=0,"-",$N9/$N$10)</f>
        <v>-</v>
      </c>
    </row>
    <row r="10" spans="1:15" x14ac:dyDescent="0.25">
      <c r="A10" s="13" t="s">
        <v>62</v>
      </c>
      <c r="B10" s="14">
        <f t="shared" ref="B10:M10" si="0">SUM(B6:B9)</f>
        <v>0</v>
      </c>
      <c r="C10" s="14">
        <f t="shared" si="0"/>
        <v>0</v>
      </c>
      <c r="D10" s="14">
        <f t="shared" si="0"/>
        <v>0</v>
      </c>
      <c r="E10" s="14">
        <f t="shared" si="0"/>
        <v>0</v>
      </c>
      <c r="F10" s="14">
        <f t="shared" si="0"/>
        <v>0</v>
      </c>
      <c r="G10" s="14">
        <f t="shared" si="0"/>
        <v>0</v>
      </c>
      <c r="H10" s="14">
        <f t="shared" si="0"/>
        <v>0</v>
      </c>
      <c r="I10" s="14">
        <f t="shared" si="0"/>
        <v>0</v>
      </c>
      <c r="J10" s="14">
        <f t="shared" si="0"/>
        <v>0</v>
      </c>
      <c r="K10" s="14">
        <f t="shared" si="0"/>
        <v>0</v>
      </c>
      <c r="L10" s="14">
        <f t="shared" si="0"/>
        <v>0</v>
      </c>
      <c r="M10" s="14">
        <f t="shared" si="0"/>
        <v>0</v>
      </c>
      <c r="N10" s="14">
        <f>SUM(B10:M10)</f>
        <v>0</v>
      </c>
      <c r="O10" s="15">
        <f>1</f>
        <v>1</v>
      </c>
    </row>
    <row r="11" spans="1:15" ht="8.1" customHeight="1" x14ac:dyDescent="0.25"/>
    <row r="12" spans="1:15" ht="18" customHeight="1" x14ac:dyDescent="0.25">
      <c r="A12" s="27" t="s">
        <v>63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</row>
    <row r="13" spans="1:15" x14ac:dyDescent="0.25">
      <c r="A13" s="10" t="s">
        <v>64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11">
        <f t="shared" ref="N13:N30" si="1">SUM(B13:M13)</f>
        <v>0</v>
      </c>
      <c r="O13" s="12" t="str">
        <f t="shared" ref="O13:O29" si="2">IF($N13=0,"-",$N13/$N$30)</f>
        <v>-</v>
      </c>
    </row>
    <row r="14" spans="1:15" x14ac:dyDescent="0.25">
      <c r="A14" s="10" t="s">
        <v>65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11">
        <f t="shared" si="1"/>
        <v>0</v>
      </c>
      <c r="O14" s="12" t="str">
        <f t="shared" si="2"/>
        <v>-</v>
      </c>
    </row>
    <row r="15" spans="1:15" x14ac:dyDescent="0.25">
      <c r="A15" s="10" t="s">
        <v>66</v>
      </c>
      <c r="B15" s="11">
        <f>Pressupostos!$B$12*Pressupostos!$B$10*Pressupostos!$B$13/12</f>
        <v>8166.666666666667</v>
      </c>
      <c r="C15" s="11">
        <f>Pressupostos!$B$12*Pressupostos!$B$10*Pressupostos!$B$13/12</f>
        <v>8166.666666666667</v>
      </c>
      <c r="D15" s="11">
        <f>Pressupostos!$B$12*Pressupostos!$B$10*Pressupostos!$B$13/12</f>
        <v>8166.666666666667</v>
      </c>
      <c r="E15" s="11">
        <f>Pressupostos!$B$12*Pressupostos!$B$10*Pressupostos!$B$13/12</f>
        <v>8166.666666666667</v>
      </c>
      <c r="F15" s="11">
        <f>Pressupostos!$B$12*Pressupostos!$B$10*Pressupostos!$B$13/12</f>
        <v>8166.666666666667</v>
      </c>
      <c r="G15" s="11">
        <f>Pressupostos!$B$12*Pressupostos!$B$10*Pressupostos!$B$13/12</f>
        <v>8166.666666666667</v>
      </c>
      <c r="H15" s="11">
        <f>Pressupostos!$B$12*Pressupostos!$B$10*Pressupostos!$B$13/12</f>
        <v>8166.666666666667</v>
      </c>
      <c r="I15" s="11">
        <f>Pressupostos!$B$12*Pressupostos!$B$10*Pressupostos!$B$13/12</f>
        <v>8166.666666666667</v>
      </c>
      <c r="J15" s="11">
        <f>Pressupostos!$B$12*Pressupostos!$B$10*Pressupostos!$B$13/12</f>
        <v>8166.666666666667</v>
      </c>
      <c r="K15" s="11">
        <f>Pressupostos!$B$12*Pressupostos!$B$10*Pressupostos!$B$13/12</f>
        <v>8166.666666666667</v>
      </c>
      <c r="L15" s="11">
        <f>Pressupostos!$B$12*Pressupostos!$B$10*Pressupostos!$B$13/12</f>
        <v>8166.666666666667</v>
      </c>
      <c r="M15" s="11">
        <f>Pressupostos!$B$12*Pressupostos!$B$10*Pressupostos!$B$13/12</f>
        <v>8166.666666666667</v>
      </c>
      <c r="N15" s="11">
        <f t="shared" si="1"/>
        <v>98000.000000000015</v>
      </c>
      <c r="O15" s="12">
        <f t="shared" si="2"/>
        <v>0.80160320641282568</v>
      </c>
    </row>
    <row r="16" spans="1:15" x14ac:dyDescent="0.25">
      <c r="A16" s="10" t="s">
        <v>67</v>
      </c>
      <c r="B16" s="11">
        <f>B15*Pressupostos!$B$11</f>
        <v>1939.5833333333333</v>
      </c>
      <c r="C16" s="11">
        <f>C15*Pressupostos!$B$11</f>
        <v>1939.5833333333333</v>
      </c>
      <c r="D16" s="11">
        <f>D15*Pressupostos!$B$11</f>
        <v>1939.5833333333333</v>
      </c>
      <c r="E16" s="11">
        <f>E15*Pressupostos!$B$11</f>
        <v>1939.5833333333333</v>
      </c>
      <c r="F16" s="11">
        <f>F15*Pressupostos!$B$11</f>
        <v>1939.5833333333333</v>
      </c>
      <c r="G16" s="11">
        <f>G15*Pressupostos!$B$11</f>
        <v>1939.5833333333333</v>
      </c>
      <c r="H16" s="11">
        <f>H15*Pressupostos!$B$11</f>
        <v>1939.5833333333333</v>
      </c>
      <c r="I16" s="11">
        <f>I15*Pressupostos!$B$11</f>
        <v>1939.5833333333333</v>
      </c>
      <c r="J16" s="11">
        <f>J15*Pressupostos!$B$11</f>
        <v>1939.5833333333333</v>
      </c>
      <c r="K16" s="11">
        <f>K15*Pressupostos!$B$11</f>
        <v>1939.5833333333333</v>
      </c>
      <c r="L16" s="11">
        <f>L15*Pressupostos!$B$11</f>
        <v>1939.5833333333333</v>
      </c>
      <c r="M16" s="11">
        <f>M15*Pressupostos!$B$11</f>
        <v>1939.5833333333333</v>
      </c>
      <c r="N16" s="11">
        <f t="shared" si="1"/>
        <v>23274.999999999996</v>
      </c>
      <c r="O16" s="12">
        <f t="shared" si="2"/>
        <v>0.19038076152304603</v>
      </c>
    </row>
    <row r="17" spans="1:15" x14ac:dyDescent="0.25">
      <c r="A17" s="10" t="s">
        <v>68</v>
      </c>
      <c r="B17" s="11">
        <f>B15*Pressupostos!$B$14</f>
        <v>81.666666666666671</v>
      </c>
      <c r="C17" s="11">
        <f>C15*Pressupostos!$B$14</f>
        <v>81.666666666666671</v>
      </c>
      <c r="D17" s="11">
        <f>D15*Pressupostos!$B$14</f>
        <v>81.666666666666671</v>
      </c>
      <c r="E17" s="11">
        <f>E15*Pressupostos!$B$14</f>
        <v>81.666666666666671</v>
      </c>
      <c r="F17" s="11">
        <f>F15*Pressupostos!$B$14</f>
        <v>81.666666666666671</v>
      </c>
      <c r="G17" s="11">
        <f>G15*Pressupostos!$B$14</f>
        <v>81.666666666666671</v>
      </c>
      <c r="H17" s="11">
        <f>H15*Pressupostos!$B$14</f>
        <v>81.666666666666671</v>
      </c>
      <c r="I17" s="11">
        <f>I15*Pressupostos!$B$14</f>
        <v>81.666666666666671</v>
      </c>
      <c r="J17" s="11">
        <f>J15*Pressupostos!$B$14</f>
        <v>81.666666666666671</v>
      </c>
      <c r="K17" s="11">
        <f>K15*Pressupostos!$B$14</f>
        <v>81.666666666666671</v>
      </c>
      <c r="L17" s="11">
        <f>L15*Pressupostos!$B$14</f>
        <v>81.666666666666671</v>
      </c>
      <c r="M17" s="11">
        <f>M15*Pressupostos!$B$14</f>
        <v>81.666666666666671</v>
      </c>
      <c r="N17" s="11">
        <f t="shared" si="1"/>
        <v>979.99999999999989</v>
      </c>
      <c r="O17" s="12">
        <f t="shared" si="2"/>
        <v>8.0160320641282541E-3</v>
      </c>
    </row>
    <row r="18" spans="1:15" x14ac:dyDescent="0.25">
      <c r="A18" s="10" t="s">
        <v>69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11">
        <f t="shared" si="1"/>
        <v>0</v>
      </c>
      <c r="O18" s="12" t="str">
        <f t="shared" si="2"/>
        <v>-</v>
      </c>
    </row>
    <row r="19" spans="1:15" x14ac:dyDescent="0.25">
      <c r="A19" s="10" t="s">
        <v>70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11">
        <f t="shared" si="1"/>
        <v>0</v>
      </c>
      <c r="O19" s="12" t="str">
        <f t="shared" si="2"/>
        <v>-</v>
      </c>
    </row>
    <row r="20" spans="1:15" x14ac:dyDescent="0.25">
      <c r="A20" s="10" t="s">
        <v>71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11">
        <f t="shared" si="1"/>
        <v>0</v>
      </c>
      <c r="O20" s="12" t="str">
        <f t="shared" si="2"/>
        <v>-</v>
      </c>
    </row>
    <row r="21" spans="1:15" x14ac:dyDescent="0.25">
      <c r="A21" s="10" t="s">
        <v>72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11">
        <f t="shared" si="1"/>
        <v>0</v>
      </c>
      <c r="O21" s="12" t="str">
        <f t="shared" si="2"/>
        <v>-</v>
      </c>
    </row>
    <row r="22" spans="1:15" x14ac:dyDescent="0.25">
      <c r="A22" s="10" t="s">
        <v>73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11">
        <f t="shared" si="1"/>
        <v>0</v>
      </c>
      <c r="O22" s="12" t="str">
        <f t="shared" si="2"/>
        <v>-</v>
      </c>
    </row>
    <row r="23" spans="1:15" x14ac:dyDescent="0.25">
      <c r="A23" s="10" t="s">
        <v>74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11">
        <f t="shared" si="1"/>
        <v>0</v>
      </c>
      <c r="O23" s="12" t="str">
        <f t="shared" si="2"/>
        <v>-</v>
      </c>
    </row>
    <row r="24" spans="1:15" x14ac:dyDescent="0.25">
      <c r="A24" s="10" t="s">
        <v>75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11">
        <f t="shared" si="1"/>
        <v>0</v>
      </c>
      <c r="O24" s="12" t="str">
        <f t="shared" si="2"/>
        <v>-</v>
      </c>
    </row>
    <row r="25" spans="1:15" x14ac:dyDescent="0.25">
      <c r="A25" s="10" t="s">
        <v>76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11">
        <f t="shared" si="1"/>
        <v>0</v>
      </c>
      <c r="O25" s="12" t="str">
        <f t="shared" si="2"/>
        <v>-</v>
      </c>
    </row>
    <row r="26" spans="1:15" x14ac:dyDescent="0.25">
      <c r="A26" s="10" t="s">
        <v>77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11">
        <f t="shared" si="1"/>
        <v>0</v>
      </c>
      <c r="O26" s="12" t="str">
        <f t="shared" si="2"/>
        <v>-</v>
      </c>
    </row>
    <row r="27" spans="1:15" x14ac:dyDescent="0.25">
      <c r="A27" s="10" t="s">
        <v>78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11">
        <f t="shared" si="1"/>
        <v>0</v>
      </c>
      <c r="O27" s="12" t="str">
        <f t="shared" si="2"/>
        <v>-</v>
      </c>
    </row>
    <row r="28" spans="1:15" x14ac:dyDescent="0.25">
      <c r="A28" s="10" t="s">
        <v>79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11">
        <f t="shared" si="1"/>
        <v>0</v>
      </c>
      <c r="O28" s="12" t="str">
        <f t="shared" si="2"/>
        <v>-</v>
      </c>
    </row>
    <row r="29" spans="1:15" x14ac:dyDescent="0.25">
      <c r="A29" s="10" t="s">
        <v>80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11">
        <f t="shared" si="1"/>
        <v>0</v>
      </c>
      <c r="O29" s="12" t="str">
        <f t="shared" si="2"/>
        <v>-</v>
      </c>
    </row>
    <row r="30" spans="1:15" x14ac:dyDescent="0.25">
      <c r="A30" s="13" t="s">
        <v>81</v>
      </c>
      <c r="B30" s="14">
        <f t="shared" ref="B30:M30" si="3">SUM(B13:B29)</f>
        <v>10187.916666666666</v>
      </c>
      <c r="C30" s="14">
        <f t="shared" si="3"/>
        <v>10187.916666666666</v>
      </c>
      <c r="D30" s="14">
        <f t="shared" si="3"/>
        <v>10187.916666666666</v>
      </c>
      <c r="E30" s="14">
        <f t="shared" si="3"/>
        <v>10187.916666666666</v>
      </c>
      <c r="F30" s="14">
        <f t="shared" si="3"/>
        <v>10187.916666666666</v>
      </c>
      <c r="G30" s="14">
        <f t="shared" si="3"/>
        <v>10187.916666666666</v>
      </c>
      <c r="H30" s="14">
        <f t="shared" si="3"/>
        <v>10187.916666666666</v>
      </c>
      <c r="I30" s="14">
        <f t="shared" si="3"/>
        <v>10187.916666666666</v>
      </c>
      <c r="J30" s="14">
        <f t="shared" si="3"/>
        <v>10187.916666666666</v>
      </c>
      <c r="K30" s="14">
        <f t="shared" si="3"/>
        <v>10187.916666666666</v>
      </c>
      <c r="L30" s="14">
        <f t="shared" si="3"/>
        <v>10187.916666666666</v>
      </c>
      <c r="M30" s="14">
        <f t="shared" si="3"/>
        <v>10187.916666666666</v>
      </c>
      <c r="N30" s="14">
        <f t="shared" si="1"/>
        <v>122255.00000000001</v>
      </c>
      <c r="O30" s="15">
        <f>1</f>
        <v>1</v>
      </c>
    </row>
    <row r="31" spans="1:15" ht="8.1" customHeight="1" x14ac:dyDescent="0.25"/>
    <row r="32" spans="1:15" ht="18" customHeight="1" x14ac:dyDescent="0.25">
      <c r="A32" s="27" t="s">
        <v>82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</row>
    <row r="33" spans="1:15" x14ac:dyDescent="0.25">
      <c r="A33" s="16" t="s">
        <v>83</v>
      </c>
      <c r="B33" s="11">
        <f t="shared" ref="B33:M33" si="4">SUM(B13:B14)</f>
        <v>0</v>
      </c>
      <c r="C33" s="11">
        <f t="shared" si="4"/>
        <v>0</v>
      </c>
      <c r="D33" s="11">
        <f t="shared" si="4"/>
        <v>0</v>
      </c>
      <c r="E33" s="11">
        <f t="shared" si="4"/>
        <v>0</v>
      </c>
      <c r="F33" s="11">
        <f t="shared" si="4"/>
        <v>0</v>
      </c>
      <c r="G33" s="11">
        <f t="shared" si="4"/>
        <v>0</v>
      </c>
      <c r="H33" s="11">
        <f t="shared" si="4"/>
        <v>0</v>
      </c>
      <c r="I33" s="11">
        <f t="shared" si="4"/>
        <v>0</v>
      </c>
      <c r="J33" s="11">
        <f t="shared" si="4"/>
        <v>0</v>
      </c>
      <c r="K33" s="11">
        <f t="shared" si="4"/>
        <v>0</v>
      </c>
      <c r="L33" s="11">
        <f t="shared" si="4"/>
        <v>0</v>
      </c>
      <c r="M33" s="11">
        <f t="shared" si="4"/>
        <v>0</v>
      </c>
      <c r="N33" s="11">
        <f t="shared" ref="N33:N38" si="5">SUM(B33:M33)</f>
        <v>0</v>
      </c>
      <c r="O33" s="12"/>
    </row>
    <row r="34" spans="1:15" x14ac:dyDescent="0.25">
      <c r="A34" s="13" t="s">
        <v>84</v>
      </c>
      <c r="B34" s="14">
        <f t="shared" ref="B34:M34" si="6">B10-B33</f>
        <v>0</v>
      </c>
      <c r="C34" s="14">
        <f t="shared" si="6"/>
        <v>0</v>
      </c>
      <c r="D34" s="14">
        <f t="shared" si="6"/>
        <v>0</v>
      </c>
      <c r="E34" s="14">
        <f t="shared" si="6"/>
        <v>0</v>
      </c>
      <c r="F34" s="14">
        <f t="shared" si="6"/>
        <v>0</v>
      </c>
      <c r="G34" s="14">
        <f t="shared" si="6"/>
        <v>0</v>
      </c>
      <c r="H34" s="14">
        <f t="shared" si="6"/>
        <v>0</v>
      </c>
      <c r="I34" s="14">
        <f t="shared" si="6"/>
        <v>0</v>
      </c>
      <c r="J34" s="14">
        <f t="shared" si="6"/>
        <v>0</v>
      </c>
      <c r="K34" s="14">
        <f t="shared" si="6"/>
        <v>0</v>
      </c>
      <c r="L34" s="14">
        <f t="shared" si="6"/>
        <v>0</v>
      </c>
      <c r="M34" s="14">
        <f t="shared" si="6"/>
        <v>0</v>
      </c>
      <c r="N34" s="14">
        <f t="shared" si="5"/>
        <v>0</v>
      </c>
      <c r="O34" s="15"/>
    </row>
    <row r="35" spans="1:15" x14ac:dyDescent="0.25">
      <c r="A35" s="13" t="s">
        <v>85</v>
      </c>
      <c r="B35" s="14">
        <f t="shared" ref="B35:M35" si="7">B10-(B30-B28)</f>
        <v>-10187.916666666666</v>
      </c>
      <c r="C35" s="14">
        <f t="shared" si="7"/>
        <v>-10187.916666666666</v>
      </c>
      <c r="D35" s="14">
        <f t="shared" si="7"/>
        <v>-10187.916666666666</v>
      </c>
      <c r="E35" s="14">
        <f t="shared" si="7"/>
        <v>-10187.916666666666</v>
      </c>
      <c r="F35" s="14">
        <f t="shared" si="7"/>
        <v>-10187.916666666666</v>
      </c>
      <c r="G35" s="14">
        <f t="shared" si="7"/>
        <v>-10187.916666666666</v>
      </c>
      <c r="H35" s="14">
        <f t="shared" si="7"/>
        <v>-10187.916666666666</v>
      </c>
      <c r="I35" s="14">
        <f t="shared" si="7"/>
        <v>-10187.916666666666</v>
      </c>
      <c r="J35" s="14">
        <f t="shared" si="7"/>
        <v>-10187.916666666666</v>
      </c>
      <c r="K35" s="14">
        <f t="shared" si="7"/>
        <v>-10187.916666666666</v>
      </c>
      <c r="L35" s="14">
        <f t="shared" si="7"/>
        <v>-10187.916666666666</v>
      </c>
      <c r="M35" s="14">
        <f t="shared" si="7"/>
        <v>-10187.916666666666</v>
      </c>
      <c r="N35" s="14">
        <f t="shared" si="5"/>
        <v>-122255.00000000001</v>
      </c>
      <c r="O35" s="15"/>
    </row>
    <row r="36" spans="1:15" x14ac:dyDescent="0.25">
      <c r="A36" s="13" t="s">
        <v>86</v>
      </c>
      <c r="B36" s="14">
        <f t="shared" ref="B36:M36" si="8">B10-B30</f>
        <v>-10187.916666666666</v>
      </c>
      <c r="C36" s="14">
        <f t="shared" si="8"/>
        <v>-10187.916666666666</v>
      </c>
      <c r="D36" s="14">
        <f t="shared" si="8"/>
        <v>-10187.916666666666</v>
      </c>
      <c r="E36" s="14">
        <f t="shared" si="8"/>
        <v>-10187.916666666666</v>
      </c>
      <c r="F36" s="14">
        <f t="shared" si="8"/>
        <v>-10187.916666666666</v>
      </c>
      <c r="G36" s="14">
        <f t="shared" si="8"/>
        <v>-10187.916666666666</v>
      </c>
      <c r="H36" s="14">
        <f t="shared" si="8"/>
        <v>-10187.916666666666</v>
      </c>
      <c r="I36" s="14">
        <f t="shared" si="8"/>
        <v>-10187.916666666666</v>
      </c>
      <c r="J36" s="14">
        <f t="shared" si="8"/>
        <v>-10187.916666666666</v>
      </c>
      <c r="K36" s="14">
        <f t="shared" si="8"/>
        <v>-10187.916666666666</v>
      </c>
      <c r="L36" s="14">
        <f t="shared" si="8"/>
        <v>-10187.916666666666</v>
      </c>
      <c r="M36" s="14">
        <f t="shared" si="8"/>
        <v>-10187.916666666666</v>
      </c>
      <c r="N36" s="14">
        <f t="shared" si="5"/>
        <v>-122255.00000000001</v>
      </c>
      <c r="O36" s="15"/>
    </row>
    <row r="37" spans="1:15" x14ac:dyDescent="0.25">
      <c r="A37" s="16" t="s">
        <v>87</v>
      </c>
      <c r="B37" s="11">
        <f>MAX(0,B36)*Pressupostos!$B$7</f>
        <v>0</v>
      </c>
      <c r="C37" s="11">
        <f>MAX(0,C36)*Pressupostos!$B$7</f>
        <v>0</v>
      </c>
      <c r="D37" s="11">
        <f>MAX(0,D36)*Pressupostos!$B$7</f>
        <v>0</v>
      </c>
      <c r="E37" s="11">
        <f>MAX(0,E36)*Pressupostos!$B$7</f>
        <v>0</v>
      </c>
      <c r="F37" s="11">
        <f>MAX(0,F36)*Pressupostos!$B$7</f>
        <v>0</v>
      </c>
      <c r="G37" s="11">
        <f>MAX(0,G36)*Pressupostos!$B$7</f>
        <v>0</v>
      </c>
      <c r="H37" s="11">
        <f>MAX(0,H36)*Pressupostos!$B$7</f>
        <v>0</v>
      </c>
      <c r="I37" s="11">
        <f>MAX(0,I36)*Pressupostos!$B$7</f>
        <v>0</v>
      </c>
      <c r="J37" s="11">
        <f>MAX(0,J36)*Pressupostos!$B$7</f>
        <v>0</v>
      </c>
      <c r="K37" s="11">
        <f>MAX(0,K36)*Pressupostos!$B$7</f>
        <v>0</v>
      </c>
      <c r="L37" s="11">
        <f>MAX(0,L36)*Pressupostos!$B$7</f>
        <v>0</v>
      </c>
      <c r="M37" s="11">
        <f>MAX(0,M36)*Pressupostos!$B$7</f>
        <v>0</v>
      </c>
      <c r="N37" s="11">
        <f t="shared" si="5"/>
        <v>0</v>
      </c>
      <c r="O37" s="12"/>
    </row>
    <row r="38" spans="1:15" x14ac:dyDescent="0.25">
      <c r="A38" s="13" t="s">
        <v>88</v>
      </c>
      <c r="B38" s="14">
        <f t="shared" ref="B38:M38" si="9">B36-B37</f>
        <v>-10187.916666666666</v>
      </c>
      <c r="C38" s="14">
        <f t="shared" si="9"/>
        <v>-10187.916666666666</v>
      </c>
      <c r="D38" s="14">
        <f t="shared" si="9"/>
        <v>-10187.916666666666</v>
      </c>
      <c r="E38" s="14">
        <f t="shared" si="9"/>
        <v>-10187.916666666666</v>
      </c>
      <c r="F38" s="14">
        <f t="shared" si="9"/>
        <v>-10187.916666666666</v>
      </c>
      <c r="G38" s="14">
        <f t="shared" si="9"/>
        <v>-10187.916666666666</v>
      </c>
      <c r="H38" s="14">
        <f t="shared" si="9"/>
        <v>-10187.916666666666</v>
      </c>
      <c r="I38" s="14">
        <f t="shared" si="9"/>
        <v>-10187.916666666666</v>
      </c>
      <c r="J38" s="14">
        <f t="shared" si="9"/>
        <v>-10187.916666666666</v>
      </c>
      <c r="K38" s="14">
        <f t="shared" si="9"/>
        <v>-10187.916666666666</v>
      </c>
      <c r="L38" s="14">
        <f t="shared" si="9"/>
        <v>-10187.916666666666</v>
      </c>
      <c r="M38" s="14">
        <f t="shared" si="9"/>
        <v>-10187.916666666666</v>
      </c>
      <c r="N38" s="14">
        <f t="shared" si="5"/>
        <v>-122255.00000000001</v>
      </c>
      <c r="O38" s="15"/>
    </row>
  </sheetData>
  <mergeCells count="5">
    <mergeCell ref="A12:O12"/>
    <mergeCell ref="A2:O2"/>
    <mergeCell ref="A1:O1"/>
    <mergeCell ref="A5:O5"/>
    <mergeCell ref="A32:O32"/>
  </mergeCells>
  <conditionalFormatting sqref="B34:N36">
    <cfRule type="cellIs" dxfId="7" priority="1" operator="greaterThan">
      <formula>0</formula>
    </cfRule>
    <cfRule type="cellIs" dxfId="6" priority="2" operator="lessThan">
      <formula>0</formula>
    </cfRule>
  </conditionalFormatting>
  <conditionalFormatting sqref="B38:N38">
    <cfRule type="cellIs" dxfId="5" priority="7" operator="greaterThan">
      <formula>0</formula>
    </cfRule>
    <cfRule type="cellIs" dxfId="4" priority="8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6"/>
  <sheetViews>
    <sheetView showGridLines="0" workbookViewId="0"/>
  </sheetViews>
  <sheetFormatPr defaultRowHeight="15" x14ac:dyDescent="0.25"/>
  <cols>
    <col min="1" max="1" width="42" customWidth="1"/>
    <col min="2" max="13" width="12" customWidth="1"/>
    <col min="14" max="14" width="16" customWidth="1"/>
  </cols>
  <sheetData>
    <row r="1" spans="1:14" ht="27.95" customHeight="1" x14ac:dyDescent="0.25">
      <c r="A1" s="25" t="s">
        <v>89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32.1" customHeight="1" x14ac:dyDescent="0.25">
      <c r="A2" s="30" t="s">
        <v>90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4" spans="1:14" ht="20.100000000000001" customHeight="1" x14ac:dyDescent="0.25">
      <c r="A4" s="1" t="s">
        <v>91</v>
      </c>
      <c r="B4" s="1" t="s">
        <v>43</v>
      </c>
      <c r="C4" s="1" t="s">
        <v>44</v>
      </c>
      <c r="D4" s="1" t="s">
        <v>45</v>
      </c>
      <c r="E4" s="1" t="s">
        <v>46</v>
      </c>
      <c r="F4" s="1" t="s">
        <v>47</v>
      </c>
      <c r="G4" s="1" t="s">
        <v>48</v>
      </c>
      <c r="H4" s="1" t="s">
        <v>49</v>
      </c>
      <c r="I4" s="1" t="s">
        <v>50</v>
      </c>
      <c r="J4" s="1" t="s">
        <v>51</v>
      </c>
      <c r="K4" s="1" t="s">
        <v>52</v>
      </c>
      <c r="L4" s="1" t="s">
        <v>53</v>
      </c>
      <c r="M4" s="1" t="s">
        <v>54</v>
      </c>
      <c r="N4" s="1" t="s">
        <v>92</v>
      </c>
    </row>
    <row r="5" spans="1:14" x14ac:dyDescent="0.25">
      <c r="A5" s="27" t="s">
        <v>93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x14ac:dyDescent="0.25">
      <c r="A6" s="10" t="s">
        <v>94</v>
      </c>
      <c r="B6" s="11">
        <f>Pressupostos!$B$17</f>
        <v>10000</v>
      </c>
      <c r="C6" s="11">
        <f t="shared" ref="C6:M6" si="0">B26</f>
        <v>1833.333333333333</v>
      </c>
      <c r="D6" s="11">
        <f t="shared" si="0"/>
        <v>-8272.9166666666679</v>
      </c>
      <c r="E6" s="11">
        <f t="shared" si="0"/>
        <v>-18379.166666666668</v>
      </c>
      <c r="F6" s="11">
        <f t="shared" si="0"/>
        <v>-28485.416666666668</v>
      </c>
      <c r="G6" s="11">
        <f t="shared" si="0"/>
        <v>-38591.666666666672</v>
      </c>
      <c r="H6" s="11">
        <f t="shared" si="0"/>
        <v>-48697.916666666672</v>
      </c>
      <c r="I6" s="11">
        <f t="shared" si="0"/>
        <v>-58804.166666666672</v>
      </c>
      <c r="J6" s="11">
        <f t="shared" si="0"/>
        <v>-68910.416666666672</v>
      </c>
      <c r="K6" s="11">
        <f t="shared" si="0"/>
        <v>-79016.666666666672</v>
      </c>
      <c r="L6" s="11">
        <f t="shared" si="0"/>
        <v>-89122.916666666672</v>
      </c>
      <c r="M6" s="11">
        <f t="shared" si="0"/>
        <v>-99229.166666666672</v>
      </c>
      <c r="N6" s="11">
        <f>SUM(B6:M6)</f>
        <v>-525677.08333333337</v>
      </c>
    </row>
    <row r="7" spans="1:14" x14ac:dyDescent="0.25">
      <c r="A7" s="27" t="s">
        <v>95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8" spans="1:14" x14ac:dyDescent="0.25">
      <c r="A8" s="10" t="s">
        <v>96</v>
      </c>
      <c r="B8" s="11">
        <f>Pressupostos!$B$18</f>
        <v>0</v>
      </c>
      <c r="C8" s="11">
        <f>0.5*'Orçamento Receitas e Custos'!B10+0.5*Pressupostos!$B$18</f>
        <v>0</v>
      </c>
      <c r="D8" s="11">
        <f>0.5*'Orçamento Receitas e Custos'!C10+0.5*'Orçamento Receitas e Custos'!B10</f>
        <v>0</v>
      </c>
      <c r="E8" s="11">
        <f>0.5*'Orçamento Receitas e Custos'!D10+0.5*'Orçamento Receitas e Custos'!C10</f>
        <v>0</v>
      </c>
      <c r="F8" s="11">
        <f>0.5*'Orçamento Receitas e Custos'!E10+0.5*'Orçamento Receitas e Custos'!D10</f>
        <v>0</v>
      </c>
      <c r="G8" s="11">
        <f>0.5*'Orçamento Receitas e Custos'!F10+0.5*'Orçamento Receitas e Custos'!E10</f>
        <v>0</v>
      </c>
      <c r="H8" s="11">
        <f>0.5*'Orçamento Receitas e Custos'!G10+0.5*'Orçamento Receitas e Custos'!F10</f>
        <v>0</v>
      </c>
      <c r="I8" s="11">
        <f>0.5*'Orçamento Receitas e Custos'!H10+0.5*'Orçamento Receitas e Custos'!G10</f>
        <v>0</v>
      </c>
      <c r="J8" s="11">
        <f>0.5*'Orçamento Receitas e Custos'!I10+0.5*'Orçamento Receitas e Custos'!H10</f>
        <v>0</v>
      </c>
      <c r="K8" s="11">
        <f>0.5*'Orçamento Receitas e Custos'!J10+0.5*'Orçamento Receitas e Custos'!I10</f>
        <v>0</v>
      </c>
      <c r="L8" s="11">
        <f>0.5*'Orçamento Receitas e Custos'!K10+0.5*'Orçamento Receitas e Custos'!J10</f>
        <v>0</v>
      </c>
      <c r="M8" s="11">
        <f>0.5*'Orçamento Receitas e Custos'!L10+0.5*'Orçamento Receitas e Custos'!K10</f>
        <v>0</v>
      </c>
      <c r="N8" s="11">
        <f>SUM(B8:M8)</f>
        <v>0</v>
      </c>
    </row>
    <row r="9" spans="1:14" x14ac:dyDescent="0.25">
      <c r="A9" s="10" t="s">
        <v>97</v>
      </c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11">
        <f>SUM(B9:M9)</f>
        <v>0</v>
      </c>
    </row>
    <row r="10" spans="1:14" x14ac:dyDescent="0.25">
      <c r="A10" s="13" t="s">
        <v>98</v>
      </c>
      <c r="B10" s="14">
        <f t="shared" ref="B10:M10" si="1">B8+B9</f>
        <v>0</v>
      </c>
      <c r="C10" s="14">
        <f t="shared" si="1"/>
        <v>0</v>
      </c>
      <c r="D10" s="14">
        <f t="shared" si="1"/>
        <v>0</v>
      </c>
      <c r="E10" s="14">
        <f t="shared" si="1"/>
        <v>0</v>
      </c>
      <c r="F10" s="14">
        <f t="shared" si="1"/>
        <v>0</v>
      </c>
      <c r="G10" s="14">
        <f t="shared" si="1"/>
        <v>0</v>
      </c>
      <c r="H10" s="14">
        <f t="shared" si="1"/>
        <v>0</v>
      </c>
      <c r="I10" s="14">
        <f t="shared" si="1"/>
        <v>0</v>
      </c>
      <c r="J10" s="14">
        <f t="shared" si="1"/>
        <v>0</v>
      </c>
      <c r="K10" s="14">
        <f t="shared" si="1"/>
        <v>0</v>
      </c>
      <c r="L10" s="14">
        <f t="shared" si="1"/>
        <v>0</v>
      </c>
      <c r="M10" s="14">
        <f t="shared" si="1"/>
        <v>0</v>
      </c>
      <c r="N10" s="14">
        <f>SUM(B10:M10)</f>
        <v>0</v>
      </c>
    </row>
    <row r="11" spans="1:14" x14ac:dyDescent="0.25">
      <c r="A11" s="27" t="s">
        <v>99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</row>
    <row r="12" spans="1:14" x14ac:dyDescent="0.25">
      <c r="A12" s="10" t="s">
        <v>100</v>
      </c>
      <c r="B12" s="11">
        <f>Pressupostos!$B$19</f>
        <v>0</v>
      </c>
      <c r="C12" s="11">
        <f>'Orçamento Receitas e Custos'!B33</f>
        <v>0</v>
      </c>
      <c r="D12" s="11">
        <f>'Orçamento Receitas e Custos'!C33</f>
        <v>0</v>
      </c>
      <c r="E12" s="11">
        <f>'Orçamento Receitas e Custos'!D33</f>
        <v>0</v>
      </c>
      <c r="F12" s="11">
        <f>'Orçamento Receitas e Custos'!E33</f>
        <v>0</v>
      </c>
      <c r="G12" s="11">
        <f>'Orçamento Receitas e Custos'!F33</f>
        <v>0</v>
      </c>
      <c r="H12" s="11">
        <f>'Orçamento Receitas e Custos'!G33</f>
        <v>0</v>
      </c>
      <c r="I12" s="11">
        <f>'Orçamento Receitas e Custos'!H33</f>
        <v>0</v>
      </c>
      <c r="J12" s="11">
        <f>'Orçamento Receitas e Custos'!I33</f>
        <v>0</v>
      </c>
      <c r="K12" s="11">
        <f>'Orçamento Receitas e Custos'!J33</f>
        <v>0</v>
      </c>
      <c r="L12" s="11">
        <f>'Orçamento Receitas e Custos'!K33</f>
        <v>0</v>
      </c>
      <c r="M12" s="11">
        <f>'Orçamento Receitas e Custos'!L33</f>
        <v>0</v>
      </c>
      <c r="N12" s="11">
        <f t="shared" ref="N12:N18" si="2">SUM(B12:M12)</f>
        <v>0</v>
      </c>
    </row>
    <row r="13" spans="1:14" x14ac:dyDescent="0.25">
      <c r="A13" s="10" t="s">
        <v>101</v>
      </c>
      <c r="B13" s="11">
        <f>'Orçamento Receitas e Custos'!B15</f>
        <v>8166.666666666667</v>
      </c>
      <c r="C13" s="11">
        <f>'Orçamento Receitas e Custos'!C15</f>
        <v>8166.666666666667</v>
      </c>
      <c r="D13" s="11">
        <f>'Orçamento Receitas e Custos'!D15</f>
        <v>8166.666666666667</v>
      </c>
      <c r="E13" s="11">
        <f>'Orçamento Receitas e Custos'!E15</f>
        <v>8166.666666666667</v>
      </c>
      <c r="F13" s="11">
        <f>'Orçamento Receitas e Custos'!F15</f>
        <v>8166.666666666667</v>
      </c>
      <c r="G13" s="11">
        <f>'Orçamento Receitas e Custos'!G15</f>
        <v>8166.666666666667</v>
      </c>
      <c r="H13" s="11">
        <f>'Orçamento Receitas e Custos'!H15</f>
        <v>8166.666666666667</v>
      </c>
      <c r="I13" s="11">
        <f>'Orçamento Receitas e Custos'!I15</f>
        <v>8166.666666666667</v>
      </c>
      <c r="J13" s="11">
        <f>'Orçamento Receitas e Custos'!J15</f>
        <v>8166.666666666667</v>
      </c>
      <c r="K13" s="11">
        <f>'Orçamento Receitas e Custos'!K15</f>
        <v>8166.666666666667</v>
      </c>
      <c r="L13" s="11">
        <f>'Orçamento Receitas e Custos'!L15</f>
        <v>8166.666666666667</v>
      </c>
      <c r="M13" s="11">
        <f>'Orçamento Receitas e Custos'!M15</f>
        <v>8166.666666666667</v>
      </c>
      <c r="N13" s="11">
        <f t="shared" si="2"/>
        <v>98000.000000000015</v>
      </c>
    </row>
    <row r="14" spans="1:14" x14ac:dyDescent="0.25">
      <c r="A14" s="10" t="s">
        <v>102</v>
      </c>
      <c r="B14" s="11">
        <v>0</v>
      </c>
      <c r="C14" s="11">
        <f>'Orçamento Receitas e Custos'!B16</f>
        <v>1939.5833333333333</v>
      </c>
      <c r="D14" s="11">
        <f>'Orçamento Receitas e Custos'!C16</f>
        <v>1939.5833333333333</v>
      </c>
      <c r="E14" s="11">
        <f>'Orçamento Receitas e Custos'!D16</f>
        <v>1939.5833333333333</v>
      </c>
      <c r="F14" s="11">
        <f>'Orçamento Receitas e Custos'!E16</f>
        <v>1939.5833333333333</v>
      </c>
      <c r="G14" s="11">
        <f>'Orçamento Receitas e Custos'!F16</f>
        <v>1939.5833333333333</v>
      </c>
      <c r="H14" s="11">
        <f>'Orçamento Receitas e Custos'!G16</f>
        <v>1939.5833333333333</v>
      </c>
      <c r="I14" s="11">
        <f>'Orçamento Receitas e Custos'!H16</f>
        <v>1939.5833333333333</v>
      </c>
      <c r="J14" s="11">
        <f>'Orçamento Receitas e Custos'!I16</f>
        <v>1939.5833333333333</v>
      </c>
      <c r="K14" s="11">
        <f>'Orçamento Receitas e Custos'!J16</f>
        <v>1939.5833333333333</v>
      </c>
      <c r="L14" s="11">
        <f>'Orçamento Receitas e Custos'!K16</f>
        <v>1939.5833333333333</v>
      </c>
      <c r="M14" s="11">
        <f>'Orçamento Receitas e Custos'!L16</f>
        <v>1939.5833333333333</v>
      </c>
      <c r="N14" s="11">
        <f t="shared" si="2"/>
        <v>21335.416666666664</v>
      </c>
    </row>
    <row r="15" spans="1:14" x14ac:dyDescent="0.25">
      <c r="A15" s="16" t="s">
        <v>103</v>
      </c>
      <c r="B15" s="17">
        <f>MAX(0,('Orçamento Receitas e Custos'!B10-('Orçamento Receitas e Custos'!B13+'Orçamento Receitas e Custos'!B14+'Orçamento Receitas e Custos'!B20+'Orçamento Receitas e Custos'!B21+'Orçamento Receitas e Custos'!B22+'Orçamento Receitas e Custos'!B23+'Orçamento Receitas e Custos'!B24+'Orçamento Receitas e Custos'!B25+'Orçamento Receitas e Custos'!B26+'Orçamento Receitas e Custos'!B27))*Pressupostos!$B$6)</f>
        <v>0</v>
      </c>
      <c r="C15" s="17">
        <f>MAX(0,('Orçamento Receitas e Custos'!C10-('Orçamento Receitas e Custos'!C13+'Orçamento Receitas e Custos'!C14+'Orçamento Receitas e Custos'!C20+'Orçamento Receitas e Custos'!C21+'Orçamento Receitas e Custos'!C22+'Orçamento Receitas e Custos'!C23+'Orçamento Receitas e Custos'!C24+'Orçamento Receitas e Custos'!C25+'Orçamento Receitas e Custos'!C26+'Orçamento Receitas e Custos'!C27))*Pressupostos!$B$6)</f>
        <v>0</v>
      </c>
      <c r="D15" s="17">
        <f>MAX(0,('Orçamento Receitas e Custos'!D10-('Orçamento Receitas e Custos'!D13+'Orçamento Receitas e Custos'!D14+'Orçamento Receitas e Custos'!D20+'Orçamento Receitas e Custos'!D21+'Orçamento Receitas e Custos'!D22+'Orçamento Receitas e Custos'!D23+'Orçamento Receitas e Custos'!D24+'Orçamento Receitas e Custos'!D25+'Orçamento Receitas e Custos'!D26+'Orçamento Receitas e Custos'!D27))*Pressupostos!$B$6)</f>
        <v>0</v>
      </c>
      <c r="E15" s="17">
        <f>MAX(0,('Orçamento Receitas e Custos'!E10-('Orçamento Receitas e Custos'!E13+'Orçamento Receitas e Custos'!E14+'Orçamento Receitas e Custos'!E20+'Orçamento Receitas e Custos'!E21+'Orçamento Receitas e Custos'!E22+'Orçamento Receitas e Custos'!E23+'Orçamento Receitas e Custos'!E24+'Orçamento Receitas e Custos'!E25+'Orçamento Receitas e Custos'!E26+'Orçamento Receitas e Custos'!E27))*Pressupostos!$B$6)</f>
        <v>0</v>
      </c>
      <c r="F15" s="17">
        <f>MAX(0,('Orçamento Receitas e Custos'!F10-('Orçamento Receitas e Custos'!F13+'Orçamento Receitas e Custos'!F14+'Orçamento Receitas e Custos'!F20+'Orçamento Receitas e Custos'!F21+'Orçamento Receitas e Custos'!F22+'Orçamento Receitas e Custos'!F23+'Orçamento Receitas e Custos'!F24+'Orçamento Receitas e Custos'!F25+'Orçamento Receitas e Custos'!F26+'Orçamento Receitas e Custos'!F27))*Pressupostos!$B$6)</f>
        <v>0</v>
      </c>
      <c r="G15" s="17">
        <f>MAX(0,('Orçamento Receitas e Custos'!G10-('Orçamento Receitas e Custos'!G13+'Orçamento Receitas e Custos'!G14+'Orçamento Receitas e Custos'!G20+'Orçamento Receitas e Custos'!G21+'Orçamento Receitas e Custos'!G22+'Orçamento Receitas e Custos'!G23+'Orçamento Receitas e Custos'!G24+'Orçamento Receitas e Custos'!G25+'Orçamento Receitas e Custos'!G26+'Orçamento Receitas e Custos'!G27))*Pressupostos!$B$6)</f>
        <v>0</v>
      </c>
      <c r="H15" s="17">
        <f>MAX(0,('Orçamento Receitas e Custos'!H10-('Orçamento Receitas e Custos'!H13+'Orçamento Receitas e Custos'!H14+'Orçamento Receitas e Custos'!H20+'Orçamento Receitas e Custos'!H21+'Orçamento Receitas e Custos'!H22+'Orçamento Receitas e Custos'!H23+'Orçamento Receitas e Custos'!H24+'Orçamento Receitas e Custos'!H25+'Orçamento Receitas e Custos'!H26+'Orçamento Receitas e Custos'!H27))*Pressupostos!$B$6)</f>
        <v>0</v>
      </c>
      <c r="I15" s="17">
        <f>MAX(0,('Orçamento Receitas e Custos'!I10-('Orçamento Receitas e Custos'!I13+'Orçamento Receitas e Custos'!I14+'Orçamento Receitas e Custos'!I20+'Orçamento Receitas e Custos'!I21+'Orçamento Receitas e Custos'!I22+'Orçamento Receitas e Custos'!I23+'Orçamento Receitas e Custos'!I24+'Orçamento Receitas e Custos'!I25+'Orçamento Receitas e Custos'!I26+'Orçamento Receitas e Custos'!I27))*Pressupostos!$B$6)</f>
        <v>0</v>
      </c>
      <c r="J15" s="17">
        <f>MAX(0,('Orçamento Receitas e Custos'!J10-('Orçamento Receitas e Custos'!J13+'Orçamento Receitas e Custos'!J14+'Orçamento Receitas e Custos'!J20+'Orçamento Receitas e Custos'!J21+'Orçamento Receitas e Custos'!J22+'Orçamento Receitas e Custos'!J23+'Orçamento Receitas e Custos'!J24+'Orçamento Receitas e Custos'!J25+'Orçamento Receitas e Custos'!J26+'Orçamento Receitas e Custos'!J27))*Pressupostos!$B$6)</f>
        <v>0</v>
      </c>
      <c r="K15" s="17">
        <f>MAX(0,('Orçamento Receitas e Custos'!K10-('Orçamento Receitas e Custos'!K13+'Orçamento Receitas e Custos'!K14+'Orçamento Receitas e Custos'!K20+'Orçamento Receitas e Custos'!K21+'Orçamento Receitas e Custos'!K22+'Orçamento Receitas e Custos'!K23+'Orçamento Receitas e Custos'!K24+'Orçamento Receitas e Custos'!K25+'Orçamento Receitas e Custos'!K26+'Orçamento Receitas e Custos'!K27))*Pressupostos!$B$6)</f>
        <v>0</v>
      </c>
      <c r="L15" s="17">
        <f>MAX(0,('Orçamento Receitas e Custos'!L10-('Orçamento Receitas e Custos'!L13+'Orçamento Receitas e Custos'!L14+'Orçamento Receitas e Custos'!L20+'Orçamento Receitas e Custos'!L21+'Orçamento Receitas e Custos'!L22+'Orçamento Receitas e Custos'!L23+'Orçamento Receitas e Custos'!L24+'Orçamento Receitas e Custos'!L25+'Orçamento Receitas e Custos'!L26+'Orçamento Receitas e Custos'!L27))*Pressupostos!$B$6)</f>
        <v>0</v>
      </c>
      <c r="M15" s="17">
        <f>MAX(0,('Orçamento Receitas e Custos'!M10-('Orçamento Receitas e Custos'!M13+'Orçamento Receitas e Custos'!M14+'Orçamento Receitas e Custos'!M20+'Orçamento Receitas e Custos'!M21+'Orçamento Receitas e Custos'!M22+'Orçamento Receitas e Custos'!M23+'Orçamento Receitas e Custos'!M24+'Orçamento Receitas e Custos'!M25+'Orçamento Receitas e Custos'!M26+'Orçamento Receitas e Custos'!M27))*Pressupostos!$B$6)</f>
        <v>0</v>
      </c>
      <c r="N15" s="17">
        <f t="shared" si="2"/>
        <v>0</v>
      </c>
    </row>
    <row r="16" spans="1:14" x14ac:dyDescent="0.25">
      <c r="A16" s="16" t="s">
        <v>104</v>
      </c>
      <c r="B16" s="17">
        <v>0</v>
      </c>
      <c r="C16" s="17">
        <f t="shared" ref="C16:M16" si="3">B15</f>
        <v>0</v>
      </c>
      <c r="D16" s="17">
        <f t="shared" si="3"/>
        <v>0</v>
      </c>
      <c r="E16" s="17">
        <f t="shared" si="3"/>
        <v>0</v>
      </c>
      <c r="F16" s="17">
        <f t="shared" si="3"/>
        <v>0</v>
      </c>
      <c r="G16" s="17">
        <f t="shared" si="3"/>
        <v>0</v>
      </c>
      <c r="H16" s="17">
        <f t="shared" si="3"/>
        <v>0</v>
      </c>
      <c r="I16" s="17">
        <f t="shared" si="3"/>
        <v>0</v>
      </c>
      <c r="J16" s="17">
        <f t="shared" si="3"/>
        <v>0</v>
      </c>
      <c r="K16" s="17">
        <f t="shared" si="3"/>
        <v>0</v>
      </c>
      <c r="L16" s="17">
        <f t="shared" si="3"/>
        <v>0</v>
      </c>
      <c r="M16" s="17">
        <f t="shared" si="3"/>
        <v>0</v>
      </c>
      <c r="N16" s="17">
        <f t="shared" si="2"/>
        <v>0</v>
      </c>
    </row>
    <row r="17" spans="1:14" x14ac:dyDescent="0.25">
      <c r="A17" s="10" t="s">
        <v>105</v>
      </c>
      <c r="B17" s="11">
        <f>'Orçamento Receitas e Custos'!B28</f>
        <v>0</v>
      </c>
      <c r="C17" s="11">
        <f>'Orçamento Receitas e Custos'!C28</f>
        <v>0</v>
      </c>
      <c r="D17" s="11">
        <f>'Orçamento Receitas e Custos'!D28</f>
        <v>0</v>
      </c>
      <c r="E17" s="11">
        <f>'Orçamento Receitas e Custos'!E28</f>
        <v>0</v>
      </c>
      <c r="F17" s="11">
        <f>'Orçamento Receitas e Custos'!F28</f>
        <v>0</v>
      </c>
      <c r="G17" s="11">
        <f>'Orçamento Receitas e Custos'!G28</f>
        <v>0</v>
      </c>
      <c r="H17" s="11">
        <f>'Orçamento Receitas e Custos'!H28</f>
        <v>0</v>
      </c>
      <c r="I17" s="11">
        <f>'Orçamento Receitas e Custos'!I28</f>
        <v>0</v>
      </c>
      <c r="J17" s="11">
        <f>'Orçamento Receitas e Custos'!J28</f>
        <v>0</v>
      </c>
      <c r="K17" s="11">
        <f>'Orçamento Receitas e Custos'!K28</f>
        <v>0</v>
      </c>
      <c r="L17" s="11">
        <f>'Orçamento Receitas e Custos'!L28</f>
        <v>0</v>
      </c>
      <c r="M17" s="11">
        <f>'Orçamento Receitas e Custos'!M28</f>
        <v>0</v>
      </c>
      <c r="N17" s="11">
        <f t="shared" si="2"/>
        <v>0</v>
      </c>
    </row>
    <row r="18" spans="1:14" x14ac:dyDescent="0.25">
      <c r="A18" s="10" t="s">
        <v>106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11">
        <f t="shared" si="2"/>
        <v>0</v>
      </c>
    </row>
    <row r="19" spans="1:14" x14ac:dyDescent="0.25">
      <c r="A19" s="27" t="s">
        <v>107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</row>
    <row r="20" spans="1:14" x14ac:dyDescent="0.25">
      <c r="A20" s="10" t="s">
        <v>108</v>
      </c>
      <c r="B20" s="7">
        <v>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11">
        <f>SUM(B20:M20)</f>
        <v>0</v>
      </c>
    </row>
    <row r="21" spans="1:14" x14ac:dyDescent="0.25">
      <c r="A21" s="10" t="s">
        <v>109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11">
        <f>SUM(B21:M21)</f>
        <v>0</v>
      </c>
    </row>
    <row r="22" spans="1:14" x14ac:dyDescent="0.25">
      <c r="A22" s="10" t="s">
        <v>110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11">
        <f>SUM(B22:M22)</f>
        <v>0</v>
      </c>
    </row>
    <row r="23" spans="1:14" x14ac:dyDescent="0.25">
      <c r="A23" s="13" t="s">
        <v>111</v>
      </c>
      <c r="B23" s="14">
        <f t="shared" ref="B23:M23" si="4">B12+B13+B14+B16+B17+B18+B20+B22</f>
        <v>8166.666666666667</v>
      </c>
      <c r="C23" s="14">
        <f t="shared" si="4"/>
        <v>10106.25</v>
      </c>
      <c r="D23" s="14">
        <f t="shared" si="4"/>
        <v>10106.25</v>
      </c>
      <c r="E23" s="14">
        <f t="shared" si="4"/>
        <v>10106.25</v>
      </c>
      <c r="F23" s="14">
        <f t="shared" si="4"/>
        <v>10106.25</v>
      </c>
      <c r="G23" s="14">
        <f t="shared" si="4"/>
        <v>10106.25</v>
      </c>
      <c r="H23" s="14">
        <f t="shared" si="4"/>
        <v>10106.25</v>
      </c>
      <c r="I23" s="14">
        <f t="shared" si="4"/>
        <v>10106.25</v>
      </c>
      <c r="J23" s="14">
        <f t="shared" si="4"/>
        <v>10106.25</v>
      </c>
      <c r="K23" s="14">
        <f t="shared" si="4"/>
        <v>10106.25</v>
      </c>
      <c r="L23" s="14">
        <f t="shared" si="4"/>
        <v>10106.25</v>
      </c>
      <c r="M23" s="14">
        <f t="shared" si="4"/>
        <v>10106.25</v>
      </c>
      <c r="N23" s="14">
        <f>SUM(B23:M23)</f>
        <v>119335.41666666667</v>
      </c>
    </row>
    <row r="24" spans="1:14" x14ac:dyDescent="0.25">
      <c r="A24" s="27" t="s">
        <v>112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</row>
    <row r="25" spans="1:14" x14ac:dyDescent="0.25">
      <c r="A25" s="13" t="s">
        <v>113</v>
      </c>
      <c r="B25" s="14">
        <f t="shared" ref="B25:M25" si="5">B10-B23+B21</f>
        <v>-8166.666666666667</v>
      </c>
      <c r="C25" s="14">
        <f t="shared" si="5"/>
        <v>-10106.25</v>
      </c>
      <c r="D25" s="14">
        <f t="shared" si="5"/>
        <v>-10106.25</v>
      </c>
      <c r="E25" s="14">
        <f t="shared" si="5"/>
        <v>-10106.25</v>
      </c>
      <c r="F25" s="14">
        <f t="shared" si="5"/>
        <v>-10106.25</v>
      </c>
      <c r="G25" s="14">
        <f t="shared" si="5"/>
        <v>-10106.25</v>
      </c>
      <c r="H25" s="14">
        <f t="shared" si="5"/>
        <v>-10106.25</v>
      </c>
      <c r="I25" s="14">
        <f t="shared" si="5"/>
        <v>-10106.25</v>
      </c>
      <c r="J25" s="14">
        <f t="shared" si="5"/>
        <v>-10106.25</v>
      </c>
      <c r="K25" s="14">
        <f t="shared" si="5"/>
        <v>-10106.25</v>
      </c>
      <c r="L25" s="14">
        <f t="shared" si="5"/>
        <v>-10106.25</v>
      </c>
      <c r="M25" s="14">
        <f t="shared" si="5"/>
        <v>-10106.25</v>
      </c>
      <c r="N25" s="14">
        <f>SUM(B25:M25)</f>
        <v>-119335.41666666667</v>
      </c>
    </row>
    <row r="26" spans="1:14" x14ac:dyDescent="0.25">
      <c r="A26" s="13" t="s">
        <v>114</v>
      </c>
      <c r="B26" s="14">
        <f t="shared" ref="B26:M26" si="6">B6+B25</f>
        <v>1833.333333333333</v>
      </c>
      <c r="C26" s="14">
        <f t="shared" si="6"/>
        <v>-8272.9166666666679</v>
      </c>
      <c r="D26" s="14">
        <f t="shared" si="6"/>
        <v>-18379.166666666668</v>
      </c>
      <c r="E26" s="14">
        <f t="shared" si="6"/>
        <v>-28485.416666666668</v>
      </c>
      <c r="F26" s="14">
        <f t="shared" si="6"/>
        <v>-38591.666666666672</v>
      </c>
      <c r="G26" s="14">
        <f t="shared" si="6"/>
        <v>-48697.916666666672</v>
      </c>
      <c r="H26" s="14">
        <f t="shared" si="6"/>
        <v>-58804.166666666672</v>
      </c>
      <c r="I26" s="14">
        <f t="shared" si="6"/>
        <v>-68910.416666666672</v>
      </c>
      <c r="J26" s="14">
        <f t="shared" si="6"/>
        <v>-79016.666666666672</v>
      </c>
      <c r="K26" s="14">
        <f t="shared" si="6"/>
        <v>-89122.916666666672</v>
      </c>
      <c r="L26" s="14">
        <f t="shared" si="6"/>
        <v>-99229.166666666672</v>
      </c>
      <c r="M26" s="14">
        <f t="shared" si="6"/>
        <v>-109335.41666666667</v>
      </c>
      <c r="N26" s="14">
        <f>SUM(B26:M26)</f>
        <v>-645012.5</v>
      </c>
    </row>
  </sheetData>
  <mergeCells count="7">
    <mergeCell ref="A1:N1"/>
    <mergeCell ref="A24:N24"/>
    <mergeCell ref="A2:N2"/>
    <mergeCell ref="A7:N7"/>
    <mergeCell ref="A19:N19"/>
    <mergeCell ref="A11:N11"/>
    <mergeCell ref="A5:N5"/>
  </mergeCells>
  <conditionalFormatting sqref="B25:N26">
    <cfRule type="cellIs" dxfId="3" priority="1" operator="greaterThan">
      <formula>0</formula>
    </cfRule>
    <cfRule type="cellIs" dxfId="2" priority="2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4"/>
  <sheetViews>
    <sheetView showGridLines="0" workbookViewId="0"/>
  </sheetViews>
  <sheetFormatPr defaultRowHeight="15" x14ac:dyDescent="0.25"/>
  <cols>
    <col min="1" max="1" width="34" customWidth="1"/>
    <col min="2" max="3" width="16" customWidth="1"/>
    <col min="4" max="4" width="22" customWidth="1"/>
  </cols>
  <sheetData>
    <row r="1" spans="1:10" ht="27.95" customHeight="1" x14ac:dyDescent="0.25">
      <c r="A1" s="25" t="s">
        <v>115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27.95" customHeight="1" x14ac:dyDescent="0.25">
      <c r="A2" s="30" t="s">
        <v>116</v>
      </c>
      <c r="B2" s="26"/>
      <c r="C2" s="26"/>
      <c r="D2" s="26"/>
      <c r="E2" s="26"/>
      <c r="F2" s="26"/>
      <c r="G2" s="26"/>
      <c r="H2" s="26"/>
      <c r="I2" s="26"/>
      <c r="J2" s="26"/>
    </row>
    <row r="4" spans="1:10" x14ac:dyDescent="0.25">
      <c r="A4" s="1" t="s">
        <v>117</v>
      </c>
      <c r="B4" s="1" t="s">
        <v>118</v>
      </c>
      <c r="C4" s="1" t="s">
        <v>119</v>
      </c>
      <c r="D4" s="1" t="s">
        <v>120</v>
      </c>
    </row>
    <row r="5" spans="1:10" x14ac:dyDescent="0.25">
      <c r="A5" s="9" t="s">
        <v>43</v>
      </c>
      <c r="B5" s="18">
        <f>'Orçamento Receitas e Custos'!B10</f>
        <v>0</v>
      </c>
      <c r="C5" s="18">
        <f>'Orçamento Receitas e Custos'!B30</f>
        <v>10187.916666666666</v>
      </c>
      <c r="D5" s="18">
        <f>'Orçamento Receitas e Custos'!B38</f>
        <v>-10187.916666666666</v>
      </c>
    </row>
    <row r="6" spans="1:10" x14ac:dyDescent="0.25">
      <c r="A6" s="9" t="s">
        <v>44</v>
      </c>
      <c r="B6" s="18">
        <f>'Orçamento Receitas e Custos'!C10</f>
        <v>0</v>
      </c>
      <c r="C6" s="18">
        <f>'Orçamento Receitas e Custos'!C30</f>
        <v>10187.916666666666</v>
      </c>
      <c r="D6" s="18">
        <f>'Orçamento Receitas e Custos'!C38</f>
        <v>-10187.916666666666</v>
      </c>
    </row>
    <row r="7" spans="1:10" x14ac:dyDescent="0.25">
      <c r="A7" s="9" t="s">
        <v>45</v>
      </c>
      <c r="B7" s="18">
        <f>'Orçamento Receitas e Custos'!D10</f>
        <v>0</v>
      </c>
      <c r="C7" s="18">
        <f>'Orçamento Receitas e Custos'!D30</f>
        <v>10187.916666666666</v>
      </c>
      <c r="D7" s="18">
        <f>'Orçamento Receitas e Custos'!D38</f>
        <v>-10187.916666666666</v>
      </c>
    </row>
    <row r="8" spans="1:10" x14ac:dyDescent="0.25">
      <c r="A8" s="9" t="s">
        <v>46</v>
      </c>
      <c r="B8" s="18">
        <f>'Orçamento Receitas e Custos'!E10</f>
        <v>0</v>
      </c>
      <c r="C8" s="18">
        <f>'Orçamento Receitas e Custos'!E30</f>
        <v>10187.916666666666</v>
      </c>
      <c r="D8" s="18">
        <f>'Orçamento Receitas e Custos'!E38</f>
        <v>-10187.916666666666</v>
      </c>
    </row>
    <row r="9" spans="1:10" x14ac:dyDescent="0.25">
      <c r="A9" s="9" t="s">
        <v>47</v>
      </c>
      <c r="B9" s="18">
        <f>'Orçamento Receitas e Custos'!F10</f>
        <v>0</v>
      </c>
      <c r="C9" s="18">
        <f>'Orçamento Receitas e Custos'!F30</f>
        <v>10187.916666666666</v>
      </c>
      <c r="D9" s="18">
        <f>'Orçamento Receitas e Custos'!F38</f>
        <v>-10187.916666666666</v>
      </c>
    </row>
    <row r="10" spans="1:10" x14ac:dyDescent="0.25">
      <c r="A10" s="9" t="s">
        <v>48</v>
      </c>
      <c r="B10" s="18">
        <f>'Orçamento Receitas e Custos'!G10</f>
        <v>0</v>
      </c>
      <c r="C10" s="18">
        <f>'Orçamento Receitas e Custos'!G30</f>
        <v>10187.916666666666</v>
      </c>
      <c r="D10" s="18">
        <f>'Orçamento Receitas e Custos'!G38</f>
        <v>-10187.916666666666</v>
      </c>
    </row>
    <row r="11" spans="1:10" x14ac:dyDescent="0.25">
      <c r="A11" s="9" t="s">
        <v>49</v>
      </c>
      <c r="B11" s="18">
        <f>'Orçamento Receitas e Custos'!H10</f>
        <v>0</v>
      </c>
      <c r="C11" s="18">
        <f>'Orçamento Receitas e Custos'!H30</f>
        <v>10187.916666666666</v>
      </c>
      <c r="D11" s="18">
        <f>'Orçamento Receitas e Custos'!H38</f>
        <v>-10187.916666666666</v>
      </c>
    </row>
    <row r="12" spans="1:10" x14ac:dyDescent="0.25">
      <c r="A12" s="9" t="s">
        <v>50</v>
      </c>
      <c r="B12" s="18">
        <f>'Orçamento Receitas e Custos'!I10</f>
        <v>0</v>
      </c>
      <c r="C12" s="18">
        <f>'Orçamento Receitas e Custos'!I30</f>
        <v>10187.916666666666</v>
      </c>
      <c r="D12" s="18">
        <f>'Orçamento Receitas e Custos'!I38</f>
        <v>-10187.916666666666</v>
      </c>
    </row>
    <row r="13" spans="1:10" x14ac:dyDescent="0.25">
      <c r="A13" s="9" t="s">
        <v>51</v>
      </c>
      <c r="B13" s="18">
        <f>'Orçamento Receitas e Custos'!J10</f>
        <v>0</v>
      </c>
      <c r="C13" s="18">
        <f>'Orçamento Receitas e Custos'!J30</f>
        <v>10187.916666666666</v>
      </c>
      <c r="D13" s="18">
        <f>'Orçamento Receitas e Custos'!J38</f>
        <v>-10187.916666666666</v>
      </c>
    </row>
    <row r="14" spans="1:10" x14ac:dyDescent="0.25">
      <c r="A14" s="9" t="s">
        <v>52</v>
      </c>
      <c r="B14" s="18">
        <f>'Orçamento Receitas e Custos'!K10</f>
        <v>0</v>
      </c>
      <c r="C14" s="18">
        <f>'Orçamento Receitas e Custos'!K30</f>
        <v>10187.916666666666</v>
      </c>
      <c r="D14" s="18">
        <f>'Orçamento Receitas e Custos'!K38</f>
        <v>-10187.916666666666</v>
      </c>
    </row>
    <row r="15" spans="1:10" x14ac:dyDescent="0.25">
      <c r="A15" s="9" t="s">
        <v>53</v>
      </c>
      <c r="B15" s="18">
        <f>'Orçamento Receitas e Custos'!L10</f>
        <v>0</v>
      </c>
      <c r="C15" s="18">
        <f>'Orçamento Receitas e Custos'!L30</f>
        <v>10187.916666666666</v>
      </c>
      <c r="D15" s="18">
        <f>'Orçamento Receitas e Custos'!L38</f>
        <v>-10187.916666666666</v>
      </c>
    </row>
    <row r="16" spans="1:10" x14ac:dyDescent="0.25">
      <c r="A16" s="9" t="s">
        <v>54</v>
      </c>
      <c r="B16" s="18">
        <f>'Orçamento Receitas e Custos'!M10</f>
        <v>0</v>
      </c>
      <c r="C16" s="18">
        <f>'Orçamento Receitas e Custos'!M30</f>
        <v>10187.916666666666</v>
      </c>
      <c r="D16" s="18">
        <f>'Orçamento Receitas e Custos'!M38</f>
        <v>-10187.916666666666</v>
      </c>
    </row>
    <row r="18" spans="1:3" x14ac:dyDescent="0.25">
      <c r="A18" s="1" t="s">
        <v>121</v>
      </c>
      <c r="B18" s="1" t="s">
        <v>122</v>
      </c>
    </row>
    <row r="19" spans="1:3" x14ac:dyDescent="0.25">
      <c r="A19" s="2" t="s">
        <v>123</v>
      </c>
      <c r="B19" s="18">
        <f>'Orçamento Receitas e Custos'!N13+'Orçamento Receitas e Custos'!N14</f>
        <v>0</v>
      </c>
    </row>
    <row r="20" spans="1:3" x14ac:dyDescent="0.25">
      <c r="A20" s="2" t="s">
        <v>124</v>
      </c>
      <c r="B20" s="18">
        <f>'Orçamento Receitas e Custos'!N15+'Orçamento Receitas e Custos'!N16+'Orçamento Receitas e Custos'!N17+'Orçamento Receitas e Custos'!N18</f>
        <v>122255.00000000001</v>
      </c>
    </row>
    <row r="21" spans="1:3" x14ac:dyDescent="0.25">
      <c r="A21" s="2" t="s">
        <v>125</v>
      </c>
      <c r="B21" s="18">
        <f>'Orçamento Receitas e Custos'!N19</f>
        <v>0</v>
      </c>
    </row>
    <row r="22" spans="1:3" x14ac:dyDescent="0.25">
      <c r="A22" s="2" t="s">
        <v>126</v>
      </c>
      <c r="B22" s="18">
        <f>'Orçamento Receitas e Custos'!N20+'Orçamento Receitas e Custos'!N21+'Orçamento Receitas e Custos'!N22</f>
        <v>0</v>
      </c>
    </row>
    <row r="23" spans="1:3" x14ac:dyDescent="0.25">
      <c r="A23" s="2" t="s">
        <v>127</v>
      </c>
      <c r="B23" s="18">
        <f>'Orçamento Receitas e Custos'!N23</f>
        <v>0</v>
      </c>
    </row>
    <row r="24" spans="1:3" x14ac:dyDescent="0.25">
      <c r="A24" s="2" t="s">
        <v>128</v>
      </c>
      <c r="B24" s="18">
        <f>'Orçamento Receitas e Custos'!N24</f>
        <v>0</v>
      </c>
    </row>
    <row r="25" spans="1:3" x14ac:dyDescent="0.25">
      <c r="A25" s="2" t="s">
        <v>129</v>
      </c>
      <c r="B25" s="18">
        <f>'Orçamento Receitas e Custos'!N25</f>
        <v>0</v>
      </c>
    </row>
    <row r="26" spans="1:3" x14ac:dyDescent="0.25">
      <c r="A26" s="2" t="s">
        <v>130</v>
      </c>
      <c r="B26" s="18">
        <f>'Orçamento Receitas e Custos'!N26</f>
        <v>0</v>
      </c>
    </row>
    <row r="27" spans="1:3" x14ac:dyDescent="0.25">
      <c r="A27" s="2" t="s">
        <v>131</v>
      </c>
      <c r="B27" s="18">
        <f>'Orçamento Receitas e Custos'!N27</f>
        <v>0</v>
      </c>
    </row>
    <row r="28" spans="1:3" x14ac:dyDescent="0.25">
      <c r="A28" s="2" t="s">
        <v>132</v>
      </c>
      <c r="B28" s="18">
        <f>'Orçamento Receitas e Custos'!N28</f>
        <v>0</v>
      </c>
    </row>
    <row r="29" spans="1:3" x14ac:dyDescent="0.25">
      <c r="A29" s="2" t="s">
        <v>133</v>
      </c>
      <c r="B29" s="18">
        <f>'Orçamento Receitas e Custos'!N29</f>
        <v>0</v>
      </c>
    </row>
    <row r="32" spans="1:3" x14ac:dyDescent="0.25">
      <c r="A32" s="1" t="s">
        <v>117</v>
      </c>
      <c r="B32" s="1" t="s">
        <v>88</v>
      </c>
      <c r="C32" s="1" t="s">
        <v>134</v>
      </c>
    </row>
    <row r="33" spans="1:3" x14ac:dyDescent="0.25">
      <c r="A33" s="9" t="s">
        <v>43</v>
      </c>
      <c r="B33" s="18">
        <f>'Orçamento Receitas e Custos'!B38</f>
        <v>-10187.916666666666</v>
      </c>
      <c r="C33" s="19">
        <f>B33</f>
        <v>-10187.916666666666</v>
      </c>
    </row>
    <row r="34" spans="1:3" x14ac:dyDescent="0.25">
      <c r="A34" s="9" t="s">
        <v>44</v>
      </c>
      <c r="B34" s="18">
        <f>'Orçamento Receitas e Custos'!C38</f>
        <v>-10187.916666666666</v>
      </c>
      <c r="C34" s="19">
        <f t="shared" ref="C34:C44" si="0">C33+B34</f>
        <v>-20375.833333333332</v>
      </c>
    </row>
    <row r="35" spans="1:3" x14ac:dyDescent="0.25">
      <c r="A35" s="9" t="s">
        <v>45</v>
      </c>
      <c r="B35" s="18">
        <f>'Orçamento Receitas e Custos'!D38</f>
        <v>-10187.916666666666</v>
      </c>
      <c r="C35" s="19">
        <f t="shared" si="0"/>
        <v>-30563.75</v>
      </c>
    </row>
    <row r="36" spans="1:3" x14ac:dyDescent="0.25">
      <c r="A36" s="9" t="s">
        <v>46</v>
      </c>
      <c r="B36" s="18">
        <f>'Orçamento Receitas e Custos'!E38</f>
        <v>-10187.916666666666</v>
      </c>
      <c r="C36" s="19">
        <f t="shared" si="0"/>
        <v>-40751.666666666664</v>
      </c>
    </row>
    <row r="37" spans="1:3" x14ac:dyDescent="0.25">
      <c r="A37" s="9" t="s">
        <v>47</v>
      </c>
      <c r="B37" s="18">
        <f>'Orçamento Receitas e Custos'!F38</f>
        <v>-10187.916666666666</v>
      </c>
      <c r="C37" s="19">
        <f t="shared" si="0"/>
        <v>-50939.583333333328</v>
      </c>
    </row>
    <row r="38" spans="1:3" x14ac:dyDescent="0.25">
      <c r="A38" s="9" t="s">
        <v>48</v>
      </c>
      <c r="B38" s="18">
        <f>'Orçamento Receitas e Custos'!G38</f>
        <v>-10187.916666666666</v>
      </c>
      <c r="C38" s="19">
        <f t="shared" si="0"/>
        <v>-61127.499999999993</v>
      </c>
    </row>
    <row r="39" spans="1:3" x14ac:dyDescent="0.25">
      <c r="A39" s="9" t="s">
        <v>49</v>
      </c>
      <c r="B39" s="18">
        <f>'Orçamento Receitas e Custos'!H38</f>
        <v>-10187.916666666666</v>
      </c>
      <c r="C39" s="19">
        <f t="shared" si="0"/>
        <v>-71315.416666666657</v>
      </c>
    </row>
    <row r="40" spans="1:3" x14ac:dyDescent="0.25">
      <c r="A40" s="9" t="s">
        <v>50</v>
      </c>
      <c r="B40" s="18">
        <f>'Orçamento Receitas e Custos'!I38</f>
        <v>-10187.916666666666</v>
      </c>
      <c r="C40" s="19">
        <f t="shared" si="0"/>
        <v>-81503.333333333328</v>
      </c>
    </row>
    <row r="41" spans="1:3" x14ac:dyDescent="0.25">
      <c r="A41" s="9" t="s">
        <v>51</v>
      </c>
      <c r="B41" s="18">
        <f>'Orçamento Receitas e Custos'!J38</f>
        <v>-10187.916666666666</v>
      </c>
      <c r="C41" s="19">
        <f t="shared" si="0"/>
        <v>-91691.25</v>
      </c>
    </row>
    <row r="42" spans="1:3" x14ac:dyDescent="0.25">
      <c r="A42" s="9" t="s">
        <v>52</v>
      </c>
      <c r="B42" s="18">
        <f>'Orçamento Receitas e Custos'!K38</f>
        <v>-10187.916666666666</v>
      </c>
      <c r="C42" s="19">
        <f t="shared" si="0"/>
        <v>-101879.16666666667</v>
      </c>
    </row>
    <row r="43" spans="1:3" x14ac:dyDescent="0.25">
      <c r="A43" s="9" t="s">
        <v>53</v>
      </c>
      <c r="B43" s="18">
        <f>'Orçamento Receitas e Custos'!L38</f>
        <v>-10187.916666666666</v>
      </c>
      <c r="C43" s="19">
        <f t="shared" si="0"/>
        <v>-112067.08333333334</v>
      </c>
    </row>
    <row r="44" spans="1:3" x14ac:dyDescent="0.25">
      <c r="A44" s="9" t="s">
        <v>54</v>
      </c>
      <c r="B44" s="18">
        <f>'Orçamento Receitas e Custos'!M38</f>
        <v>-10187.916666666666</v>
      </c>
      <c r="C44" s="19">
        <f t="shared" si="0"/>
        <v>-122255.00000000001</v>
      </c>
    </row>
  </sheetData>
  <mergeCells count="2">
    <mergeCell ref="A1:J1"/>
    <mergeCell ref="A2:J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31"/>
  <sheetViews>
    <sheetView showGridLines="0" workbookViewId="0"/>
  </sheetViews>
  <sheetFormatPr defaultRowHeight="15" x14ac:dyDescent="0.25"/>
  <cols>
    <col min="1" max="1" width="42" customWidth="1"/>
    <col min="2" max="13" width="12" customWidth="1"/>
    <col min="14" max="14" width="14" customWidth="1"/>
    <col min="15" max="26" width="12" customWidth="1"/>
    <col min="27" max="28" width="14" customWidth="1"/>
    <col min="29" max="29" width="12" customWidth="1"/>
  </cols>
  <sheetData>
    <row r="1" spans="1:29" ht="27.95" customHeight="1" x14ac:dyDescent="0.25">
      <c r="A1" s="25" t="s">
        <v>135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</row>
    <row r="2" spans="1:29" x14ac:dyDescent="0.25">
      <c r="A2" s="29" t="s">
        <v>136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</row>
    <row r="4" spans="1:29" ht="38.1" customHeight="1" x14ac:dyDescent="0.25">
      <c r="A4" s="20" t="s">
        <v>42</v>
      </c>
      <c r="B4" s="20" t="s">
        <v>137</v>
      </c>
      <c r="C4" s="20" t="s">
        <v>138</v>
      </c>
      <c r="D4" s="20" t="s">
        <v>139</v>
      </c>
      <c r="E4" s="20" t="s">
        <v>140</v>
      </c>
      <c r="F4" s="20" t="s">
        <v>141</v>
      </c>
      <c r="G4" s="20" t="s">
        <v>142</v>
      </c>
      <c r="H4" s="20" t="s">
        <v>143</v>
      </c>
      <c r="I4" s="20" t="s">
        <v>144</v>
      </c>
      <c r="J4" s="20" t="s">
        <v>145</v>
      </c>
      <c r="K4" s="20" t="s">
        <v>146</v>
      </c>
      <c r="L4" s="20" t="s">
        <v>147</v>
      </c>
      <c r="M4" s="20" t="s">
        <v>148</v>
      </c>
      <c r="N4" s="20" t="s">
        <v>149</v>
      </c>
      <c r="O4" s="20" t="s">
        <v>150</v>
      </c>
      <c r="P4" s="20" t="s">
        <v>151</v>
      </c>
      <c r="Q4" s="20" t="s">
        <v>152</v>
      </c>
      <c r="R4" s="20" t="s">
        <v>153</v>
      </c>
      <c r="S4" s="20" t="s">
        <v>154</v>
      </c>
      <c r="T4" s="20" t="s">
        <v>155</v>
      </c>
      <c r="U4" s="20" t="s">
        <v>156</v>
      </c>
      <c r="V4" s="20" t="s">
        <v>157</v>
      </c>
      <c r="W4" s="20" t="s">
        <v>158</v>
      </c>
      <c r="X4" s="20" t="s">
        <v>159</v>
      </c>
      <c r="Y4" s="20" t="s">
        <v>160</v>
      </c>
      <c r="Z4" s="20" t="s">
        <v>161</v>
      </c>
      <c r="AA4" s="20" t="s">
        <v>162</v>
      </c>
      <c r="AB4" s="20" t="s">
        <v>163</v>
      </c>
      <c r="AC4" s="20" t="s">
        <v>164</v>
      </c>
    </row>
    <row r="5" spans="1:29" x14ac:dyDescent="0.25">
      <c r="A5" s="2" t="s">
        <v>58</v>
      </c>
      <c r="B5" s="18">
        <f>'Orçamento Receitas e Custos'!B6</f>
        <v>0</v>
      </c>
      <c r="C5" s="18">
        <f>'Orçamento Receitas e Custos'!C6</f>
        <v>0</v>
      </c>
      <c r="D5" s="18">
        <f>'Orçamento Receitas e Custos'!D6</f>
        <v>0</v>
      </c>
      <c r="E5" s="18">
        <f>'Orçamento Receitas e Custos'!E6</f>
        <v>0</v>
      </c>
      <c r="F5" s="18">
        <f>'Orçamento Receitas e Custos'!F6</f>
        <v>0</v>
      </c>
      <c r="G5" s="18">
        <f>'Orçamento Receitas e Custos'!G6</f>
        <v>0</v>
      </c>
      <c r="H5" s="18">
        <f>'Orçamento Receitas e Custos'!H6</f>
        <v>0</v>
      </c>
      <c r="I5" s="18">
        <f>'Orçamento Receitas e Custos'!I6</f>
        <v>0</v>
      </c>
      <c r="J5" s="18">
        <f>'Orçamento Receitas e Custos'!J6</f>
        <v>0</v>
      </c>
      <c r="K5" s="18">
        <f>'Orçamento Receitas e Custos'!K6</f>
        <v>0</v>
      </c>
      <c r="L5" s="18">
        <f>'Orçamento Receitas e Custos'!L6</f>
        <v>0</v>
      </c>
      <c r="M5" s="18">
        <f>'Orçamento Receitas e Custos'!M6</f>
        <v>0</v>
      </c>
      <c r="N5" s="19">
        <f t="shared" ref="N5:N31" si="0">SUM(B5:M5)</f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19">
        <f t="shared" ref="AA5:AA31" si="1">SUM(O5:Z5)</f>
        <v>0</v>
      </c>
      <c r="AB5" s="19">
        <f t="shared" ref="AB5:AB31" si="2">AA5-N5</f>
        <v>0</v>
      </c>
      <c r="AC5" s="21" t="str">
        <f t="shared" ref="AC5:AC31" si="3">IF(N5=0,"-",AB5/N5)</f>
        <v>-</v>
      </c>
    </row>
    <row r="6" spans="1:29" x14ac:dyDescent="0.25">
      <c r="A6" s="2" t="s">
        <v>59</v>
      </c>
      <c r="B6" s="18">
        <f>'Orçamento Receitas e Custos'!B7</f>
        <v>0</v>
      </c>
      <c r="C6" s="18">
        <f>'Orçamento Receitas e Custos'!C7</f>
        <v>0</v>
      </c>
      <c r="D6" s="18">
        <f>'Orçamento Receitas e Custos'!D7</f>
        <v>0</v>
      </c>
      <c r="E6" s="18">
        <f>'Orçamento Receitas e Custos'!E7</f>
        <v>0</v>
      </c>
      <c r="F6" s="18">
        <f>'Orçamento Receitas e Custos'!F7</f>
        <v>0</v>
      </c>
      <c r="G6" s="18">
        <f>'Orçamento Receitas e Custos'!G7</f>
        <v>0</v>
      </c>
      <c r="H6" s="18">
        <f>'Orçamento Receitas e Custos'!H7</f>
        <v>0</v>
      </c>
      <c r="I6" s="18">
        <f>'Orçamento Receitas e Custos'!I7</f>
        <v>0</v>
      </c>
      <c r="J6" s="18">
        <f>'Orçamento Receitas e Custos'!J7</f>
        <v>0</v>
      </c>
      <c r="K6" s="18">
        <f>'Orçamento Receitas e Custos'!K7</f>
        <v>0</v>
      </c>
      <c r="L6" s="18">
        <f>'Orçamento Receitas e Custos'!L7</f>
        <v>0</v>
      </c>
      <c r="M6" s="18">
        <f>'Orçamento Receitas e Custos'!M7</f>
        <v>0</v>
      </c>
      <c r="N6" s="19">
        <f t="shared" si="0"/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9">
        <f t="shared" si="1"/>
        <v>0</v>
      </c>
      <c r="AB6" s="19">
        <f t="shared" si="2"/>
        <v>0</v>
      </c>
      <c r="AC6" s="21" t="str">
        <f t="shared" si="3"/>
        <v>-</v>
      </c>
    </row>
    <row r="7" spans="1:29" x14ac:dyDescent="0.25">
      <c r="A7" s="2" t="s">
        <v>60</v>
      </c>
      <c r="B7" s="18">
        <f>'Orçamento Receitas e Custos'!B8</f>
        <v>0</v>
      </c>
      <c r="C7" s="18">
        <f>'Orçamento Receitas e Custos'!C8</f>
        <v>0</v>
      </c>
      <c r="D7" s="18">
        <f>'Orçamento Receitas e Custos'!D8</f>
        <v>0</v>
      </c>
      <c r="E7" s="18">
        <f>'Orçamento Receitas e Custos'!E8</f>
        <v>0</v>
      </c>
      <c r="F7" s="18">
        <f>'Orçamento Receitas e Custos'!F8</f>
        <v>0</v>
      </c>
      <c r="G7" s="18">
        <f>'Orçamento Receitas e Custos'!G8</f>
        <v>0</v>
      </c>
      <c r="H7" s="18">
        <f>'Orçamento Receitas e Custos'!H8</f>
        <v>0</v>
      </c>
      <c r="I7" s="18">
        <f>'Orçamento Receitas e Custos'!I8</f>
        <v>0</v>
      </c>
      <c r="J7" s="18">
        <f>'Orçamento Receitas e Custos'!J8</f>
        <v>0</v>
      </c>
      <c r="K7" s="18">
        <f>'Orçamento Receitas e Custos'!K8</f>
        <v>0</v>
      </c>
      <c r="L7" s="18">
        <f>'Orçamento Receitas e Custos'!L8</f>
        <v>0</v>
      </c>
      <c r="M7" s="18">
        <f>'Orçamento Receitas e Custos'!M8</f>
        <v>0</v>
      </c>
      <c r="N7" s="19">
        <f t="shared" si="0"/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19">
        <f t="shared" si="1"/>
        <v>0</v>
      </c>
      <c r="AB7" s="19">
        <f t="shared" si="2"/>
        <v>0</v>
      </c>
      <c r="AC7" s="21" t="str">
        <f t="shared" si="3"/>
        <v>-</v>
      </c>
    </row>
    <row r="8" spans="1:29" x14ac:dyDescent="0.25">
      <c r="A8" s="2" t="s">
        <v>61</v>
      </c>
      <c r="B8" s="18">
        <f>'Orçamento Receitas e Custos'!B9</f>
        <v>0</v>
      </c>
      <c r="C8" s="18">
        <f>'Orçamento Receitas e Custos'!C9</f>
        <v>0</v>
      </c>
      <c r="D8" s="18">
        <f>'Orçamento Receitas e Custos'!D9</f>
        <v>0</v>
      </c>
      <c r="E8" s="18">
        <f>'Orçamento Receitas e Custos'!E9</f>
        <v>0</v>
      </c>
      <c r="F8" s="18">
        <f>'Orçamento Receitas e Custos'!F9</f>
        <v>0</v>
      </c>
      <c r="G8" s="18">
        <f>'Orçamento Receitas e Custos'!G9</f>
        <v>0</v>
      </c>
      <c r="H8" s="18">
        <f>'Orçamento Receitas e Custos'!H9</f>
        <v>0</v>
      </c>
      <c r="I8" s="18">
        <f>'Orçamento Receitas e Custos'!I9</f>
        <v>0</v>
      </c>
      <c r="J8" s="18">
        <f>'Orçamento Receitas e Custos'!J9</f>
        <v>0</v>
      </c>
      <c r="K8" s="18">
        <f>'Orçamento Receitas e Custos'!K9</f>
        <v>0</v>
      </c>
      <c r="L8" s="18">
        <f>'Orçamento Receitas e Custos'!L9</f>
        <v>0</v>
      </c>
      <c r="M8" s="18">
        <f>'Orçamento Receitas e Custos'!M9</f>
        <v>0</v>
      </c>
      <c r="N8" s="19">
        <f t="shared" si="0"/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9">
        <f t="shared" si="1"/>
        <v>0</v>
      </c>
      <c r="AB8" s="19">
        <f t="shared" si="2"/>
        <v>0</v>
      </c>
      <c r="AC8" s="21" t="str">
        <f t="shared" si="3"/>
        <v>-</v>
      </c>
    </row>
    <row r="9" spans="1:29" x14ac:dyDescent="0.25">
      <c r="A9" s="13" t="s">
        <v>62</v>
      </c>
      <c r="B9" s="22">
        <f>'Orçamento Receitas e Custos'!B10</f>
        <v>0</v>
      </c>
      <c r="C9" s="22">
        <f>'Orçamento Receitas e Custos'!C10</f>
        <v>0</v>
      </c>
      <c r="D9" s="22">
        <f>'Orçamento Receitas e Custos'!D10</f>
        <v>0</v>
      </c>
      <c r="E9" s="22">
        <f>'Orçamento Receitas e Custos'!E10</f>
        <v>0</v>
      </c>
      <c r="F9" s="22">
        <f>'Orçamento Receitas e Custos'!F10</f>
        <v>0</v>
      </c>
      <c r="G9" s="22">
        <f>'Orçamento Receitas e Custos'!G10</f>
        <v>0</v>
      </c>
      <c r="H9" s="22">
        <f>'Orçamento Receitas e Custos'!H10</f>
        <v>0</v>
      </c>
      <c r="I9" s="22">
        <f>'Orçamento Receitas e Custos'!I10</f>
        <v>0</v>
      </c>
      <c r="J9" s="22">
        <f>'Orçamento Receitas e Custos'!J10</f>
        <v>0</v>
      </c>
      <c r="K9" s="22">
        <f>'Orçamento Receitas e Custos'!K10</f>
        <v>0</v>
      </c>
      <c r="L9" s="22">
        <f>'Orçamento Receitas e Custos'!L10</f>
        <v>0</v>
      </c>
      <c r="M9" s="22">
        <f>'Orçamento Receitas e Custos'!M10</f>
        <v>0</v>
      </c>
      <c r="N9" s="14">
        <f t="shared" si="0"/>
        <v>0</v>
      </c>
      <c r="O9" s="14">
        <f t="shared" ref="O9:Z9" si="4">SUM(O5:O8)</f>
        <v>0</v>
      </c>
      <c r="P9" s="14">
        <f t="shared" si="4"/>
        <v>0</v>
      </c>
      <c r="Q9" s="14">
        <f t="shared" si="4"/>
        <v>0</v>
      </c>
      <c r="R9" s="14">
        <f t="shared" si="4"/>
        <v>0</v>
      </c>
      <c r="S9" s="14">
        <f t="shared" si="4"/>
        <v>0</v>
      </c>
      <c r="T9" s="14">
        <f t="shared" si="4"/>
        <v>0</v>
      </c>
      <c r="U9" s="14">
        <f t="shared" si="4"/>
        <v>0</v>
      </c>
      <c r="V9" s="14">
        <f t="shared" si="4"/>
        <v>0</v>
      </c>
      <c r="W9" s="14">
        <f t="shared" si="4"/>
        <v>0</v>
      </c>
      <c r="X9" s="14">
        <f t="shared" si="4"/>
        <v>0</v>
      </c>
      <c r="Y9" s="14">
        <f t="shared" si="4"/>
        <v>0</v>
      </c>
      <c r="Z9" s="14">
        <f t="shared" si="4"/>
        <v>0</v>
      </c>
      <c r="AA9" s="14">
        <f t="shared" si="1"/>
        <v>0</v>
      </c>
      <c r="AB9" s="23">
        <f t="shared" si="2"/>
        <v>0</v>
      </c>
      <c r="AC9" s="24" t="str">
        <f t="shared" si="3"/>
        <v>-</v>
      </c>
    </row>
    <row r="10" spans="1:29" x14ac:dyDescent="0.25">
      <c r="A10" s="2" t="s">
        <v>64</v>
      </c>
      <c r="B10" s="18">
        <f>'Orçamento Receitas e Custos'!B13</f>
        <v>0</v>
      </c>
      <c r="C10" s="18">
        <f>'Orçamento Receitas e Custos'!C13</f>
        <v>0</v>
      </c>
      <c r="D10" s="18">
        <f>'Orçamento Receitas e Custos'!D13</f>
        <v>0</v>
      </c>
      <c r="E10" s="18">
        <f>'Orçamento Receitas e Custos'!E13</f>
        <v>0</v>
      </c>
      <c r="F10" s="18">
        <f>'Orçamento Receitas e Custos'!F13</f>
        <v>0</v>
      </c>
      <c r="G10" s="18">
        <f>'Orçamento Receitas e Custos'!G13</f>
        <v>0</v>
      </c>
      <c r="H10" s="18">
        <f>'Orçamento Receitas e Custos'!H13</f>
        <v>0</v>
      </c>
      <c r="I10" s="18">
        <f>'Orçamento Receitas e Custos'!I13</f>
        <v>0</v>
      </c>
      <c r="J10" s="18">
        <f>'Orçamento Receitas e Custos'!J13</f>
        <v>0</v>
      </c>
      <c r="K10" s="18">
        <f>'Orçamento Receitas e Custos'!K13</f>
        <v>0</v>
      </c>
      <c r="L10" s="18">
        <f>'Orçamento Receitas e Custos'!L13</f>
        <v>0</v>
      </c>
      <c r="M10" s="18">
        <f>'Orçamento Receitas e Custos'!M13</f>
        <v>0</v>
      </c>
      <c r="N10" s="19">
        <f t="shared" si="0"/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9">
        <f t="shared" si="1"/>
        <v>0</v>
      </c>
      <c r="AB10" s="19">
        <f t="shared" si="2"/>
        <v>0</v>
      </c>
      <c r="AC10" s="21" t="str">
        <f t="shared" si="3"/>
        <v>-</v>
      </c>
    </row>
    <row r="11" spans="1:29" x14ac:dyDescent="0.25">
      <c r="A11" s="2" t="s">
        <v>65</v>
      </c>
      <c r="B11" s="18">
        <f>'Orçamento Receitas e Custos'!B14</f>
        <v>0</v>
      </c>
      <c r="C11" s="18">
        <f>'Orçamento Receitas e Custos'!C14</f>
        <v>0</v>
      </c>
      <c r="D11" s="18">
        <f>'Orçamento Receitas e Custos'!D14</f>
        <v>0</v>
      </c>
      <c r="E11" s="18">
        <f>'Orçamento Receitas e Custos'!E14</f>
        <v>0</v>
      </c>
      <c r="F11" s="18">
        <f>'Orçamento Receitas e Custos'!F14</f>
        <v>0</v>
      </c>
      <c r="G11" s="18">
        <f>'Orçamento Receitas e Custos'!G14</f>
        <v>0</v>
      </c>
      <c r="H11" s="18">
        <f>'Orçamento Receitas e Custos'!H14</f>
        <v>0</v>
      </c>
      <c r="I11" s="18">
        <f>'Orçamento Receitas e Custos'!I14</f>
        <v>0</v>
      </c>
      <c r="J11" s="18">
        <f>'Orçamento Receitas e Custos'!J14</f>
        <v>0</v>
      </c>
      <c r="K11" s="18">
        <f>'Orçamento Receitas e Custos'!K14</f>
        <v>0</v>
      </c>
      <c r="L11" s="18">
        <f>'Orçamento Receitas e Custos'!L14</f>
        <v>0</v>
      </c>
      <c r="M11" s="18">
        <f>'Orçamento Receitas e Custos'!M14</f>
        <v>0</v>
      </c>
      <c r="N11" s="19">
        <f t="shared" si="0"/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9">
        <f t="shared" si="1"/>
        <v>0</v>
      </c>
      <c r="AB11" s="19">
        <f t="shared" si="2"/>
        <v>0</v>
      </c>
      <c r="AC11" s="21" t="str">
        <f t="shared" si="3"/>
        <v>-</v>
      </c>
    </row>
    <row r="12" spans="1:29" x14ac:dyDescent="0.25">
      <c r="A12" s="2" t="s">
        <v>66</v>
      </c>
      <c r="B12" s="18">
        <f>'Orçamento Receitas e Custos'!B15</f>
        <v>8166.666666666667</v>
      </c>
      <c r="C12" s="18">
        <f>'Orçamento Receitas e Custos'!C15</f>
        <v>8166.666666666667</v>
      </c>
      <c r="D12" s="18">
        <f>'Orçamento Receitas e Custos'!D15</f>
        <v>8166.666666666667</v>
      </c>
      <c r="E12" s="18">
        <f>'Orçamento Receitas e Custos'!E15</f>
        <v>8166.666666666667</v>
      </c>
      <c r="F12" s="18">
        <f>'Orçamento Receitas e Custos'!F15</f>
        <v>8166.666666666667</v>
      </c>
      <c r="G12" s="18">
        <f>'Orçamento Receitas e Custos'!G15</f>
        <v>8166.666666666667</v>
      </c>
      <c r="H12" s="18">
        <f>'Orçamento Receitas e Custos'!H15</f>
        <v>8166.666666666667</v>
      </c>
      <c r="I12" s="18">
        <f>'Orçamento Receitas e Custos'!I15</f>
        <v>8166.666666666667</v>
      </c>
      <c r="J12" s="18">
        <f>'Orçamento Receitas e Custos'!J15</f>
        <v>8166.666666666667</v>
      </c>
      <c r="K12" s="18">
        <f>'Orçamento Receitas e Custos'!K15</f>
        <v>8166.666666666667</v>
      </c>
      <c r="L12" s="18">
        <f>'Orçamento Receitas e Custos'!L15</f>
        <v>8166.666666666667</v>
      </c>
      <c r="M12" s="18">
        <f>'Orçamento Receitas e Custos'!M15</f>
        <v>8166.666666666667</v>
      </c>
      <c r="N12" s="19">
        <f t="shared" si="0"/>
        <v>98000.000000000015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19">
        <f t="shared" si="1"/>
        <v>0</v>
      </c>
      <c r="AB12" s="19">
        <f t="shared" si="2"/>
        <v>-98000.000000000015</v>
      </c>
      <c r="AC12" s="21">
        <f t="shared" si="3"/>
        <v>-1</v>
      </c>
    </row>
    <row r="13" spans="1:29" x14ac:dyDescent="0.25">
      <c r="A13" s="2" t="s">
        <v>67</v>
      </c>
      <c r="B13" s="18">
        <f>'Orçamento Receitas e Custos'!B16</f>
        <v>1939.5833333333333</v>
      </c>
      <c r="C13" s="18">
        <f>'Orçamento Receitas e Custos'!C16</f>
        <v>1939.5833333333333</v>
      </c>
      <c r="D13" s="18">
        <f>'Orçamento Receitas e Custos'!D16</f>
        <v>1939.5833333333333</v>
      </c>
      <c r="E13" s="18">
        <f>'Orçamento Receitas e Custos'!E16</f>
        <v>1939.5833333333333</v>
      </c>
      <c r="F13" s="18">
        <f>'Orçamento Receitas e Custos'!F16</f>
        <v>1939.5833333333333</v>
      </c>
      <c r="G13" s="18">
        <f>'Orçamento Receitas e Custos'!G16</f>
        <v>1939.5833333333333</v>
      </c>
      <c r="H13" s="18">
        <f>'Orçamento Receitas e Custos'!H16</f>
        <v>1939.5833333333333</v>
      </c>
      <c r="I13" s="18">
        <f>'Orçamento Receitas e Custos'!I16</f>
        <v>1939.5833333333333</v>
      </c>
      <c r="J13" s="18">
        <f>'Orçamento Receitas e Custos'!J16</f>
        <v>1939.5833333333333</v>
      </c>
      <c r="K13" s="18">
        <f>'Orçamento Receitas e Custos'!K16</f>
        <v>1939.5833333333333</v>
      </c>
      <c r="L13" s="18">
        <f>'Orçamento Receitas e Custos'!L16</f>
        <v>1939.5833333333333</v>
      </c>
      <c r="M13" s="18">
        <f>'Orçamento Receitas e Custos'!M16</f>
        <v>1939.5833333333333</v>
      </c>
      <c r="N13" s="19">
        <f t="shared" si="0"/>
        <v>23274.999999999996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19">
        <f t="shared" si="1"/>
        <v>0</v>
      </c>
      <c r="AB13" s="19">
        <f t="shared" si="2"/>
        <v>-23274.999999999996</v>
      </c>
      <c r="AC13" s="21">
        <f t="shared" si="3"/>
        <v>-1</v>
      </c>
    </row>
    <row r="14" spans="1:29" x14ac:dyDescent="0.25">
      <c r="A14" s="2" t="s">
        <v>68</v>
      </c>
      <c r="B14" s="18">
        <f>'Orçamento Receitas e Custos'!B17</f>
        <v>81.666666666666671</v>
      </c>
      <c r="C14" s="18">
        <f>'Orçamento Receitas e Custos'!C17</f>
        <v>81.666666666666671</v>
      </c>
      <c r="D14" s="18">
        <f>'Orçamento Receitas e Custos'!D17</f>
        <v>81.666666666666671</v>
      </c>
      <c r="E14" s="18">
        <f>'Orçamento Receitas e Custos'!E17</f>
        <v>81.666666666666671</v>
      </c>
      <c r="F14" s="18">
        <f>'Orçamento Receitas e Custos'!F17</f>
        <v>81.666666666666671</v>
      </c>
      <c r="G14" s="18">
        <f>'Orçamento Receitas e Custos'!G17</f>
        <v>81.666666666666671</v>
      </c>
      <c r="H14" s="18">
        <f>'Orçamento Receitas e Custos'!H17</f>
        <v>81.666666666666671</v>
      </c>
      <c r="I14" s="18">
        <f>'Orçamento Receitas e Custos'!I17</f>
        <v>81.666666666666671</v>
      </c>
      <c r="J14" s="18">
        <f>'Orçamento Receitas e Custos'!J17</f>
        <v>81.666666666666671</v>
      </c>
      <c r="K14" s="18">
        <f>'Orçamento Receitas e Custos'!K17</f>
        <v>81.666666666666671</v>
      </c>
      <c r="L14" s="18">
        <f>'Orçamento Receitas e Custos'!L17</f>
        <v>81.666666666666671</v>
      </c>
      <c r="M14" s="18">
        <f>'Orçamento Receitas e Custos'!M17</f>
        <v>81.666666666666671</v>
      </c>
      <c r="N14" s="19">
        <f t="shared" si="0"/>
        <v>979.99999999999989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19">
        <f t="shared" si="1"/>
        <v>0</v>
      </c>
      <c r="AB14" s="19">
        <f t="shared" si="2"/>
        <v>-979.99999999999989</v>
      </c>
      <c r="AC14" s="21">
        <f t="shared" si="3"/>
        <v>-1</v>
      </c>
    </row>
    <row r="15" spans="1:29" x14ac:dyDescent="0.25">
      <c r="A15" s="2" t="s">
        <v>69</v>
      </c>
      <c r="B15" s="18">
        <f>'Orçamento Receitas e Custos'!B18</f>
        <v>0</v>
      </c>
      <c r="C15" s="18">
        <f>'Orçamento Receitas e Custos'!C18</f>
        <v>0</v>
      </c>
      <c r="D15" s="18">
        <f>'Orçamento Receitas e Custos'!D18</f>
        <v>0</v>
      </c>
      <c r="E15" s="18">
        <f>'Orçamento Receitas e Custos'!E18</f>
        <v>0</v>
      </c>
      <c r="F15" s="18">
        <f>'Orçamento Receitas e Custos'!F18</f>
        <v>0</v>
      </c>
      <c r="G15" s="18">
        <f>'Orçamento Receitas e Custos'!G18</f>
        <v>0</v>
      </c>
      <c r="H15" s="18">
        <f>'Orçamento Receitas e Custos'!H18</f>
        <v>0</v>
      </c>
      <c r="I15" s="18">
        <f>'Orçamento Receitas e Custos'!I18</f>
        <v>0</v>
      </c>
      <c r="J15" s="18">
        <f>'Orçamento Receitas e Custos'!J18</f>
        <v>0</v>
      </c>
      <c r="K15" s="18">
        <f>'Orçamento Receitas e Custos'!K18</f>
        <v>0</v>
      </c>
      <c r="L15" s="18">
        <f>'Orçamento Receitas e Custos'!L18</f>
        <v>0</v>
      </c>
      <c r="M15" s="18">
        <f>'Orçamento Receitas e Custos'!M18</f>
        <v>0</v>
      </c>
      <c r="N15" s="19">
        <f t="shared" si="0"/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19">
        <f t="shared" si="1"/>
        <v>0</v>
      </c>
      <c r="AB15" s="19">
        <f t="shared" si="2"/>
        <v>0</v>
      </c>
      <c r="AC15" s="21" t="str">
        <f t="shared" si="3"/>
        <v>-</v>
      </c>
    </row>
    <row r="16" spans="1:29" x14ac:dyDescent="0.25">
      <c r="A16" s="2" t="s">
        <v>70</v>
      </c>
      <c r="B16" s="18">
        <f>'Orçamento Receitas e Custos'!B19</f>
        <v>0</v>
      </c>
      <c r="C16" s="18">
        <f>'Orçamento Receitas e Custos'!C19</f>
        <v>0</v>
      </c>
      <c r="D16" s="18">
        <f>'Orçamento Receitas e Custos'!D19</f>
        <v>0</v>
      </c>
      <c r="E16" s="18">
        <f>'Orçamento Receitas e Custos'!E19</f>
        <v>0</v>
      </c>
      <c r="F16" s="18">
        <f>'Orçamento Receitas e Custos'!F19</f>
        <v>0</v>
      </c>
      <c r="G16" s="18">
        <f>'Orçamento Receitas e Custos'!G19</f>
        <v>0</v>
      </c>
      <c r="H16" s="18">
        <f>'Orçamento Receitas e Custos'!H19</f>
        <v>0</v>
      </c>
      <c r="I16" s="18">
        <f>'Orçamento Receitas e Custos'!I19</f>
        <v>0</v>
      </c>
      <c r="J16" s="18">
        <f>'Orçamento Receitas e Custos'!J19</f>
        <v>0</v>
      </c>
      <c r="K16" s="18">
        <f>'Orçamento Receitas e Custos'!K19</f>
        <v>0</v>
      </c>
      <c r="L16" s="18">
        <f>'Orçamento Receitas e Custos'!L19</f>
        <v>0</v>
      </c>
      <c r="M16" s="18">
        <f>'Orçamento Receitas e Custos'!M19</f>
        <v>0</v>
      </c>
      <c r="N16" s="19">
        <f t="shared" si="0"/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19">
        <f t="shared" si="1"/>
        <v>0</v>
      </c>
      <c r="AB16" s="19">
        <f t="shared" si="2"/>
        <v>0</v>
      </c>
      <c r="AC16" s="21" t="str">
        <f t="shared" si="3"/>
        <v>-</v>
      </c>
    </row>
    <row r="17" spans="1:29" x14ac:dyDescent="0.25">
      <c r="A17" s="2" t="s">
        <v>71</v>
      </c>
      <c r="B17" s="18">
        <f>'Orçamento Receitas e Custos'!B20</f>
        <v>0</v>
      </c>
      <c r="C17" s="18">
        <f>'Orçamento Receitas e Custos'!C20</f>
        <v>0</v>
      </c>
      <c r="D17" s="18">
        <f>'Orçamento Receitas e Custos'!D20</f>
        <v>0</v>
      </c>
      <c r="E17" s="18">
        <f>'Orçamento Receitas e Custos'!E20</f>
        <v>0</v>
      </c>
      <c r="F17" s="18">
        <f>'Orçamento Receitas e Custos'!F20</f>
        <v>0</v>
      </c>
      <c r="G17" s="18">
        <f>'Orçamento Receitas e Custos'!G20</f>
        <v>0</v>
      </c>
      <c r="H17" s="18">
        <f>'Orçamento Receitas e Custos'!H20</f>
        <v>0</v>
      </c>
      <c r="I17" s="18">
        <f>'Orçamento Receitas e Custos'!I20</f>
        <v>0</v>
      </c>
      <c r="J17" s="18">
        <f>'Orçamento Receitas e Custos'!J20</f>
        <v>0</v>
      </c>
      <c r="K17" s="18">
        <f>'Orçamento Receitas e Custos'!K20</f>
        <v>0</v>
      </c>
      <c r="L17" s="18">
        <f>'Orçamento Receitas e Custos'!L20</f>
        <v>0</v>
      </c>
      <c r="M17" s="18">
        <f>'Orçamento Receitas e Custos'!M20</f>
        <v>0</v>
      </c>
      <c r="N17" s="19">
        <f t="shared" si="0"/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19">
        <f t="shared" si="1"/>
        <v>0</v>
      </c>
      <c r="AB17" s="19">
        <f t="shared" si="2"/>
        <v>0</v>
      </c>
      <c r="AC17" s="21" t="str">
        <f t="shared" si="3"/>
        <v>-</v>
      </c>
    </row>
    <row r="18" spans="1:29" x14ac:dyDescent="0.25">
      <c r="A18" s="2" t="s">
        <v>72</v>
      </c>
      <c r="B18" s="18">
        <f>'Orçamento Receitas e Custos'!B21</f>
        <v>0</v>
      </c>
      <c r="C18" s="18">
        <f>'Orçamento Receitas e Custos'!C21</f>
        <v>0</v>
      </c>
      <c r="D18" s="18">
        <f>'Orçamento Receitas e Custos'!D21</f>
        <v>0</v>
      </c>
      <c r="E18" s="18">
        <f>'Orçamento Receitas e Custos'!E21</f>
        <v>0</v>
      </c>
      <c r="F18" s="18">
        <f>'Orçamento Receitas e Custos'!F21</f>
        <v>0</v>
      </c>
      <c r="G18" s="18">
        <f>'Orçamento Receitas e Custos'!G21</f>
        <v>0</v>
      </c>
      <c r="H18" s="18">
        <f>'Orçamento Receitas e Custos'!H21</f>
        <v>0</v>
      </c>
      <c r="I18" s="18">
        <f>'Orçamento Receitas e Custos'!I21</f>
        <v>0</v>
      </c>
      <c r="J18" s="18">
        <f>'Orçamento Receitas e Custos'!J21</f>
        <v>0</v>
      </c>
      <c r="K18" s="18">
        <f>'Orçamento Receitas e Custos'!K21</f>
        <v>0</v>
      </c>
      <c r="L18" s="18">
        <f>'Orçamento Receitas e Custos'!L21</f>
        <v>0</v>
      </c>
      <c r="M18" s="18">
        <f>'Orçamento Receitas e Custos'!M21</f>
        <v>0</v>
      </c>
      <c r="N18" s="19">
        <f t="shared" si="0"/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19">
        <f t="shared" si="1"/>
        <v>0</v>
      </c>
      <c r="AB18" s="19">
        <f t="shared" si="2"/>
        <v>0</v>
      </c>
      <c r="AC18" s="21" t="str">
        <f t="shared" si="3"/>
        <v>-</v>
      </c>
    </row>
    <row r="19" spans="1:29" x14ac:dyDescent="0.25">
      <c r="A19" s="2" t="s">
        <v>73</v>
      </c>
      <c r="B19" s="18">
        <f>'Orçamento Receitas e Custos'!B22</f>
        <v>0</v>
      </c>
      <c r="C19" s="18">
        <f>'Orçamento Receitas e Custos'!C22</f>
        <v>0</v>
      </c>
      <c r="D19" s="18">
        <f>'Orçamento Receitas e Custos'!D22</f>
        <v>0</v>
      </c>
      <c r="E19" s="18">
        <f>'Orçamento Receitas e Custos'!E22</f>
        <v>0</v>
      </c>
      <c r="F19" s="18">
        <f>'Orçamento Receitas e Custos'!F22</f>
        <v>0</v>
      </c>
      <c r="G19" s="18">
        <f>'Orçamento Receitas e Custos'!G22</f>
        <v>0</v>
      </c>
      <c r="H19" s="18">
        <f>'Orçamento Receitas e Custos'!H22</f>
        <v>0</v>
      </c>
      <c r="I19" s="18">
        <f>'Orçamento Receitas e Custos'!I22</f>
        <v>0</v>
      </c>
      <c r="J19" s="18">
        <f>'Orçamento Receitas e Custos'!J22</f>
        <v>0</v>
      </c>
      <c r="K19" s="18">
        <f>'Orçamento Receitas e Custos'!K22</f>
        <v>0</v>
      </c>
      <c r="L19" s="18">
        <f>'Orçamento Receitas e Custos'!L22</f>
        <v>0</v>
      </c>
      <c r="M19" s="18">
        <f>'Orçamento Receitas e Custos'!M22</f>
        <v>0</v>
      </c>
      <c r="N19" s="19">
        <f t="shared" si="0"/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19">
        <f t="shared" si="1"/>
        <v>0</v>
      </c>
      <c r="AB19" s="19">
        <f t="shared" si="2"/>
        <v>0</v>
      </c>
      <c r="AC19" s="21" t="str">
        <f t="shared" si="3"/>
        <v>-</v>
      </c>
    </row>
    <row r="20" spans="1:29" x14ac:dyDescent="0.25">
      <c r="A20" s="2" t="s">
        <v>74</v>
      </c>
      <c r="B20" s="18">
        <f>'Orçamento Receitas e Custos'!B23</f>
        <v>0</v>
      </c>
      <c r="C20" s="18">
        <f>'Orçamento Receitas e Custos'!C23</f>
        <v>0</v>
      </c>
      <c r="D20" s="18">
        <f>'Orçamento Receitas e Custos'!D23</f>
        <v>0</v>
      </c>
      <c r="E20" s="18">
        <f>'Orçamento Receitas e Custos'!E23</f>
        <v>0</v>
      </c>
      <c r="F20" s="18">
        <f>'Orçamento Receitas e Custos'!F23</f>
        <v>0</v>
      </c>
      <c r="G20" s="18">
        <f>'Orçamento Receitas e Custos'!G23</f>
        <v>0</v>
      </c>
      <c r="H20" s="18">
        <f>'Orçamento Receitas e Custos'!H23</f>
        <v>0</v>
      </c>
      <c r="I20" s="18">
        <f>'Orçamento Receitas e Custos'!I23</f>
        <v>0</v>
      </c>
      <c r="J20" s="18">
        <f>'Orçamento Receitas e Custos'!J23</f>
        <v>0</v>
      </c>
      <c r="K20" s="18">
        <f>'Orçamento Receitas e Custos'!K23</f>
        <v>0</v>
      </c>
      <c r="L20" s="18">
        <f>'Orçamento Receitas e Custos'!L23</f>
        <v>0</v>
      </c>
      <c r="M20" s="18">
        <f>'Orçamento Receitas e Custos'!M23</f>
        <v>0</v>
      </c>
      <c r="N20" s="19">
        <f t="shared" si="0"/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19">
        <f t="shared" si="1"/>
        <v>0</v>
      </c>
      <c r="AB20" s="19">
        <f t="shared" si="2"/>
        <v>0</v>
      </c>
      <c r="AC20" s="21" t="str">
        <f t="shared" si="3"/>
        <v>-</v>
      </c>
    </row>
    <row r="21" spans="1:29" x14ac:dyDescent="0.25">
      <c r="A21" s="2" t="s">
        <v>75</v>
      </c>
      <c r="B21" s="18">
        <f>'Orçamento Receitas e Custos'!B24</f>
        <v>0</v>
      </c>
      <c r="C21" s="18">
        <f>'Orçamento Receitas e Custos'!C24</f>
        <v>0</v>
      </c>
      <c r="D21" s="18">
        <f>'Orçamento Receitas e Custos'!D24</f>
        <v>0</v>
      </c>
      <c r="E21" s="18">
        <f>'Orçamento Receitas e Custos'!E24</f>
        <v>0</v>
      </c>
      <c r="F21" s="18">
        <f>'Orçamento Receitas e Custos'!F24</f>
        <v>0</v>
      </c>
      <c r="G21" s="18">
        <f>'Orçamento Receitas e Custos'!G24</f>
        <v>0</v>
      </c>
      <c r="H21" s="18">
        <f>'Orçamento Receitas e Custos'!H24</f>
        <v>0</v>
      </c>
      <c r="I21" s="18">
        <f>'Orçamento Receitas e Custos'!I24</f>
        <v>0</v>
      </c>
      <c r="J21" s="18">
        <f>'Orçamento Receitas e Custos'!J24</f>
        <v>0</v>
      </c>
      <c r="K21" s="18">
        <f>'Orçamento Receitas e Custos'!K24</f>
        <v>0</v>
      </c>
      <c r="L21" s="18">
        <f>'Orçamento Receitas e Custos'!L24</f>
        <v>0</v>
      </c>
      <c r="M21" s="18">
        <f>'Orçamento Receitas e Custos'!M24</f>
        <v>0</v>
      </c>
      <c r="N21" s="19">
        <f t="shared" si="0"/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19">
        <f t="shared" si="1"/>
        <v>0</v>
      </c>
      <c r="AB21" s="19">
        <f t="shared" si="2"/>
        <v>0</v>
      </c>
      <c r="AC21" s="21" t="str">
        <f t="shared" si="3"/>
        <v>-</v>
      </c>
    </row>
    <row r="22" spans="1:29" x14ac:dyDescent="0.25">
      <c r="A22" s="2" t="s">
        <v>76</v>
      </c>
      <c r="B22" s="18">
        <f>'Orçamento Receitas e Custos'!B25</f>
        <v>0</v>
      </c>
      <c r="C22" s="18">
        <f>'Orçamento Receitas e Custos'!C25</f>
        <v>0</v>
      </c>
      <c r="D22" s="18">
        <f>'Orçamento Receitas e Custos'!D25</f>
        <v>0</v>
      </c>
      <c r="E22" s="18">
        <f>'Orçamento Receitas e Custos'!E25</f>
        <v>0</v>
      </c>
      <c r="F22" s="18">
        <f>'Orçamento Receitas e Custos'!F25</f>
        <v>0</v>
      </c>
      <c r="G22" s="18">
        <f>'Orçamento Receitas e Custos'!G25</f>
        <v>0</v>
      </c>
      <c r="H22" s="18">
        <f>'Orçamento Receitas e Custos'!H25</f>
        <v>0</v>
      </c>
      <c r="I22" s="18">
        <f>'Orçamento Receitas e Custos'!I25</f>
        <v>0</v>
      </c>
      <c r="J22" s="18">
        <f>'Orçamento Receitas e Custos'!J25</f>
        <v>0</v>
      </c>
      <c r="K22" s="18">
        <f>'Orçamento Receitas e Custos'!K25</f>
        <v>0</v>
      </c>
      <c r="L22" s="18">
        <f>'Orçamento Receitas e Custos'!L25</f>
        <v>0</v>
      </c>
      <c r="M22" s="18">
        <f>'Orçamento Receitas e Custos'!M25</f>
        <v>0</v>
      </c>
      <c r="N22" s="19">
        <f t="shared" si="0"/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19">
        <f t="shared" si="1"/>
        <v>0</v>
      </c>
      <c r="AB22" s="19">
        <f t="shared" si="2"/>
        <v>0</v>
      </c>
      <c r="AC22" s="21" t="str">
        <f t="shared" si="3"/>
        <v>-</v>
      </c>
    </row>
    <row r="23" spans="1:29" x14ac:dyDescent="0.25">
      <c r="A23" s="2" t="s">
        <v>77</v>
      </c>
      <c r="B23" s="18">
        <f>'Orçamento Receitas e Custos'!B26</f>
        <v>0</v>
      </c>
      <c r="C23" s="18">
        <f>'Orçamento Receitas e Custos'!C26</f>
        <v>0</v>
      </c>
      <c r="D23" s="18">
        <f>'Orçamento Receitas e Custos'!D26</f>
        <v>0</v>
      </c>
      <c r="E23" s="18">
        <f>'Orçamento Receitas e Custos'!E26</f>
        <v>0</v>
      </c>
      <c r="F23" s="18">
        <f>'Orçamento Receitas e Custos'!F26</f>
        <v>0</v>
      </c>
      <c r="G23" s="18">
        <f>'Orçamento Receitas e Custos'!G26</f>
        <v>0</v>
      </c>
      <c r="H23" s="18">
        <f>'Orçamento Receitas e Custos'!H26</f>
        <v>0</v>
      </c>
      <c r="I23" s="18">
        <f>'Orçamento Receitas e Custos'!I26</f>
        <v>0</v>
      </c>
      <c r="J23" s="18">
        <f>'Orçamento Receitas e Custos'!J26</f>
        <v>0</v>
      </c>
      <c r="K23" s="18">
        <f>'Orçamento Receitas e Custos'!K26</f>
        <v>0</v>
      </c>
      <c r="L23" s="18">
        <f>'Orçamento Receitas e Custos'!L26</f>
        <v>0</v>
      </c>
      <c r="M23" s="18">
        <f>'Orçamento Receitas e Custos'!M26</f>
        <v>0</v>
      </c>
      <c r="N23" s="19">
        <f t="shared" si="0"/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19">
        <f t="shared" si="1"/>
        <v>0</v>
      </c>
      <c r="AB23" s="19">
        <f t="shared" si="2"/>
        <v>0</v>
      </c>
      <c r="AC23" s="21" t="str">
        <f t="shared" si="3"/>
        <v>-</v>
      </c>
    </row>
    <row r="24" spans="1:29" x14ac:dyDescent="0.25">
      <c r="A24" s="2" t="s">
        <v>78</v>
      </c>
      <c r="B24" s="18">
        <f>'Orçamento Receitas e Custos'!B27</f>
        <v>0</v>
      </c>
      <c r="C24" s="18">
        <f>'Orçamento Receitas e Custos'!C27</f>
        <v>0</v>
      </c>
      <c r="D24" s="18">
        <f>'Orçamento Receitas e Custos'!D27</f>
        <v>0</v>
      </c>
      <c r="E24" s="18">
        <f>'Orçamento Receitas e Custos'!E27</f>
        <v>0</v>
      </c>
      <c r="F24" s="18">
        <f>'Orçamento Receitas e Custos'!F27</f>
        <v>0</v>
      </c>
      <c r="G24" s="18">
        <f>'Orçamento Receitas e Custos'!G27</f>
        <v>0</v>
      </c>
      <c r="H24" s="18">
        <f>'Orçamento Receitas e Custos'!H27</f>
        <v>0</v>
      </c>
      <c r="I24" s="18">
        <f>'Orçamento Receitas e Custos'!I27</f>
        <v>0</v>
      </c>
      <c r="J24" s="18">
        <f>'Orçamento Receitas e Custos'!J27</f>
        <v>0</v>
      </c>
      <c r="K24" s="18">
        <f>'Orçamento Receitas e Custos'!K27</f>
        <v>0</v>
      </c>
      <c r="L24" s="18">
        <f>'Orçamento Receitas e Custos'!L27</f>
        <v>0</v>
      </c>
      <c r="M24" s="18">
        <f>'Orçamento Receitas e Custos'!M27</f>
        <v>0</v>
      </c>
      <c r="N24" s="19">
        <f t="shared" si="0"/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19">
        <f t="shared" si="1"/>
        <v>0</v>
      </c>
      <c r="AB24" s="19">
        <f t="shared" si="2"/>
        <v>0</v>
      </c>
      <c r="AC24" s="21" t="str">
        <f t="shared" si="3"/>
        <v>-</v>
      </c>
    </row>
    <row r="25" spans="1:29" x14ac:dyDescent="0.25">
      <c r="A25" s="2" t="s">
        <v>79</v>
      </c>
      <c r="B25" s="18">
        <f>'Orçamento Receitas e Custos'!B28</f>
        <v>0</v>
      </c>
      <c r="C25" s="18">
        <f>'Orçamento Receitas e Custos'!C28</f>
        <v>0</v>
      </c>
      <c r="D25" s="18">
        <f>'Orçamento Receitas e Custos'!D28</f>
        <v>0</v>
      </c>
      <c r="E25" s="18">
        <f>'Orçamento Receitas e Custos'!E28</f>
        <v>0</v>
      </c>
      <c r="F25" s="18">
        <f>'Orçamento Receitas e Custos'!F28</f>
        <v>0</v>
      </c>
      <c r="G25" s="18">
        <f>'Orçamento Receitas e Custos'!G28</f>
        <v>0</v>
      </c>
      <c r="H25" s="18">
        <f>'Orçamento Receitas e Custos'!H28</f>
        <v>0</v>
      </c>
      <c r="I25" s="18">
        <f>'Orçamento Receitas e Custos'!I28</f>
        <v>0</v>
      </c>
      <c r="J25" s="18">
        <f>'Orçamento Receitas e Custos'!J28</f>
        <v>0</v>
      </c>
      <c r="K25" s="18">
        <f>'Orçamento Receitas e Custos'!K28</f>
        <v>0</v>
      </c>
      <c r="L25" s="18">
        <f>'Orçamento Receitas e Custos'!L28</f>
        <v>0</v>
      </c>
      <c r="M25" s="18">
        <f>'Orçamento Receitas e Custos'!M28</f>
        <v>0</v>
      </c>
      <c r="N25" s="19">
        <f t="shared" si="0"/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19">
        <f t="shared" si="1"/>
        <v>0</v>
      </c>
      <c r="AB25" s="19">
        <f t="shared" si="2"/>
        <v>0</v>
      </c>
      <c r="AC25" s="21" t="str">
        <f t="shared" si="3"/>
        <v>-</v>
      </c>
    </row>
    <row r="26" spans="1:29" x14ac:dyDescent="0.25">
      <c r="A26" s="2" t="s">
        <v>80</v>
      </c>
      <c r="B26" s="18">
        <f>'Orçamento Receitas e Custos'!B29</f>
        <v>0</v>
      </c>
      <c r="C26" s="18">
        <f>'Orçamento Receitas e Custos'!C29</f>
        <v>0</v>
      </c>
      <c r="D26" s="18">
        <f>'Orçamento Receitas e Custos'!D29</f>
        <v>0</v>
      </c>
      <c r="E26" s="18">
        <f>'Orçamento Receitas e Custos'!E29</f>
        <v>0</v>
      </c>
      <c r="F26" s="18">
        <f>'Orçamento Receitas e Custos'!F29</f>
        <v>0</v>
      </c>
      <c r="G26" s="18">
        <f>'Orçamento Receitas e Custos'!G29</f>
        <v>0</v>
      </c>
      <c r="H26" s="18">
        <f>'Orçamento Receitas e Custos'!H29</f>
        <v>0</v>
      </c>
      <c r="I26" s="18">
        <f>'Orçamento Receitas e Custos'!I29</f>
        <v>0</v>
      </c>
      <c r="J26" s="18">
        <f>'Orçamento Receitas e Custos'!J29</f>
        <v>0</v>
      </c>
      <c r="K26" s="18">
        <f>'Orçamento Receitas e Custos'!K29</f>
        <v>0</v>
      </c>
      <c r="L26" s="18">
        <f>'Orçamento Receitas e Custos'!L29</f>
        <v>0</v>
      </c>
      <c r="M26" s="18">
        <f>'Orçamento Receitas e Custos'!M29</f>
        <v>0</v>
      </c>
      <c r="N26" s="19">
        <f t="shared" si="0"/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19">
        <f t="shared" si="1"/>
        <v>0</v>
      </c>
      <c r="AB26" s="19">
        <f t="shared" si="2"/>
        <v>0</v>
      </c>
      <c r="AC26" s="21" t="str">
        <f t="shared" si="3"/>
        <v>-</v>
      </c>
    </row>
    <row r="27" spans="1:29" x14ac:dyDescent="0.25">
      <c r="A27" s="13" t="s">
        <v>81</v>
      </c>
      <c r="B27" s="22">
        <f>'Orçamento Receitas e Custos'!B30</f>
        <v>10187.916666666666</v>
      </c>
      <c r="C27" s="22">
        <f>'Orçamento Receitas e Custos'!C30</f>
        <v>10187.916666666666</v>
      </c>
      <c r="D27" s="22">
        <f>'Orçamento Receitas e Custos'!D30</f>
        <v>10187.916666666666</v>
      </c>
      <c r="E27" s="22">
        <f>'Orçamento Receitas e Custos'!E30</f>
        <v>10187.916666666666</v>
      </c>
      <c r="F27" s="22">
        <f>'Orçamento Receitas e Custos'!F30</f>
        <v>10187.916666666666</v>
      </c>
      <c r="G27" s="22">
        <f>'Orçamento Receitas e Custos'!G30</f>
        <v>10187.916666666666</v>
      </c>
      <c r="H27" s="22">
        <f>'Orçamento Receitas e Custos'!H30</f>
        <v>10187.916666666666</v>
      </c>
      <c r="I27" s="22">
        <f>'Orçamento Receitas e Custos'!I30</f>
        <v>10187.916666666666</v>
      </c>
      <c r="J27" s="22">
        <f>'Orçamento Receitas e Custos'!J30</f>
        <v>10187.916666666666</v>
      </c>
      <c r="K27" s="22">
        <f>'Orçamento Receitas e Custos'!K30</f>
        <v>10187.916666666666</v>
      </c>
      <c r="L27" s="22">
        <f>'Orçamento Receitas e Custos'!L30</f>
        <v>10187.916666666666</v>
      </c>
      <c r="M27" s="22">
        <f>'Orçamento Receitas e Custos'!M30</f>
        <v>10187.916666666666</v>
      </c>
      <c r="N27" s="14">
        <f t="shared" si="0"/>
        <v>122255.00000000001</v>
      </c>
      <c r="O27" s="14">
        <f t="shared" ref="O27:Z27" si="5">SUM(O10:O26)</f>
        <v>0</v>
      </c>
      <c r="P27" s="14">
        <f t="shared" si="5"/>
        <v>0</v>
      </c>
      <c r="Q27" s="14">
        <f t="shared" si="5"/>
        <v>0</v>
      </c>
      <c r="R27" s="14">
        <f t="shared" si="5"/>
        <v>0</v>
      </c>
      <c r="S27" s="14">
        <f t="shared" si="5"/>
        <v>0</v>
      </c>
      <c r="T27" s="14">
        <f t="shared" si="5"/>
        <v>0</v>
      </c>
      <c r="U27" s="14">
        <f t="shared" si="5"/>
        <v>0</v>
      </c>
      <c r="V27" s="14">
        <f t="shared" si="5"/>
        <v>0</v>
      </c>
      <c r="W27" s="14">
        <f t="shared" si="5"/>
        <v>0</v>
      </c>
      <c r="X27" s="14">
        <f t="shared" si="5"/>
        <v>0</v>
      </c>
      <c r="Y27" s="14">
        <f t="shared" si="5"/>
        <v>0</v>
      </c>
      <c r="Z27" s="14">
        <f t="shared" si="5"/>
        <v>0</v>
      </c>
      <c r="AA27" s="14">
        <f t="shared" si="1"/>
        <v>0</v>
      </c>
      <c r="AB27" s="23">
        <f t="shared" si="2"/>
        <v>-122255.00000000001</v>
      </c>
      <c r="AC27" s="24">
        <f t="shared" si="3"/>
        <v>-1</v>
      </c>
    </row>
    <row r="28" spans="1:29" x14ac:dyDescent="0.25">
      <c r="A28" s="13" t="s">
        <v>84</v>
      </c>
      <c r="B28" s="22">
        <f>'Orçamento Receitas e Custos'!B34</f>
        <v>0</v>
      </c>
      <c r="C28" s="22">
        <f>'Orçamento Receitas e Custos'!C34</f>
        <v>0</v>
      </c>
      <c r="D28" s="22">
        <f>'Orçamento Receitas e Custos'!D34</f>
        <v>0</v>
      </c>
      <c r="E28" s="22">
        <f>'Orçamento Receitas e Custos'!E34</f>
        <v>0</v>
      </c>
      <c r="F28" s="22">
        <f>'Orçamento Receitas e Custos'!F34</f>
        <v>0</v>
      </c>
      <c r="G28" s="22">
        <f>'Orçamento Receitas e Custos'!G34</f>
        <v>0</v>
      </c>
      <c r="H28" s="22">
        <f>'Orçamento Receitas e Custos'!H34</f>
        <v>0</v>
      </c>
      <c r="I28" s="22">
        <f>'Orçamento Receitas e Custos'!I34</f>
        <v>0</v>
      </c>
      <c r="J28" s="22">
        <f>'Orçamento Receitas e Custos'!J34</f>
        <v>0</v>
      </c>
      <c r="K28" s="22">
        <f>'Orçamento Receitas e Custos'!K34</f>
        <v>0</v>
      </c>
      <c r="L28" s="22">
        <f>'Orçamento Receitas e Custos'!L34</f>
        <v>0</v>
      </c>
      <c r="M28" s="22">
        <f>'Orçamento Receitas e Custos'!M34</f>
        <v>0</v>
      </c>
      <c r="N28" s="14">
        <f t="shared" si="0"/>
        <v>0</v>
      </c>
      <c r="O28" s="14">
        <f t="shared" ref="O28:Z28" si="6">O9-(O10+O11)</f>
        <v>0</v>
      </c>
      <c r="P28" s="14">
        <f t="shared" si="6"/>
        <v>0</v>
      </c>
      <c r="Q28" s="14">
        <f t="shared" si="6"/>
        <v>0</v>
      </c>
      <c r="R28" s="14">
        <f t="shared" si="6"/>
        <v>0</v>
      </c>
      <c r="S28" s="14">
        <f t="shared" si="6"/>
        <v>0</v>
      </c>
      <c r="T28" s="14">
        <f t="shared" si="6"/>
        <v>0</v>
      </c>
      <c r="U28" s="14">
        <f t="shared" si="6"/>
        <v>0</v>
      </c>
      <c r="V28" s="14">
        <f t="shared" si="6"/>
        <v>0</v>
      </c>
      <c r="W28" s="14">
        <f t="shared" si="6"/>
        <v>0</v>
      </c>
      <c r="X28" s="14">
        <f t="shared" si="6"/>
        <v>0</v>
      </c>
      <c r="Y28" s="14">
        <f t="shared" si="6"/>
        <v>0</v>
      </c>
      <c r="Z28" s="14">
        <f t="shared" si="6"/>
        <v>0</v>
      </c>
      <c r="AA28" s="14">
        <f t="shared" si="1"/>
        <v>0</v>
      </c>
      <c r="AB28" s="23">
        <f t="shared" si="2"/>
        <v>0</v>
      </c>
      <c r="AC28" s="24" t="str">
        <f t="shared" si="3"/>
        <v>-</v>
      </c>
    </row>
    <row r="29" spans="1:29" x14ac:dyDescent="0.25">
      <c r="A29" s="13" t="s">
        <v>86</v>
      </c>
      <c r="B29" s="22">
        <f>'Orçamento Receitas e Custos'!B36</f>
        <v>-10187.916666666666</v>
      </c>
      <c r="C29" s="22">
        <f>'Orçamento Receitas e Custos'!C36</f>
        <v>-10187.916666666666</v>
      </c>
      <c r="D29" s="22">
        <f>'Orçamento Receitas e Custos'!D36</f>
        <v>-10187.916666666666</v>
      </c>
      <c r="E29" s="22">
        <f>'Orçamento Receitas e Custos'!E36</f>
        <v>-10187.916666666666</v>
      </c>
      <c r="F29" s="22">
        <f>'Orçamento Receitas e Custos'!F36</f>
        <v>-10187.916666666666</v>
      </c>
      <c r="G29" s="22">
        <f>'Orçamento Receitas e Custos'!G36</f>
        <v>-10187.916666666666</v>
      </c>
      <c r="H29" s="22">
        <f>'Orçamento Receitas e Custos'!H36</f>
        <v>-10187.916666666666</v>
      </c>
      <c r="I29" s="22">
        <f>'Orçamento Receitas e Custos'!I36</f>
        <v>-10187.916666666666</v>
      </c>
      <c r="J29" s="22">
        <f>'Orçamento Receitas e Custos'!J36</f>
        <v>-10187.916666666666</v>
      </c>
      <c r="K29" s="22">
        <f>'Orçamento Receitas e Custos'!K36</f>
        <v>-10187.916666666666</v>
      </c>
      <c r="L29" s="22">
        <f>'Orçamento Receitas e Custos'!L36</f>
        <v>-10187.916666666666</v>
      </c>
      <c r="M29" s="22">
        <f>'Orçamento Receitas e Custos'!M36</f>
        <v>-10187.916666666666</v>
      </c>
      <c r="N29" s="14">
        <f t="shared" si="0"/>
        <v>-122255.00000000001</v>
      </c>
      <c r="O29" s="14">
        <f t="shared" ref="O29:Z29" si="7">O9-O27</f>
        <v>0</v>
      </c>
      <c r="P29" s="14">
        <f t="shared" si="7"/>
        <v>0</v>
      </c>
      <c r="Q29" s="14">
        <f t="shared" si="7"/>
        <v>0</v>
      </c>
      <c r="R29" s="14">
        <f t="shared" si="7"/>
        <v>0</v>
      </c>
      <c r="S29" s="14">
        <f t="shared" si="7"/>
        <v>0</v>
      </c>
      <c r="T29" s="14">
        <f t="shared" si="7"/>
        <v>0</v>
      </c>
      <c r="U29" s="14">
        <f t="shared" si="7"/>
        <v>0</v>
      </c>
      <c r="V29" s="14">
        <f t="shared" si="7"/>
        <v>0</v>
      </c>
      <c r="W29" s="14">
        <f t="shared" si="7"/>
        <v>0</v>
      </c>
      <c r="X29" s="14">
        <f t="shared" si="7"/>
        <v>0</v>
      </c>
      <c r="Y29" s="14">
        <f t="shared" si="7"/>
        <v>0</v>
      </c>
      <c r="Z29" s="14">
        <f t="shared" si="7"/>
        <v>0</v>
      </c>
      <c r="AA29" s="14">
        <f t="shared" si="1"/>
        <v>0</v>
      </c>
      <c r="AB29" s="23">
        <f t="shared" si="2"/>
        <v>122255.00000000001</v>
      </c>
      <c r="AC29" s="24">
        <f t="shared" si="3"/>
        <v>-1</v>
      </c>
    </row>
    <row r="30" spans="1:29" x14ac:dyDescent="0.25">
      <c r="A30" s="2" t="s">
        <v>87</v>
      </c>
      <c r="B30" s="18">
        <f>'Orçamento Receitas e Custos'!B37</f>
        <v>0</v>
      </c>
      <c r="C30" s="18">
        <f>'Orçamento Receitas e Custos'!C37</f>
        <v>0</v>
      </c>
      <c r="D30" s="18">
        <f>'Orçamento Receitas e Custos'!D37</f>
        <v>0</v>
      </c>
      <c r="E30" s="18">
        <f>'Orçamento Receitas e Custos'!E37</f>
        <v>0</v>
      </c>
      <c r="F30" s="18">
        <f>'Orçamento Receitas e Custos'!F37</f>
        <v>0</v>
      </c>
      <c r="G30" s="18">
        <f>'Orçamento Receitas e Custos'!G37</f>
        <v>0</v>
      </c>
      <c r="H30" s="18">
        <f>'Orçamento Receitas e Custos'!H37</f>
        <v>0</v>
      </c>
      <c r="I30" s="18">
        <f>'Orçamento Receitas e Custos'!I37</f>
        <v>0</v>
      </c>
      <c r="J30" s="18">
        <f>'Orçamento Receitas e Custos'!J37</f>
        <v>0</v>
      </c>
      <c r="K30" s="18">
        <f>'Orçamento Receitas e Custos'!K37</f>
        <v>0</v>
      </c>
      <c r="L30" s="18">
        <f>'Orçamento Receitas e Custos'!L37</f>
        <v>0</v>
      </c>
      <c r="M30" s="18">
        <f>'Orçamento Receitas e Custos'!M37</f>
        <v>0</v>
      </c>
      <c r="N30" s="19">
        <f t="shared" si="0"/>
        <v>0</v>
      </c>
      <c r="O30" s="17">
        <f>MAX(0,O29)*Pressupostos!$B$7</f>
        <v>0</v>
      </c>
      <c r="P30" s="17">
        <f>MAX(0,P29)*Pressupostos!$B$7</f>
        <v>0</v>
      </c>
      <c r="Q30" s="17">
        <f>MAX(0,Q29)*Pressupostos!$B$7</f>
        <v>0</v>
      </c>
      <c r="R30" s="17">
        <f>MAX(0,R29)*Pressupostos!$B$7</f>
        <v>0</v>
      </c>
      <c r="S30" s="17">
        <f>MAX(0,S29)*Pressupostos!$B$7</f>
        <v>0</v>
      </c>
      <c r="T30" s="17">
        <f>MAX(0,T29)*Pressupostos!$B$7</f>
        <v>0</v>
      </c>
      <c r="U30" s="17">
        <f>MAX(0,U29)*Pressupostos!$B$7</f>
        <v>0</v>
      </c>
      <c r="V30" s="17">
        <f>MAX(0,V29)*Pressupostos!$B$7</f>
        <v>0</v>
      </c>
      <c r="W30" s="17">
        <f>MAX(0,W29)*Pressupostos!$B$7</f>
        <v>0</v>
      </c>
      <c r="X30" s="17">
        <f>MAX(0,X29)*Pressupostos!$B$7</f>
        <v>0</v>
      </c>
      <c r="Y30" s="17">
        <f>MAX(0,Y29)*Pressupostos!$B$7</f>
        <v>0</v>
      </c>
      <c r="Z30" s="17">
        <f>MAX(0,Z29)*Pressupostos!$B$7</f>
        <v>0</v>
      </c>
      <c r="AA30" s="19">
        <f t="shared" si="1"/>
        <v>0</v>
      </c>
      <c r="AB30" s="19">
        <f t="shared" si="2"/>
        <v>0</v>
      </c>
      <c r="AC30" s="21" t="str">
        <f t="shared" si="3"/>
        <v>-</v>
      </c>
    </row>
    <row r="31" spans="1:29" x14ac:dyDescent="0.25">
      <c r="A31" s="13" t="s">
        <v>88</v>
      </c>
      <c r="B31" s="22">
        <f>'Orçamento Receitas e Custos'!B38</f>
        <v>-10187.916666666666</v>
      </c>
      <c r="C31" s="22">
        <f>'Orçamento Receitas e Custos'!C38</f>
        <v>-10187.916666666666</v>
      </c>
      <c r="D31" s="22">
        <f>'Orçamento Receitas e Custos'!D38</f>
        <v>-10187.916666666666</v>
      </c>
      <c r="E31" s="22">
        <f>'Orçamento Receitas e Custos'!E38</f>
        <v>-10187.916666666666</v>
      </c>
      <c r="F31" s="22">
        <f>'Orçamento Receitas e Custos'!F38</f>
        <v>-10187.916666666666</v>
      </c>
      <c r="G31" s="22">
        <f>'Orçamento Receitas e Custos'!G38</f>
        <v>-10187.916666666666</v>
      </c>
      <c r="H31" s="22">
        <f>'Orçamento Receitas e Custos'!H38</f>
        <v>-10187.916666666666</v>
      </c>
      <c r="I31" s="22">
        <f>'Orçamento Receitas e Custos'!I38</f>
        <v>-10187.916666666666</v>
      </c>
      <c r="J31" s="22">
        <f>'Orçamento Receitas e Custos'!J38</f>
        <v>-10187.916666666666</v>
      </c>
      <c r="K31" s="22">
        <f>'Orçamento Receitas e Custos'!K38</f>
        <v>-10187.916666666666</v>
      </c>
      <c r="L31" s="22">
        <f>'Orçamento Receitas e Custos'!L38</f>
        <v>-10187.916666666666</v>
      </c>
      <c r="M31" s="22">
        <f>'Orçamento Receitas e Custos'!M38</f>
        <v>-10187.916666666666</v>
      </c>
      <c r="N31" s="14">
        <f t="shared" si="0"/>
        <v>-122255.00000000001</v>
      </c>
      <c r="O31" s="14">
        <f t="shared" ref="O31:Z31" si="8">O29-O30</f>
        <v>0</v>
      </c>
      <c r="P31" s="14">
        <f t="shared" si="8"/>
        <v>0</v>
      </c>
      <c r="Q31" s="14">
        <f t="shared" si="8"/>
        <v>0</v>
      </c>
      <c r="R31" s="14">
        <f t="shared" si="8"/>
        <v>0</v>
      </c>
      <c r="S31" s="14">
        <f t="shared" si="8"/>
        <v>0</v>
      </c>
      <c r="T31" s="14">
        <f t="shared" si="8"/>
        <v>0</v>
      </c>
      <c r="U31" s="14">
        <f t="shared" si="8"/>
        <v>0</v>
      </c>
      <c r="V31" s="14">
        <f t="shared" si="8"/>
        <v>0</v>
      </c>
      <c r="W31" s="14">
        <f t="shared" si="8"/>
        <v>0</v>
      </c>
      <c r="X31" s="14">
        <f t="shared" si="8"/>
        <v>0</v>
      </c>
      <c r="Y31" s="14">
        <f t="shared" si="8"/>
        <v>0</v>
      </c>
      <c r="Z31" s="14">
        <f t="shared" si="8"/>
        <v>0</v>
      </c>
      <c r="AA31" s="14">
        <f t="shared" si="1"/>
        <v>0</v>
      </c>
      <c r="AB31" s="23">
        <f t="shared" si="2"/>
        <v>122255.00000000001</v>
      </c>
      <c r="AC31" s="24">
        <f t="shared" si="3"/>
        <v>-1</v>
      </c>
    </row>
  </sheetData>
  <mergeCells count="2">
    <mergeCell ref="A2:AC2"/>
    <mergeCell ref="A1:AC1"/>
  </mergeCells>
  <conditionalFormatting sqref="AB5:AC31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Pressupostos</vt:lpstr>
      <vt:lpstr>Orçamento Receitas e Custos</vt:lpstr>
      <vt:lpstr>Fluxo de Caixa</vt:lpstr>
      <vt:lpstr>Resumo Gráficos</vt:lpstr>
      <vt:lpstr>Orçado vs Real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Excel para Orçamento PME</dc:title>
  <cp:lastModifiedBy>Paulo Carvalho</cp:lastModifiedBy>
  <dcterms:created xsi:type="dcterms:W3CDTF">2026-02-13T18:41:14Z</dcterms:created>
  <dcterms:modified xsi:type="dcterms:W3CDTF">2026-02-13T18:41:32Z</dcterms:modified>
</cp:coreProperties>
</file>