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EsteLivro" defaultThemeVersion="124226"/>
  <bookViews>
    <workbookView xWindow="2490" yWindow="-75" windowWidth="12120" windowHeight="8700" tabRatio="895"/>
  </bookViews>
  <sheets>
    <sheet name="Capa" sheetId="31" r:id="rId1"/>
    <sheet name="1-Empresa" sheetId="30" r:id="rId2"/>
    <sheet name="Promotores" sheetId="29" r:id="rId3"/>
    <sheet name="Local" sheetId="28" r:id="rId4"/>
    <sheet name="2-Produtos_Serviços" sheetId="27" r:id="rId5"/>
    <sheet name="Factores" sheetId="26" r:id="rId6"/>
    <sheet name="3-Mercado" sheetId="38" r:id="rId7"/>
    <sheet name="Concorrência" sheetId="37" r:id="rId8"/>
    <sheet name="Fornecedores" sheetId="36" r:id="rId9"/>
    <sheet name="Preço_Distribuição" sheetId="35" r:id="rId10"/>
    <sheet name="Pressupostos" sheetId="1" r:id="rId11"/>
    <sheet name="Vendas PA" sheetId="2" r:id="rId12"/>
    <sheet name="VM" sheetId="14" r:id="rId13"/>
    <sheet name="CMVMC" sheetId="13" r:id="rId14"/>
    <sheet name="Custo Merc" sheetId="12" r:id="rId15"/>
    <sheet name="P. Serviços" sheetId="11" r:id="rId16"/>
    <sheet name="FSE" sheetId="10" r:id="rId17"/>
    <sheet name="C. Pessoal" sheetId="9" r:id="rId18"/>
    <sheet name="Desc Invest" sheetId="25" r:id="rId19"/>
    <sheet name="Invest" sheetId="7" r:id="rId20"/>
    <sheet name="Justificação do Investimento" sheetId="39" r:id="rId21"/>
    <sheet name="FMN" sheetId="6" r:id="rId22"/>
    <sheet name="Plano Financ" sheetId="5" r:id="rId23"/>
    <sheet name="Financ" sheetId="4" r:id="rId24"/>
    <sheet name="Cash Flow" sheetId="20" r:id="rId25"/>
    <sheet name="Estado" sheetId="19" r:id="rId26"/>
    <sheet name="Dem Resultados" sheetId="18" r:id="rId27"/>
    <sheet name="Balanço" sheetId="17" r:id="rId28"/>
    <sheet name="Análise sensibilidade" sheetId="24" r:id="rId29"/>
  </sheets>
  <definedNames>
    <definedName name="_xlnm.Print_Area" localSheetId="1">'1-Empresa'!$A$1:$F$37</definedName>
    <definedName name="_xlnm.Print_Area" localSheetId="4">'2-Produtos_Serviços'!$A$1:$G$38</definedName>
    <definedName name="_xlnm.Print_Area" localSheetId="6">'3-Mercado'!$A$1:$G$38</definedName>
    <definedName name="_xlnm.Print_Area" localSheetId="27">Balanço!$A$1:$I$51</definedName>
    <definedName name="_xlnm.Print_Area" localSheetId="17">'C. Pessoal'!$A$1:$I$34</definedName>
    <definedName name="_xlnm.Print_Area" localSheetId="24">'Cash Flow'!$A$1:$I$124</definedName>
    <definedName name="_xlnm.Print_Area" localSheetId="13">CMVMC!$A$1:$I$39</definedName>
    <definedName name="_xlnm.Print_Area" localSheetId="7">Concorrência!$A$1:$H$29</definedName>
    <definedName name="_xlnm.Print_Area" localSheetId="14">'Custo Merc'!$A$1:$I$30</definedName>
    <definedName name="_xlnm.Print_Area" localSheetId="26">'Dem Resultados'!$A$1:$I$29</definedName>
    <definedName name="_xlnm.Print_Area" localSheetId="18">'Desc Invest'!$A$1:$F$24</definedName>
    <definedName name="_xlnm.Print_Area" localSheetId="25">Estado!$A$1:$J$90</definedName>
    <definedName name="_xlnm.Print_Area" localSheetId="23">Financ!$A$1:$I$27</definedName>
    <definedName name="_xlnm.Print_Area" localSheetId="21">FMN!$A$1:$I$11</definedName>
    <definedName name="_xlnm.Print_Area" localSheetId="8">Fornecedores!$A$1:$J$35</definedName>
    <definedName name="_xlnm.Print_Area" localSheetId="16">FSE!$A$1:$I$30</definedName>
    <definedName name="_xlnm.Print_Area" localSheetId="19">Invest!$A$1:$J$80</definedName>
    <definedName name="_xlnm.Print_Area" localSheetId="20">'Justificação do Investimento'!$A$1:$K$71</definedName>
    <definedName name="_xlnm.Print_Area" localSheetId="3">Local!$A$1:$G$46</definedName>
    <definedName name="_xlnm.Print_Area" localSheetId="15">'P. Serviços'!$A$1:$I$38</definedName>
    <definedName name="_xlnm.Print_Area" localSheetId="22">'Plano Financ'!$A$1:$I$39</definedName>
    <definedName name="_xlnm.Print_Area" localSheetId="10">Pressupostos!$A$1:$H$31</definedName>
    <definedName name="_xlnm.Print_Area" localSheetId="2">Promotores!$A$1:$H$32</definedName>
    <definedName name="_xlnm.Print_Area" localSheetId="11">'Vendas PA'!$A$1:$I$66</definedName>
    <definedName name="_xlnm.Print_Area" localSheetId="12">VM!$A$1:$I$65</definedName>
  </definedNames>
  <calcPr calcId="145621"/>
</workbook>
</file>

<file path=xl/calcChain.xml><?xml version="1.0" encoding="utf-8"?>
<calcChain xmlns="http://schemas.openxmlformats.org/spreadsheetml/2006/main">
  <c r="E10" i="18" l="1"/>
  <c r="D10" i="18"/>
  <c r="F22" i="25"/>
  <c r="F23" i="25"/>
  <c r="D36" i="2"/>
  <c r="D46" i="2"/>
  <c r="D56" i="2"/>
  <c r="D37" i="2"/>
  <c r="D47" i="2"/>
  <c r="D57" i="2"/>
  <c r="D38" i="2"/>
  <c r="D48" i="2"/>
  <c r="D58" i="2"/>
  <c r="D39" i="2"/>
  <c r="D49" i="2"/>
  <c r="D59" i="2"/>
  <c r="D40" i="2"/>
  <c r="D50" i="2"/>
  <c r="D60" i="2"/>
  <c r="D41" i="2"/>
  <c r="D51" i="2"/>
  <c r="D61" i="2"/>
  <c r="D42" i="2"/>
  <c r="D52" i="2"/>
  <c r="D62" i="2"/>
  <c r="D43" i="2"/>
  <c r="D53" i="2"/>
  <c r="D63" i="2"/>
  <c r="D65" i="2"/>
  <c r="D35" i="14"/>
  <c r="D45" i="14"/>
  <c r="D55" i="14"/>
  <c r="D36" i="14"/>
  <c r="D46" i="14"/>
  <c r="D56" i="14"/>
  <c r="D37" i="14"/>
  <c r="D47" i="14"/>
  <c r="D57" i="14"/>
  <c r="D38" i="14"/>
  <c r="D48" i="14"/>
  <c r="D58" i="14"/>
  <c r="D39" i="14"/>
  <c r="D49" i="14"/>
  <c r="D59" i="14"/>
  <c r="D40" i="14"/>
  <c r="D50" i="14"/>
  <c r="D60" i="14"/>
  <c r="D41" i="14"/>
  <c r="D51" i="14"/>
  <c r="D61" i="14"/>
  <c r="D42" i="14"/>
  <c r="D52" i="14"/>
  <c r="D62" i="14"/>
  <c r="D64" i="14"/>
  <c r="D4" i="11"/>
  <c r="D5" i="11"/>
  <c r="D6" i="11"/>
  <c r="D7" i="11"/>
  <c r="D8" i="11"/>
  <c r="D9" i="11"/>
  <c r="D10" i="11"/>
  <c r="D11" i="11"/>
  <c r="D12" i="11"/>
  <c r="D13" i="11"/>
  <c r="D39" i="19"/>
  <c r="E36" i="19"/>
  <c r="D5" i="18"/>
  <c r="D16" i="13"/>
  <c r="D17" i="13"/>
  <c r="D7" i="18"/>
  <c r="D37" i="11"/>
  <c r="D9" i="18"/>
  <c r="D12" i="18"/>
  <c r="D4" i="13"/>
  <c r="D5" i="13"/>
  <c r="D6" i="13"/>
  <c r="D7" i="13"/>
  <c r="D8" i="13"/>
  <c r="D9" i="13"/>
  <c r="D10" i="13"/>
  <c r="D11" i="13"/>
  <c r="D12" i="13"/>
  <c r="D32" i="13"/>
  <c r="D4" i="12"/>
  <c r="D5" i="12"/>
  <c r="D6" i="12"/>
  <c r="D7" i="12"/>
  <c r="D8" i="12"/>
  <c r="D9" i="12"/>
  <c r="D10" i="12"/>
  <c r="D11" i="12"/>
  <c r="D12" i="12"/>
  <c r="D27" i="12"/>
  <c r="D14" i="18"/>
  <c r="D4" i="10"/>
  <c r="D5" i="10"/>
  <c r="D6" i="10"/>
  <c r="D7" i="10"/>
  <c r="D8" i="10"/>
  <c r="D9" i="10"/>
  <c r="D10" i="10"/>
  <c r="D11" i="10"/>
  <c r="D12" i="10"/>
  <c r="D13" i="10"/>
  <c r="D14" i="10"/>
  <c r="D15" i="10"/>
  <c r="D16" i="10"/>
  <c r="D17" i="10"/>
  <c r="D18" i="10"/>
  <c r="D19" i="10"/>
  <c r="D20" i="10"/>
  <c r="D15" i="18"/>
  <c r="D24" i="9"/>
  <c r="D25" i="9"/>
  <c r="D26" i="9"/>
  <c r="D27" i="9"/>
  <c r="D28" i="9"/>
  <c r="D29" i="9"/>
  <c r="D30" i="9"/>
  <c r="D31" i="9"/>
  <c r="D32" i="9"/>
  <c r="D33" i="9"/>
  <c r="D16" i="18"/>
  <c r="D33" i="7"/>
  <c r="B60" i="7"/>
  <c r="D40" i="7"/>
  <c r="E60" i="7"/>
  <c r="B61" i="7"/>
  <c r="D41" i="7"/>
  <c r="E61" i="7"/>
  <c r="B62" i="7"/>
  <c r="D42" i="7"/>
  <c r="E62" i="7"/>
  <c r="B63" i="7"/>
  <c r="D43" i="7"/>
  <c r="E63" i="7"/>
  <c r="B64" i="7"/>
  <c r="D44" i="7"/>
  <c r="E64" i="7"/>
  <c r="B65" i="7"/>
  <c r="D45" i="7"/>
  <c r="E65" i="7"/>
  <c r="B66" i="7"/>
  <c r="D46" i="7"/>
  <c r="E66" i="7"/>
  <c r="B67" i="7"/>
  <c r="D47" i="7"/>
  <c r="E67" i="7"/>
  <c r="B68" i="7"/>
  <c r="D48" i="7"/>
  <c r="E68" i="7"/>
  <c r="B69" i="7"/>
  <c r="D49" i="7"/>
  <c r="E69" i="7"/>
  <c r="E70" i="7"/>
  <c r="B55" i="7"/>
  <c r="D35" i="7"/>
  <c r="E55" i="7"/>
  <c r="B56" i="7"/>
  <c r="D36" i="7"/>
  <c r="E56" i="7"/>
  <c r="B57" i="7"/>
  <c r="D37" i="7"/>
  <c r="E57" i="7"/>
  <c r="E58" i="7"/>
  <c r="E71" i="7"/>
  <c r="D17" i="18"/>
  <c r="D10" i="19"/>
  <c r="D4" i="6"/>
  <c r="D25" i="10"/>
  <c r="D15" i="12"/>
  <c r="D16" i="12"/>
  <c r="D17" i="12"/>
  <c r="D18" i="12"/>
  <c r="D19" i="12"/>
  <c r="D20" i="12"/>
  <c r="D21" i="12"/>
  <c r="D22" i="12"/>
  <c r="D23" i="12"/>
  <c r="D28" i="12"/>
  <c r="D5" i="6"/>
  <c r="D20" i="13"/>
  <c r="D21" i="13"/>
  <c r="D22" i="13"/>
  <c r="D23" i="13"/>
  <c r="D24" i="13"/>
  <c r="D25" i="13"/>
  <c r="D26" i="13"/>
  <c r="D27" i="13"/>
  <c r="D28" i="13"/>
  <c r="D33" i="13"/>
  <c r="D6" i="6"/>
  <c r="D7" i="6"/>
  <c r="D24" i="10"/>
  <c r="D28" i="10"/>
  <c r="D18" i="18"/>
  <c r="D21" i="18"/>
  <c r="D22" i="18"/>
  <c r="G14" i="5"/>
  <c r="D15" i="5"/>
  <c r="G15" i="5"/>
  <c r="E15" i="5"/>
  <c r="D16" i="5"/>
  <c r="D6" i="5"/>
  <c r="D8" i="5"/>
  <c r="E16" i="5"/>
  <c r="E10" i="5"/>
  <c r="C16" i="5"/>
  <c r="G16" i="5"/>
  <c r="D17" i="5"/>
  <c r="E17" i="5"/>
  <c r="D77" i="19"/>
  <c r="D23" i="18"/>
  <c r="C80" i="7"/>
  <c r="C37" i="5"/>
  <c r="C38" i="5"/>
  <c r="D24" i="18"/>
  <c r="D25" i="18"/>
  <c r="D26" i="18"/>
  <c r="D27" i="18"/>
  <c r="D5" i="20"/>
  <c r="D20" i="7"/>
  <c r="D8" i="7"/>
  <c r="D21" i="7"/>
  <c r="D7" i="20"/>
  <c r="D11" i="19"/>
  <c r="D9" i="6"/>
  <c r="D34" i="13"/>
  <c r="D29" i="12"/>
  <c r="D12" i="19"/>
  <c r="D8" i="6"/>
  <c r="D10" i="6"/>
  <c r="D11" i="6"/>
  <c r="D8" i="20"/>
  <c r="D10" i="20"/>
  <c r="D14" i="20"/>
  <c r="E22" i="1"/>
  <c r="F22" i="1"/>
  <c r="G22" i="1"/>
  <c r="D27" i="20"/>
  <c r="D29" i="20"/>
  <c r="D31" i="20"/>
  <c r="D16" i="20"/>
  <c r="E36" i="2"/>
  <c r="E46" i="2"/>
  <c r="E56" i="2"/>
  <c r="E37" i="2"/>
  <c r="E47" i="2"/>
  <c r="E57" i="2"/>
  <c r="E38" i="2"/>
  <c r="E48" i="2"/>
  <c r="E58" i="2"/>
  <c r="E39" i="2"/>
  <c r="E49" i="2"/>
  <c r="E59" i="2"/>
  <c r="E40" i="2"/>
  <c r="E50" i="2"/>
  <c r="E60" i="2"/>
  <c r="E41" i="2"/>
  <c r="E51" i="2"/>
  <c r="E61" i="2"/>
  <c r="E42" i="2"/>
  <c r="E52" i="2"/>
  <c r="E62" i="2"/>
  <c r="E43" i="2"/>
  <c r="E53" i="2"/>
  <c r="E63" i="2"/>
  <c r="E65" i="2"/>
  <c r="E35" i="14"/>
  <c r="E45" i="14"/>
  <c r="E55" i="14"/>
  <c r="E36" i="14"/>
  <c r="E46" i="14"/>
  <c r="E56" i="14"/>
  <c r="E37" i="14"/>
  <c r="E47" i="14"/>
  <c r="E57" i="14"/>
  <c r="E38" i="14"/>
  <c r="E48" i="14"/>
  <c r="E58" i="14"/>
  <c r="E39" i="14"/>
  <c r="E49" i="14"/>
  <c r="E59" i="14"/>
  <c r="E40" i="14"/>
  <c r="E50" i="14"/>
  <c r="E60" i="14"/>
  <c r="E41" i="14"/>
  <c r="E51" i="14"/>
  <c r="E61" i="14"/>
  <c r="E42" i="14"/>
  <c r="E52" i="14"/>
  <c r="E62" i="14"/>
  <c r="E64" i="14"/>
  <c r="E4" i="11"/>
  <c r="E5" i="11"/>
  <c r="E6" i="11"/>
  <c r="E7" i="11"/>
  <c r="E8" i="11"/>
  <c r="E9" i="11"/>
  <c r="E10" i="11"/>
  <c r="E11" i="11"/>
  <c r="E12" i="11"/>
  <c r="E13" i="11"/>
  <c r="D12" i="1"/>
  <c r="E39" i="19"/>
  <c r="F36" i="19"/>
  <c r="E5" i="18"/>
  <c r="D16" i="1"/>
  <c r="E16" i="13"/>
  <c r="E15" i="13"/>
  <c r="E17" i="13"/>
  <c r="E7" i="18"/>
  <c r="E37" i="11"/>
  <c r="E9" i="18"/>
  <c r="E12" i="18"/>
  <c r="E4" i="13"/>
  <c r="E5" i="13"/>
  <c r="E6" i="13"/>
  <c r="E7" i="13"/>
  <c r="E8" i="13"/>
  <c r="E9" i="13"/>
  <c r="E10" i="13"/>
  <c r="E11" i="13"/>
  <c r="E12" i="13"/>
  <c r="E32" i="13"/>
  <c r="E4" i="12"/>
  <c r="E5" i="12"/>
  <c r="E6" i="12"/>
  <c r="E7" i="12"/>
  <c r="E8" i="12"/>
  <c r="E9" i="12"/>
  <c r="E10" i="12"/>
  <c r="E11" i="12"/>
  <c r="E12" i="12"/>
  <c r="E27" i="12"/>
  <c r="E14" i="18"/>
  <c r="E4" i="10"/>
  <c r="E5" i="10"/>
  <c r="E6" i="10"/>
  <c r="E7" i="10"/>
  <c r="E8" i="10"/>
  <c r="E9" i="10"/>
  <c r="E10" i="10"/>
  <c r="E11" i="10"/>
  <c r="E12" i="10"/>
  <c r="E13" i="10"/>
  <c r="E14" i="10"/>
  <c r="E15" i="10"/>
  <c r="E16" i="10"/>
  <c r="E17" i="10"/>
  <c r="E18" i="10"/>
  <c r="E19" i="10"/>
  <c r="E20" i="10"/>
  <c r="E15" i="18"/>
  <c r="E13" i="9"/>
  <c r="E6" i="9"/>
  <c r="E8" i="9"/>
  <c r="E9" i="9"/>
  <c r="E4" i="9"/>
  <c r="E24" i="9"/>
  <c r="E14" i="9"/>
  <c r="E7" i="9"/>
  <c r="E25" i="9"/>
  <c r="E15" i="9"/>
  <c r="E26" i="9"/>
  <c r="E16" i="9"/>
  <c r="E27" i="9"/>
  <c r="E17" i="9"/>
  <c r="E28" i="9"/>
  <c r="E18" i="9"/>
  <c r="E29" i="9"/>
  <c r="E19" i="9"/>
  <c r="E30" i="9"/>
  <c r="E20" i="9"/>
  <c r="E31" i="9"/>
  <c r="E21" i="9"/>
  <c r="E32" i="9"/>
  <c r="E33" i="9"/>
  <c r="E16" i="18"/>
  <c r="D6" i="1"/>
  <c r="E33" i="7"/>
  <c r="E40" i="7"/>
  <c r="F60" i="7"/>
  <c r="E41" i="7"/>
  <c r="F61" i="7"/>
  <c r="E42" i="7"/>
  <c r="F62" i="7"/>
  <c r="E43" i="7"/>
  <c r="F63" i="7"/>
  <c r="E44" i="7"/>
  <c r="F64" i="7"/>
  <c r="E45" i="7"/>
  <c r="F65" i="7"/>
  <c r="E46" i="7"/>
  <c r="F66" i="7"/>
  <c r="E47" i="7"/>
  <c r="F67" i="7"/>
  <c r="E48" i="7"/>
  <c r="F68" i="7"/>
  <c r="E49" i="7"/>
  <c r="F69" i="7"/>
  <c r="F70" i="7"/>
  <c r="E35" i="7"/>
  <c r="F55" i="7"/>
  <c r="E36" i="7"/>
  <c r="F56" i="7"/>
  <c r="E37" i="7"/>
  <c r="F57" i="7"/>
  <c r="F58" i="7"/>
  <c r="F71" i="7"/>
  <c r="E17" i="18"/>
  <c r="E10" i="19"/>
  <c r="E4" i="6"/>
  <c r="D25" i="1"/>
  <c r="E25" i="10"/>
  <c r="D14" i="1"/>
  <c r="E15" i="12"/>
  <c r="E16" i="12"/>
  <c r="E17" i="12"/>
  <c r="E18" i="12"/>
  <c r="E19" i="12"/>
  <c r="E20" i="12"/>
  <c r="E21" i="12"/>
  <c r="E22" i="12"/>
  <c r="E23" i="12"/>
  <c r="E28" i="12"/>
  <c r="E5" i="6"/>
  <c r="D15" i="1"/>
  <c r="E20" i="13"/>
  <c r="E21" i="13"/>
  <c r="E22" i="13"/>
  <c r="E23" i="13"/>
  <c r="E24" i="13"/>
  <c r="E25" i="13"/>
  <c r="E26" i="13"/>
  <c r="E27" i="13"/>
  <c r="E28" i="13"/>
  <c r="E33" i="13"/>
  <c r="E6" i="6"/>
  <c r="E7" i="6"/>
  <c r="D24" i="1"/>
  <c r="E24" i="10"/>
  <c r="E28" i="10"/>
  <c r="E18" i="18"/>
  <c r="E21" i="18"/>
  <c r="E22" i="18"/>
  <c r="G17" i="5"/>
  <c r="D18" i="5"/>
  <c r="E6" i="5"/>
  <c r="E8" i="5"/>
  <c r="E18" i="5"/>
  <c r="G18" i="5"/>
  <c r="D19" i="5"/>
  <c r="E19" i="5"/>
  <c r="E77" i="19"/>
  <c r="E23" i="18"/>
  <c r="D7" i="5"/>
  <c r="D80" i="7"/>
  <c r="D37" i="5"/>
  <c r="D38" i="5"/>
  <c r="E24" i="18"/>
  <c r="E25" i="18"/>
  <c r="C32" i="17"/>
  <c r="D31" i="17"/>
  <c r="D32" i="17"/>
  <c r="E31" i="17"/>
  <c r="E26" i="18"/>
  <c r="E27" i="18"/>
  <c r="E5" i="20"/>
  <c r="E20" i="7"/>
  <c r="E8" i="7"/>
  <c r="E21" i="7"/>
  <c r="E7" i="20"/>
  <c r="E11" i="19"/>
  <c r="D11" i="1"/>
  <c r="E9" i="6"/>
  <c r="E31" i="13"/>
  <c r="E34" i="13"/>
  <c r="E26" i="12"/>
  <c r="E29" i="12"/>
  <c r="E12" i="19"/>
  <c r="D10" i="1"/>
  <c r="E8" i="6"/>
  <c r="E10" i="6"/>
  <c r="E11" i="6"/>
  <c r="E8" i="20"/>
  <c r="E10" i="20"/>
  <c r="E14" i="20"/>
  <c r="F16" i="2"/>
  <c r="F36" i="2"/>
  <c r="F26" i="2"/>
  <c r="F46" i="2"/>
  <c r="F56" i="2"/>
  <c r="F17" i="2"/>
  <c r="F37" i="2"/>
  <c r="F27" i="2"/>
  <c r="F47" i="2"/>
  <c r="F57" i="2"/>
  <c r="F18" i="2"/>
  <c r="F38" i="2"/>
  <c r="F28" i="2"/>
  <c r="F48" i="2"/>
  <c r="F58" i="2"/>
  <c r="F19" i="2"/>
  <c r="F39" i="2"/>
  <c r="F29" i="2"/>
  <c r="F49" i="2"/>
  <c r="F59" i="2"/>
  <c r="F20" i="2"/>
  <c r="F40" i="2"/>
  <c r="F30" i="2"/>
  <c r="F50" i="2"/>
  <c r="F60" i="2"/>
  <c r="F21" i="2"/>
  <c r="F41" i="2"/>
  <c r="F31" i="2"/>
  <c r="F51" i="2"/>
  <c r="F61" i="2"/>
  <c r="F22" i="2"/>
  <c r="F42" i="2"/>
  <c r="F32" i="2"/>
  <c r="F52" i="2"/>
  <c r="F62" i="2"/>
  <c r="F23" i="2"/>
  <c r="F43" i="2"/>
  <c r="F33" i="2"/>
  <c r="F53" i="2"/>
  <c r="F63" i="2"/>
  <c r="F65" i="2"/>
  <c r="F14" i="14"/>
  <c r="F35" i="14"/>
  <c r="F24" i="14"/>
  <c r="F45" i="14"/>
  <c r="F55" i="14"/>
  <c r="F15" i="14"/>
  <c r="F36" i="14"/>
  <c r="F25" i="14"/>
  <c r="F46" i="14"/>
  <c r="F56" i="14"/>
  <c r="F16" i="14"/>
  <c r="F37" i="14"/>
  <c r="F26" i="14"/>
  <c r="F47" i="14"/>
  <c r="F57" i="14"/>
  <c r="F17" i="14"/>
  <c r="F38" i="14"/>
  <c r="F27" i="14"/>
  <c r="F48" i="14"/>
  <c r="F58" i="14"/>
  <c r="F18" i="14"/>
  <c r="F39" i="14"/>
  <c r="F28" i="14"/>
  <c r="F49" i="14"/>
  <c r="F59" i="14"/>
  <c r="F19" i="14"/>
  <c r="F40" i="14"/>
  <c r="F29" i="14"/>
  <c r="F50" i="14"/>
  <c r="F60" i="14"/>
  <c r="F20" i="14"/>
  <c r="F41" i="14"/>
  <c r="F30" i="14"/>
  <c r="F51" i="14"/>
  <c r="F61" i="14"/>
  <c r="F21" i="14"/>
  <c r="F42" i="14"/>
  <c r="F31" i="14"/>
  <c r="F52" i="14"/>
  <c r="F62" i="14"/>
  <c r="F64" i="14"/>
  <c r="F16" i="11"/>
  <c r="F4" i="11"/>
  <c r="F17" i="11"/>
  <c r="F5" i="11"/>
  <c r="F18" i="11"/>
  <c r="F6" i="11"/>
  <c r="F19" i="11"/>
  <c r="F7" i="11"/>
  <c r="F20" i="11"/>
  <c r="F8" i="11"/>
  <c r="F21" i="11"/>
  <c r="F9" i="11"/>
  <c r="F22" i="11"/>
  <c r="F10" i="11"/>
  <c r="F23" i="11"/>
  <c r="F11" i="11"/>
  <c r="F24" i="11"/>
  <c r="F12" i="11"/>
  <c r="F13" i="11"/>
  <c r="E12" i="1"/>
  <c r="F39" i="19"/>
  <c r="G36" i="19"/>
  <c r="F5" i="18"/>
  <c r="E16" i="1"/>
  <c r="F16" i="13"/>
  <c r="F15" i="13"/>
  <c r="F17" i="13"/>
  <c r="F7" i="18"/>
  <c r="F37" i="11"/>
  <c r="F9" i="18"/>
  <c r="F12" i="18"/>
  <c r="F4" i="13"/>
  <c r="F5" i="13"/>
  <c r="F6" i="13"/>
  <c r="F7" i="13"/>
  <c r="F8" i="13"/>
  <c r="F9" i="13"/>
  <c r="F10" i="13"/>
  <c r="F11" i="13"/>
  <c r="F12" i="13"/>
  <c r="F32" i="13"/>
  <c r="F4" i="12"/>
  <c r="F5" i="12"/>
  <c r="F6" i="12"/>
  <c r="F7" i="12"/>
  <c r="F8" i="12"/>
  <c r="F9" i="12"/>
  <c r="F10" i="12"/>
  <c r="F11" i="12"/>
  <c r="F12" i="12"/>
  <c r="F27" i="12"/>
  <c r="F14" i="18"/>
  <c r="F4" i="10"/>
  <c r="F5" i="10"/>
  <c r="F6" i="10"/>
  <c r="F7" i="10"/>
  <c r="F8" i="10"/>
  <c r="F9" i="10"/>
  <c r="F10" i="10"/>
  <c r="F11" i="10"/>
  <c r="F12" i="10"/>
  <c r="F13" i="10"/>
  <c r="F14" i="10"/>
  <c r="F15" i="10"/>
  <c r="F16" i="10"/>
  <c r="F17" i="10"/>
  <c r="F18" i="10"/>
  <c r="F19" i="10"/>
  <c r="F20" i="10"/>
  <c r="F15" i="18"/>
  <c r="F13" i="9"/>
  <c r="F10" i="9"/>
  <c r="F6" i="9"/>
  <c r="F8" i="9"/>
  <c r="F9" i="9"/>
  <c r="F4" i="9"/>
  <c r="F24" i="9"/>
  <c r="F14" i="9"/>
  <c r="F7" i="9"/>
  <c r="F25" i="9"/>
  <c r="F15" i="9"/>
  <c r="F26" i="9"/>
  <c r="F16" i="9"/>
  <c r="F27" i="9"/>
  <c r="F17" i="9"/>
  <c r="F28" i="9"/>
  <c r="F18" i="9"/>
  <c r="F29" i="9"/>
  <c r="F19" i="9"/>
  <c r="F30" i="9"/>
  <c r="F20" i="9"/>
  <c r="F31" i="9"/>
  <c r="F21" i="9"/>
  <c r="F32" i="9"/>
  <c r="F33" i="9"/>
  <c r="F16" i="18"/>
  <c r="E6" i="1"/>
  <c r="F33" i="7"/>
  <c r="F40" i="7"/>
  <c r="G60" i="7"/>
  <c r="F41" i="7"/>
  <c r="G61" i="7"/>
  <c r="F42" i="7"/>
  <c r="G62" i="7"/>
  <c r="F43" i="7"/>
  <c r="G63" i="7"/>
  <c r="F44" i="7"/>
  <c r="G64" i="7"/>
  <c r="F45" i="7"/>
  <c r="G65" i="7"/>
  <c r="F46" i="7"/>
  <c r="G66" i="7"/>
  <c r="F47" i="7"/>
  <c r="G67" i="7"/>
  <c r="F48" i="7"/>
  <c r="G68" i="7"/>
  <c r="F49" i="7"/>
  <c r="G69" i="7"/>
  <c r="G70" i="7"/>
  <c r="F35" i="7"/>
  <c r="G55" i="7"/>
  <c r="F36" i="7"/>
  <c r="G56" i="7"/>
  <c r="F37" i="7"/>
  <c r="G57" i="7"/>
  <c r="G58" i="7"/>
  <c r="G71" i="7"/>
  <c r="F17" i="18"/>
  <c r="F10" i="19"/>
  <c r="F4" i="6"/>
  <c r="E25" i="1"/>
  <c r="F25" i="10"/>
  <c r="E14" i="1"/>
  <c r="F15" i="12"/>
  <c r="F16" i="12"/>
  <c r="F17" i="12"/>
  <c r="F18" i="12"/>
  <c r="F19" i="12"/>
  <c r="F20" i="12"/>
  <c r="F21" i="12"/>
  <c r="F22" i="12"/>
  <c r="F23" i="12"/>
  <c r="F28" i="12"/>
  <c r="F5" i="6"/>
  <c r="E15" i="1"/>
  <c r="F20" i="13"/>
  <c r="F21" i="13"/>
  <c r="F22" i="13"/>
  <c r="F23" i="13"/>
  <c r="F24" i="13"/>
  <c r="F25" i="13"/>
  <c r="F26" i="13"/>
  <c r="F27" i="13"/>
  <c r="F28" i="13"/>
  <c r="F33" i="13"/>
  <c r="F6" i="6"/>
  <c r="F7" i="6"/>
  <c r="E24" i="1"/>
  <c r="F24" i="10"/>
  <c r="F28" i="10"/>
  <c r="F18" i="18"/>
  <c r="F21" i="18"/>
  <c r="F22" i="18"/>
  <c r="G19" i="5"/>
  <c r="D20" i="5"/>
  <c r="F6" i="5"/>
  <c r="F8" i="5"/>
  <c r="E20" i="5"/>
  <c r="F20" i="5"/>
  <c r="G20" i="5"/>
  <c r="D21" i="5"/>
  <c r="E21" i="5"/>
  <c r="F77" i="19"/>
  <c r="F23" i="18"/>
  <c r="E7" i="5"/>
  <c r="E80" i="7"/>
  <c r="E37" i="5"/>
  <c r="E38" i="5"/>
  <c r="F24" i="18"/>
  <c r="F25" i="18"/>
  <c r="E32" i="17"/>
  <c r="F31" i="17"/>
  <c r="F26" i="18"/>
  <c r="F27" i="18"/>
  <c r="F5" i="20"/>
  <c r="F7" i="20"/>
  <c r="F11" i="19"/>
  <c r="E11" i="1"/>
  <c r="F9" i="6"/>
  <c r="F31" i="13"/>
  <c r="F34" i="13"/>
  <c r="F26" i="12"/>
  <c r="F29" i="12"/>
  <c r="F12" i="19"/>
  <c r="E10" i="1"/>
  <c r="F8" i="6"/>
  <c r="F10" i="6"/>
  <c r="F11" i="6"/>
  <c r="F8" i="20"/>
  <c r="F10" i="20"/>
  <c r="F14" i="20"/>
  <c r="G16" i="2"/>
  <c r="G36" i="2"/>
  <c r="G26" i="2"/>
  <c r="G46" i="2"/>
  <c r="G56" i="2"/>
  <c r="G17" i="2"/>
  <c r="G37" i="2"/>
  <c r="G27" i="2"/>
  <c r="G47" i="2"/>
  <c r="G57" i="2"/>
  <c r="G18" i="2"/>
  <c r="G38" i="2"/>
  <c r="G28" i="2"/>
  <c r="G48" i="2"/>
  <c r="G58" i="2"/>
  <c r="G19" i="2"/>
  <c r="G39" i="2"/>
  <c r="G29" i="2"/>
  <c r="G49" i="2"/>
  <c r="G59" i="2"/>
  <c r="G20" i="2"/>
  <c r="G40" i="2"/>
  <c r="G30" i="2"/>
  <c r="G50" i="2"/>
  <c r="G60" i="2"/>
  <c r="G21" i="2"/>
  <c r="G41" i="2"/>
  <c r="G31" i="2"/>
  <c r="G51" i="2"/>
  <c r="G61" i="2"/>
  <c r="G22" i="2"/>
  <c r="G42" i="2"/>
  <c r="G32" i="2"/>
  <c r="G52" i="2"/>
  <c r="G62" i="2"/>
  <c r="G23" i="2"/>
  <c r="G43" i="2"/>
  <c r="G33" i="2"/>
  <c r="G53" i="2"/>
  <c r="G63" i="2"/>
  <c r="G65" i="2"/>
  <c r="G14" i="14"/>
  <c r="G35" i="14"/>
  <c r="G24" i="14"/>
  <c r="G45" i="14"/>
  <c r="G55" i="14"/>
  <c r="G15" i="14"/>
  <c r="G36" i="14"/>
  <c r="G25" i="14"/>
  <c r="G46" i="14"/>
  <c r="G56" i="14"/>
  <c r="G16" i="14"/>
  <c r="G37" i="14"/>
  <c r="G26" i="14"/>
  <c r="G47" i="14"/>
  <c r="G57" i="14"/>
  <c r="G17" i="14"/>
  <c r="G38" i="14"/>
  <c r="G27" i="14"/>
  <c r="G48" i="14"/>
  <c r="G58" i="14"/>
  <c r="G18" i="14"/>
  <c r="G39" i="14"/>
  <c r="G28" i="14"/>
  <c r="G49" i="14"/>
  <c r="G59" i="14"/>
  <c r="G19" i="14"/>
  <c r="G40" i="14"/>
  <c r="G29" i="14"/>
  <c r="G50" i="14"/>
  <c r="G60" i="14"/>
  <c r="G20" i="14"/>
  <c r="G41" i="14"/>
  <c r="G30" i="14"/>
  <c r="G51" i="14"/>
  <c r="G61" i="14"/>
  <c r="G21" i="14"/>
  <c r="G42" i="14"/>
  <c r="G31" i="14"/>
  <c r="G52" i="14"/>
  <c r="G62" i="14"/>
  <c r="G64" i="14"/>
  <c r="G16" i="11"/>
  <c r="G4" i="11"/>
  <c r="G17" i="11"/>
  <c r="G5" i="11"/>
  <c r="G18" i="11"/>
  <c r="G6" i="11"/>
  <c r="G19" i="11"/>
  <c r="G7" i="11"/>
  <c r="G20" i="11"/>
  <c r="G8" i="11"/>
  <c r="G21" i="11"/>
  <c r="G9" i="11"/>
  <c r="G22" i="11"/>
  <c r="G10" i="11"/>
  <c r="G23" i="11"/>
  <c r="G11" i="11"/>
  <c r="G24" i="11"/>
  <c r="G12" i="11"/>
  <c r="G13" i="11"/>
  <c r="F12" i="1"/>
  <c r="G39" i="19"/>
  <c r="H36" i="19"/>
  <c r="G5" i="18"/>
  <c r="F16" i="1"/>
  <c r="G16" i="13"/>
  <c r="G15" i="13"/>
  <c r="G17" i="13"/>
  <c r="G7" i="18"/>
  <c r="G37" i="11"/>
  <c r="G9" i="18"/>
  <c r="G12" i="18"/>
  <c r="G4" i="13"/>
  <c r="G5" i="13"/>
  <c r="G6" i="13"/>
  <c r="G7" i="13"/>
  <c r="G8" i="13"/>
  <c r="G9" i="13"/>
  <c r="G10" i="13"/>
  <c r="G11" i="13"/>
  <c r="G12" i="13"/>
  <c r="G32" i="13"/>
  <c r="G4" i="12"/>
  <c r="G5" i="12"/>
  <c r="G6" i="12"/>
  <c r="G7" i="12"/>
  <c r="G8" i="12"/>
  <c r="G9" i="12"/>
  <c r="G10" i="12"/>
  <c r="G11" i="12"/>
  <c r="G12" i="12"/>
  <c r="G27" i="12"/>
  <c r="G14" i="18"/>
  <c r="G4" i="10"/>
  <c r="G5" i="10"/>
  <c r="G6" i="10"/>
  <c r="G7" i="10"/>
  <c r="G8" i="10"/>
  <c r="G9" i="10"/>
  <c r="G10" i="10"/>
  <c r="G11" i="10"/>
  <c r="G12" i="10"/>
  <c r="G13" i="10"/>
  <c r="G14" i="10"/>
  <c r="G15" i="10"/>
  <c r="G16" i="10"/>
  <c r="G17" i="10"/>
  <c r="G18" i="10"/>
  <c r="G19" i="10"/>
  <c r="G20" i="10"/>
  <c r="G15" i="18"/>
  <c r="G13" i="9"/>
  <c r="G10" i="9"/>
  <c r="G6" i="9"/>
  <c r="G8" i="9"/>
  <c r="G9" i="9"/>
  <c r="G4" i="9"/>
  <c r="G24" i="9"/>
  <c r="G14" i="9"/>
  <c r="G7" i="9"/>
  <c r="G25" i="9"/>
  <c r="G15" i="9"/>
  <c r="G26" i="9"/>
  <c r="G16" i="9"/>
  <c r="G27" i="9"/>
  <c r="G17" i="9"/>
  <c r="G28" i="9"/>
  <c r="G18" i="9"/>
  <c r="G29" i="9"/>
  <c r="G19" i="9"/>
  <c r="G30" i="9"/>
  <c r="G20" i="9"/>
  <c r="G31" i="9"/>
  <c r="G21" i="9"/>
  <c r="G32" i="9"/>
  <c r="G33" i="9"/>
  <c r="G16" i="18"/>
  <c r="F6" i="1"/>
  <c r="G33" i="7"/>
  <c r="G40" i="7"/>
  <c r="H60" i="7"/>
  <c r="G41" i="7"/>
  <c r="H61" i="7"/>
  <c r="G42" i="7"/>
  <c r="H62" i="7"/>
  <c r="G43" i="7"/>
  <c r="H63" i="7"/>
  <c r="G44" i="7"/>
  <c r="H64" i="7"/>
  <c r="G45" i="7"/>
  <c r="H65" i="7"/>
  <c r="G46" i="7"/>
  <c r="H66" i="7"/>
  <c r="G47" i="7"/>
  <c r="H67" i="7"/>
  <c r="G48" i="7"/>
  <c r="H68" i="7"/>
  <c r="G49" i="7"/>
  <c r="H69" i="7"/>
  <c r="H70" i="7"/>
  <c r="G35" i="7"/>
  <c r="H55" i="7"/>
  <c r="G36" i="7"/>
  <c r="H56" i="7"/>
  <c r="G37" i="7"/>
  <c r="H57" i="7"/>
  <c r="H58" i="7"/>
  <c r="H71" i="7"/>
  <c r="G17" i="18"/>
  <c r="G10" i="19"/>
  <c r="G4" i="6"/>
  <c r="F25" i="1"/>
  <c r="G25" i="10"/>
  <c r="F14" i="1"/>
  <c r="G15" i="12"/>
  <c r="G16" i="12"/>
  <c r="G17" i="12"/>
  <c r="G18" i="12"/>
  <c r="G19" i="12"/>
  <c r="G20" i="12"/>
  <c r="G21" i="12"/>
  <c r="G22" i="12"/>
  <c r="G23" i="12"/>
  <c r="G28" i="12"/>
  <c r="G5" i="6"/>
  <c r="F15" i="1"/>
  <c r="G20" i="13"/>
  <c r="G21" i="13"/>
  <c r="G22" i="13"/>
  <c r="G23" i="13"/>
  <c r="G24" i="13"/>
  <c r="G25" i="13"/>
  <c r="G26" i="13"/>
  <c r="G27" i="13"/>
  <c r="G28" i="13"/>
  <c r="G33" i="13"/>
  <c r="G6" i="6"/>
  <c r="G7" i="6"/>
  <c r="F24" i="1"/>
  <c r="G24" i="10"/>
  <c r="G28" i="10"/>
  <c r="G18" i="18"/>
  <c r="G21" i="18"/>
  <c r="G22" i="18"/>
  <c r="F21" i="5"/>
  <c r="G21" i="5"/>
  <c r="D22" i="5"/>
  <c r="G6" i="5"/>
  <c r="G8" i="5"/>
  <c r="E22" i="5"/>
  <c r="F22" i="5"/>
  <c r="G22" i="5"/>
  <c r="D23" i="5"/>
  <c r="E23" i="5"/>
  <c r="G77" i="19"/>
  <c r="G23" i="18"/>
  <c r="F7" i="5"/>
  <c r="F80" i="7"/>
  <c r="F37" i="5"/>
  <c r="F38" i="5"/>
  <c r="G24" i="18"/>
  <c r="G25" i="18"/>
  <c r="F32" i="17"/>
  <c r="G31" i="17"/>
  <c r="G26" i="18"/>
  <c r="G27" i="18"/>
  <c r="G5" i="20"/>
  <c r="G7" i="20"/>
  <c r="G11" i="19"/>
  <c r="F11" i="1"/>
  <c r="G9" i="6"/>
  <c r="G31" i="13"/>
  <c r="G34" i="13"/>
  <c r="G26" i="12"/>
  <c r="G29" i="12"/>
  <c r="G12" i="19"/>
  <c r="F10" i="1"/>
  <c r="G8" i="6"/>
  <c r="G10" i="6"/>
  <c r="G11" i="6"/>
  <c r="G8" i="20"/>
  <c r="G10" i="20"/>
  <c r="G14" i="20"/>
  <c r="H16" i="2"/>
  <c r="H36" i="2"/>
  <c r="H26" i="2"/>
  <c r="H46" i="2"/>
  <c r="H56" i="2"/>
  <c r="H17" i="2"/>
  <c r="H37" i="2"/>
  <c r="H27" i="2"/>
  <c r="H47" i="2"/>
  <c r="H57" i="2"/>
  <c r="H18" i="2"/>
  <c r="H38" i="2"/>
  <c r="H28" i="2"/>
  <c r="H48" i="2"/>
  <c r="H58" i="2"/>
  <c r="H19" i="2"/>
  <c r="H39" i="2"/>
  <c r="H29" i="2"/>
  <c r="H49" i="2"/>
  <c r="H59" i="2"/>
  <c r="H20" i="2"/>
  <c r="H40" i="2"/>
  <c r="H30" i="2"/>
  <c r="H50" i="2"/>
  <c r="H60" i="2"/>
  <c r="H21" i="2"/>
  <c r="H41" i="2"/>
  <c r="H31" i="2"/>
  <c r="H51" i="2"/>
  <c r="H61" i="2"/>
  <c r="H22" i="2"/>
  <c r="H42" i="2"/>
  <c r="H32" i="2"/>
  <c r="H52" i="2"/>
  <c r="H62" i="2"/>
  <c r="H23" i="2"/>
  <c r="H43" i="2"/>
  <c r="H33" i="2"/>
  <c r="H53" i="2"/>
  <c r="H63" i="2"/>
  <c r="H65" i="2"/>
  <c r="H14" i="14"/>
  <c r="H35" i="14"/>
  <c r="H24" i="14"/>
  <c r="H45" i="14"/>
  <c r="H55" i="14"/>
  <c r="H15" i="14"/>
  <c r="H36" i="14"/>
  <c r="H25" i="14"/>
  <c r="H46" i="14"/>
  <c r="H56" i="14"/>
  <c r="H16" i="14"/>
  <c r="H37" i="14"/>
  <c r="H26" i="14"/>
  <c r="H47" i="14"/>
  <c r="H57" i="14"/>
  <c r="H17" i="14"/>
  <c r="H38" i="14"/>
  <c r="H27" i="14"/>
  <c r="H48" i="14"/>
  <c r="H58" i="14"/>
  <c r="H18" i="14"/>
  <c r="H39" i="14"/>
  <c r="H28" i="14"/>
  <c r="H49" i="14"/>
  <c r="H59" i="14"/>
  <c r="H19" i="14"/>
  <c r="H40" i="14"/>
  <c r="H29" i="14"/>
  <c r="H50" i="14"/>
  <c r="H60" i="14"/>
  <c r="H20" i="14"/>
  <c r="H41" i="14"/>
  <c r="H30" i="14"/>
  <c r="H51" i="14"/>
  <c r="H61" i="14"/>
  <c r="H21" i="14"/>
  <c r="H42" i="14"/>
  <c r="H31" i="14"/>
  <c r="H52" i="14"/>
  <c r="H62" i="14"/>
  <c r="H64" i="14"/>
  <c r="H16" i="11"/>
  <c r="H4" i="11"/>
  <c r="H17" i="11"/>
  <c r="H5" i="11"/>
  <c r="H18" i="11"/>
  <c r="H6" i="11"/>
  <c r="H19" i="11"/>
  <c r="H7" i="11"/>
  <c r="H20" i="11"/>
  <c r="H8" i="11"/>
  <c r="H21" i="11"/>
  <c r="H9" i="11"/>
  <c r="H22" i="11"/>
  <c r="H10" i="11"/>
  <c r="H23" i="11"/>
  <c r="H11" i="11"/>
  <c r="H24" i="11"/>
  <c r="H12" i="11"/>
  <c r="H13" i="11"/>
  <c r="G12" i="1"/>
  <c r="H39" i="19"/>
  <c r="I36" i="19"/>
  <c r="H5" i="18"/>
  <c r="G16" i="1"/>
  <c r="H16" i="13"/>
  <c r="H15" i="13"/>
  <c r="H17" i="13"/>
  <c r="H7" i="18"/>
  <c r="H37" i="11"/>
  <c r="H9" i="18"/>
  <c r="H12" i="18"/>
  <c r="H4" i="13"/>
  <c r="H5" i="13"/>
  <c r="H6" i="13"/>
  <c r="H7" i="13"/>
  <c r="H8" i="13"/>
  <c r="H9" i="13"/>
  <c r="H10" i="13"/>
  <c r="H11" i="13"/>
  <c r="H12" i="13"/>
  <c r="H32" i="13"/>
  <c r="H4" i="12"/>
  <c r="H5" i="12"/>
  <c r="H6" i="12"/>
  <c r="H7" i="12"/>
  <c r="H8" i="12"/>
  <c r="H9" i="12"/>
  <c r="H10" i="12"/>
  <c r="H11" i="12"/>
  <c r="H12" i="12"/>
  <c r="H27" i="12"/>
  <c r="H14" i="18"/>
  <c r="H4" i="10"/>
  <c r="H5" i="10"/>
  <c r="H6" i="10"/>
  <c r="H7" i="10"/>
  <c r="H8" i="10"/>
  <c r="H9" i="10"/>
  <c r="H10" i="10"/>
  <c r="H11" i="10"/>
  <c r="H12" i="10"/>
  <c r="H13" i="10"/>
  <c r="H14" i="10"/>
  <c r="H15" i="10"/>
  <c r="H16" i="10"/>
  <c r="H17" i="10"/>
  <c r="H18" i="10"/>
  <c r="H19" i="10"/>
  <c r="H20" i="10"/>
  <c r="H15" i="18"/>
  <c r="H13" i="9"/>
  <c r="H10" i="9"/>
  <c r="H6" i="9"/>
  <c r="H8" i="9"/>
  <c r="H9" i="9"/>
  <c r="H4" i="9"/>
  <c r="H24" i="9"/>
  <c r="H14" i="9"/>
  <c r="H7" i="9"/>
  <c r="H25" i="9"/>
  <c r="H15" i="9"/>
  <c r="H26" i="9"/>
  <c r="H16" i="9"/>
  <c r="H27" i="9"/>
  <c r="H17" i="9"/>
  <c r="H28" i="9"/>
  <c r="H18" i="9"/>
  <c r="H29" i="9"/>
  <c r="H19" i="9"/>
  <c r="H30" i="9"/>
  <c r="H20" i="9"/>
  <c r="H31" i="9"/>
  <c r="H21" i="9"/>
  <c r="H32" i="9"/>
  <c r="H33" i="9"/>
  <c r="H16" i="18"/>
  <c r="G6" i="1"/>
  <c r="H33" i="7"/>
  <c r="H40" i="7"/>
  <c r="I60" i="7"/>
  <c r="H41" i="7"/>
  <c r="I61" i="7"/>
  <c r="H42" i="7"/>
  <c r="I62" i="7"/>
  <c r="H43" i="7"/>
  <c r="I63" i="7"/>
  <c r="H44" i="7"/>
  <c r="I64" i="7"/>
  <c r="H45" i="7"/>
  <c r="I65" i="7"/>
  <c r="H46" i="7"/>
  <c r="I66" i="7"/>
  <c r="H47" i="7"/>
  <c r="I67" i="7"/>
  <c r="H48" i="7"/>
  <c r="I68" i="7"/>
  <c r="H49" i="7"/>
  <c r="I69" i="7"/>
  <c r="I70" i="7"/>
  <c r="H35" i="7"/>
  <c r="I55" i="7"/>
  <c r="H36" i="7"/>
  <c r="I56" i="7"/>
  <c r="H37" i="7"/>
  <c r="I57" i="7"/>
  <c r="I58" i="7"/>
  <c r="I71" i="7"/>
  <c r="H17" i="18"/>
  <c r="H10" i="19"/>
  <c r="H4" i="6"/>
  <c r="G25" i="1"/>
  <c r="H25" i="10"/>
  <c r="G14" i="1"/>
  <c r="H15" i="12"/>
  <c r="H16" i="12"/>
  <c r="H17" i="12"/>
  <c r="H18" i="12"/>
  <c r="H19" i="12"/>
  <c r="H20" i="12"/>
  <c r="H21" i="12"/>
  <c r="H22" i="12"/>
  <c r="H23" i="12"/>
  <c r="H28" i="12"/>
  <c r="H5" i="6"/>
  <c r="G15" i="1"/>
  <c r="H20" i="13"/>
  <c r="H21" i="13"/>
  <c r="H22" i="13"/>
  <c r="H23" i="13"/>
  <c r="H24" i="13"/>
  <c r="H25" i="13"/>
  <c r="H26" i="13"/>
  <c r="H27" i="13"/>
  <c r="H28" i="13"/>
  <c r="H33" i="13"/>
  <c r="H6" i="6"/>
  <c r="H7" i="6"/>
  <c r="G24" i="1"/>
  <c r="H24" i="10"/>
  <c r="H28" i="10"/>
  <c r="H18" i="18"/>
  <c r="H21" i="18"/>
  <c r="H22" i="18"/>
  <c r="F23" i="5"/>
  <c r="G23" i="5"/>
  <c r="D24" i="5"/>
  <c r="H6" i="5"/>
  <c r="H8" i="5"/>
  <c r="E24" i="5"/>
  <c r="F24" i="5"/>
  <c r="G24" i="5"/>
  <c r="D25" i="5"/>
  <c r="E25" i="5"/>
  <c r="H77" i="19"/>
  <c r="H23" i="18"/>
  <c r="G7" i="5"/>
  <c r="G80" i="7"/>
  <c r="G37" i="5"/>
  <c r="G38" i="5"/>
  <c r="H24" i="18"/>
  <c r="H25" i="18"/>
  <c r="G32" i="17"/>
  <c r="H31" i="17"/>
  <c r="H26" i="18"/>
  <c r="H27" i="18"/>
  <c r="H5" i="20"/>
  <c r="H7" i="20"/>
  <c r="H11" i="19"/>
  <c r="G11" i="1"/>
  <c r="H9" i="6"/>
  <c r="H31" i="13"/>
  <c r="H34" i="13"/>
  <c r="H26" i="12"/>
  <c r="H29" i="12"/>
  <c r="H12" i="19"/>
  <c r="G10" i="1"/>
  <c r="H8" i="6"/>
  <c r="H10" i="6"/>
  <c r="H11" i="6"/>
  <c r="H8" i="20"/>
  <c r="H10" i="20"/>
  <c r="H14" i="20"/>
  <c r="C20" i="7"/>
  <c r="C8" i="7"/>
  <c r="C21" i="7"/>
  <c r="D5" i="17"/>
  <c r="E5" i="17"/>
  <c r="F5" i="17"/>
  <c r="G5" i="17"/>
  <c r="H5" i="17"/>
  <c r="C6" i="17"/>
  <c r="D6" i="17"/>
  <c r="E6" i="17"/>
  <c r="F6" i="17"/>
  <c r="G6" i="17"/>
  <c r="H6" i="17"/>
  <c r="H7" i="17"/>
  <c r="I12" i="20"/>
  <c r="C8" i="20"/>
  <c r="I13" i="20"/>
  <c r="I14" i="20"/>
  <c r="D17" i="20"/>
  <c r="I17" i="11"/>
  <c r="I5" i="11"/>
  <c r="I18" i="11"/>
  <c r="I6" i="11"/>
  <c r="I19" i="11"/>
  <c r="I7" i="11"/>
  <c r="I20" i="11"/>
  <c r="I8" i="11"/>
  <c r="I21" i="11"/>
  <c r="I9" i="11"/>
  <c r="I22" i="11"/>
  <c r="I10" i="11"/>
  <c r="I23" i="11"/>
  <c r="I11" i="11"/>
  <c r="I24" i="11"/>
  <c r="I12" i="11"/>
  <c r="I16" i="11"/>
  <c r="I4" i="11"/>
  <c r="H6" i="1"/>
  <c r="I33" i="7"/>
  <c r="I40" i="7"/>
  <c r="J60" i="7"/>
  <c r="I41" i="7"/>
  <c r="J61" i="7"/>
  <c r="I42" i="7"/>
  <c r="J62" i="7"/>
  <c r="I43" i="7"/>
  <c r="J63" i="7"/>
  <c r="I44" i="7"/>
  <c r="J64" i="7"/>
  <c r="I45" i="7"/>
  <c r="J65" i="7"/>
  <c r="I46" i="7"/>
  <c r="J66" i="7"/>
  <c r="I47" i="7"/>
  <c r="J67" i="7"/>
  <c r="I48" i="7"/>
  <c r="J68" i="7"/>
  <c r="I49" i="7"/>
  <c r="J69" i="7"/>
  <c r="J70" i="7"/>
  <c r="I35" i="7"/>
  <c r="J55" i="7"/>
  <c r="I36" i="7"/>
  <c r="J56" i="7"/>
  <c r="I37" i="7"/>
  <c r="J57" i="7"/>
  <c r="J58" i="7"/>
  <c r="J71" i="7"/>
  <c r="I17" i="18"/>
  <c r="C29" i="17"/>
  <c r="D29" i="17"/>
  <c r="D117" i="20"/>
  <c r="I13" i="11"/>
  <c r="I16" i="2"/>
  <c r="I36" i="2"/>
  <c r="I26" i="2"/>
  <c r="I46" i="2"/>
  <c r="I56" i="2"/>
  <c r="I17" i="2"/>
  <c r="I37" i="2"/>
  <c r="I27" i="2"/>
  <c r="I47" i="2"/>
  <c r="I57" i="2"/>
  <c r="I18" i="2"/>
  <c r="I38" i="2"/>
  <c r="I28" i="2"/>
  <c r="I48" i="2"/>
  <c r="I58" i="2"/>
  <c r="I19" i="2"/>
  <c r="I39" i="2"/>
  <c r="I29" i="2"/>
  <c r="I49" i="2"/>
  <c r="I59" i="2"/>
  <c r="I20" i="2"/>
  <c r="I40" i="2"/>
  <c r="I30" i="2"/>
  <c r="I50" i="2"/>
  <c r="I60" i="2"/>
  <c r="I21" i="2"/>
  <c r="I41" i="2"/>
  <c r="I31" i="2"/>
  <c r="I51" i="2"/>
  <c r="I61" i="2"/>
  <c r="I22" i="2"/>
  <c r="I42" i="2"/>
  <c r="I32" i="2"/>
  <c r="I52" i="2"/>
  <c r="I62" i="2"/>
  <c r="I23" i="2"/>
  <c r="I43" i="2"/>
  <c r="I33" i="2"/>
  <c r="I53" i="2"/>
  <c r="I63" i="2"/>
  <c r="I65" i="2"/>
  <c r="I14" i="14"/>
  <c r="I35" i="14"/>
  <c r="I24" i="14"/>
  <c r="I45" i="14"/>
  <c r="I55" i="14"/>
  <c r="I15" i="14"/>
  <c r="I36" i="14"/>
  <c r="I25" i="14"/>
  <c r="I46" i="14"/>
  <c r="I56" i="14"/>
  <c r="I16" i="14"/>
  <c r="I37" i="14"/>
  <c r="I26" i="14"/>
  <c r="I47" i="14"/>
  <c r="I57" i="14"/>
  <c r="I17" i="14"/>
  <c r="I38" i="14"/>
  <c r="I27" i="14"/>
  <c r="I48" i="14"/>
  <c r="I58" i="14"/>
  <c r="I18" i="14"/>
  <c r="I39" i="14"/>
  <c r="I28" i="14"/>
  <c r="I49" i="14"/>
  <c r="I59" i="14"/>
  <c r="I19" i="14"/>
  <c r="I40" i="14"/>
  <c r="I29" i="14"/>
  <c r="I50" i="14"/>
  <c r="I60" i="14"/>
  <c r="I20" i="14"/>
  <c r="I41" i="14"/>
  <c r="I30" i="14"/>
  <c r="I51" i="14"/>
  <c r="I61" i="14"/>
  <c r="I21" i="14"/>
  <c r="I42" i="14"/>
  <c r="I31" i="14"/>
  <c r="I52" i="14"/>
  <c r="I62" i="14"/>
  <c r="I64" i="14"/>
  <c r="H12" i="1"/>
  <c r="I39" i="19"/>
  <c r="J36" i="19"/>
  <c r="I5" i="18"/>
  <c r="I102" i="20"/>
  <c r="I4" i="13"/>
  <c r="I5" i="13"/>
  <c r="I6" i="13"/>
  <c r="I7" i="13"/>
  <c r="I8" i="13"/>
  <c r="I9" i="13"/>
  <c r="I10" i="13"/>
  <c r="I11" i="13"/>
  <c r="I12" i="13"/>
  <c r="H16" i="1"/>
  <c r="I16" i="13"/>
  <c r="I15" i="13"/>
  <c r="I17" i="13"/>
  <c r="I32" i="13"/>
  <c r="I4" i="12"/>
  <c r="I5" i="12"/>
  <c r="I6" i="12"/>
  <c r="I7" i="12"/>
  <c r="I8" i="12"/>
  <c r="I9" i="12"/>
  <c r="I10" i="12"/>
  <c r="I11" i="12"/>
  <c r="I12" i="12"/>
  <c r="I27" i="12"/>
  <c r="I14" i="18"/>
  <c r="H22" i="1"/>
  <c r="I4" i="10"/>
  <c r="I5" i="10"/>
  <c r="I6" i="10"/>
  <c r="I7" i="10"/>
  <c r="I8" i="10"/>
  <c r="I9" i="10"/>
  <c r="I10" i="10"/>
  <c r="I11" i="10"/>
  <c r="I12" i="10"/>
  <c r="I13" i="10"/>
  <c r="I14" i="10"/>
  <c r="I15" i="10"/>
  <c r="I16" i="10"/>
  <c r="I17" i="10"/>
  <c r="I18" i="10"/>
  <c r="I19" i="10"/>
  <c r="I20" i="10"/>
  <c r="I15" i="18"/>
  <c r="I13" i="9"/>
  <c r="I10" i="9"/>
  <c r="I6" i="9"/>
  <c r="I8" i="9"/>
  <c r="I9" i="9"/>
  <c r="I4" i="9"/>
  <c r="I24" i="9"/>
  <c r="I14" i="9"/>
  <c r="I7" i="9"/>
  <c r="I25" i="9"/>
  <c r="I15" i="9"/>
  <c r="I26" i="9"/>
  <c r="I16" i="9"/>
  <c r="I27" i="9"/>
  <c r="I17" i="9"/>
  <c r="I28" i="9"/>
  <c r="I18" i="9"/>
  <c r="I29" i="9"/>
  <c r="I19" i="9"/>
  <c r="I30" i="9"/>
  <c r="I20" i="9"/>
  <c r="I31" i="9"/>
  <c r="I21" i="9"/>
  <c r="I32" i="9"/>
  <c r="I33" i="9"/>
  <c r="I16" i="18"/>
  <c r="H25" i="1"/>
  <c r="I25" i="10"/>
  <c r="H24" i="1"/>
  <c r="I24" i="10"/>
  <c r="I28" i="10"/>
  <c r="I18" i="18"/>
  <c r="I21" i="18"/>
  <c r="I7" i="18"/>
  <c r="I37" i="11"/>
  <c r="I9" i="18"/>
  <c r="I12" i="18"/>
  <c r="I22" i="18"/>
  <c r="I103" i="20"/>
  <c r="I108" i="20"/>
  <c r="I104" i="20"/>
  <c r="I105" i="20"/>
  <c r="I106" i="20"/>
  <c r="I107" i="20"/>
  <c r="I109" i="20"/>
  <c r="I77" i="19"/>
  <c r="I23" i="18"/>
  <c r="H7" i="5"/>
  <c r="H80" i="7"/>
  <c r="H37" i="5"/>
  <c r="H38" i="5"/>
  <c r="I24" i="18"/>
  <c r="I25" i="18"/>
  <c r="I26" i="18"/>
  <c r="I27" i="18"/>
  <c r="I110" i="20"/>
  <c r="I111" i="20"/>
  <c r="J83" i="19"/>
  <c r="H57" i="19"/>
  <c r="H50" i="19"/>
  <c r="H51" i="19"/>
  <c r="H52" i="19"/>
  <c r="H53" i="19"/>
  <c r="H54" i="19"/>
  <c r="H55" i="19"/>
  <c r="H56" i="19"/>
  <c r="H49" i="19"/>
  <c r="G50" i="19"/>
  <c r="H45" i="19"/>
  <c r="G51" i="19"/>
  <c r="H46" i="19"/>
  <c r="G52" i="19"/>
  <c r="H47" i="19"/>
  <c r="G53" i="19"/>
  <c r="H48" i="19"/>
  <c r="H44" i="19"/>
  <c r="H58" i="19"/>
  <c r="H40" i="19"/>
  <c r="H41" i="19"/>
  <c r="H38" i="19"/>
  <c r="G40" i="19"/>
  <c r="H37" i="19"/>
  <c r="H35" i="19"/>
  <c r="H42" i="19"/>
  <c r="H59" i="19"/>
  <c r="H67" i="19"/>
  <c r="G57" i="19"/>
  <c r="G54" i="19"/>
  <c r="G55" i="19"/>
  <c r="G56" i="19"/>
  <c r="G49" i="19"/>
  <c r="F50" i="19"/>
  <c r="G45" i="19"/>
  <c r="F51" i="19"/>
  <c r="G46" i="19"/>
  <c r="F52" i="19"/>
  <c r="G47" i="19"/>
  <c r="F53" i="19"/>
  <c r="G48" i="19"/>
  <c r="G44" i="19"/>
  <c r="G58" i="19"/>
  <c r="G41" i="19"/>
  <c r="G38" i="19"/>
  <c r="F40" i="19"/>
  <c r="G37" i="19"/>
  <c r="G35" i="19"/>
  <c r="G42" i="19"/>
  <c r="G59" i="19"/>
  <c r="G67" i="19"/>
  <c r="F57" i="19"/>
  <c r="F54" i="19"/>
  <c r="F55" i="19"/>
  <c r="F56" i="19"/>
  <c r="F49" i="19"/>
  <c r="E50" i="19"/>
  <c r="F45" i="19"/>
  <c r="E51" i="19"/>
  <c r="F46" i="19"/>
  <c r="E52" i="19"/>
  <c r="F47" i="19"/>
  <c r="E53" i="19"/>
  <c r="F48" i="19"/>
  <c r="F44" i="19"/>
  <c r="F58" i="19"/>
  <c r="F41" i="19"/>
  <c r="F38" i="19"/>
  <c r="E40" i="19"/>
  <c r="F37" i="19"/>
  <c r="F35" i="19"/>
  <c r="F42" i="19"/>
  <c r="F59" i="19"/>
  <c r="F67" i="19"/>
  <c r="E57" i="19"/>
  <c r="E54" i="19"/>
  <c r="E55" i="19"/>
  <c r="E56" i="19"/>
  <c r="E49" i="19"/>
  <c r="D50" i="19"/>
  <c r="E45" i="19"/>
  <c r="D51" i="19"/>
  <c r="E46" i="19"/>
  <c r="D52" i="19"/>
  <c r="E47" i="19"/>
  <c r="D53" i="19"/>
  <c r="E48" i="19"/>
  <c r="E44" i="19"/>
  <c r="E58" i="19"/>
  <c r="E41" i="19"/>
  <c r="E38" i="19"/>
  <c r="D40" i="19"/>
  <c r="E37" i="19"/>
  <c r="E35" i="19"/>
  <c r="E42" i="19"/>
  <c r="E59" i="19"/>
  <c r="E67" i="19"/>
  <c r="D41" i="19"/>
  <c r="D38" i="19"/>
  <c r="D42" i="19"/>
  <c r="D57" i="19"/>
  <c r="D54" i="19"/>
  <c r="D55" i="19"/>
  <c r="D56" i="19"/>
  <c r="D49" i="19"/>
  <c r="D58" i="19"/>
  <c r="D59" i="19"/>
  <c r="D67" i="19"/>
  <c r="D18" i="19"/>
  <c r="D17" i="19"/>
  <c r="D16" i="19"/>
  <c r="D9" i="19"/>
  <c r="D26" i="7"/>
  <c r="D27" i="7"/>
  <c r="D21" i="19"/>
  <c r="D23" i="19"/>
  <c r="D22" i="19"/>
  <c r="D26" i="19"/>
  <c r="D25" i="19"/>
  <c r="D20" i="19"/>
  <c r="D28" i="19"/>
  <c r="C26" i="7"/>
  <c r="C27" i="7"/>
  <c r="C21" i="19"/>
  <c r="C22" i="19"/>
  <c r="C20" i="19"/>
  <c r="C17" i="19"/>
  <c r="C16" i="19"/>
  <c r="C28" i="19"/>
  <c r="C29" i="19"/>
  <c r="D29" i="19"/>
  <c r="D30" i="19"/>
  <c r="C30" i="19"/>
  <c r="D31" i="19"/>
  <c r="D78" i="19"/>
  <c r="D63" i="19"/>
  <c r="D13" i="4"/>
  <c r="D64" i="19"/>
  <c r="D65" i="19"/>
  <c r="C63" i="19"/>
  <c r="C13" i="4"/>
  <c r="C64" i="19"/>
  <c r="C65" i="19"/>
  <c r="C69" i="19"/>
  <c r="C71" i="19"/>
  <c r="C70" i="19"/>
  <c r="C74" i="19"/>
  <c r="C75" i="19"/>
  <c r="C76" i="19"/>
  <c r="C77" i="19"/>
  <c r="C79" i="19"/>
  <c r="C80" i="19"/>
  <c r="C67" i="19"/>
  <c r="C78" i="19"/>
  <c r="C85" i="19"/>
  <c r="C66" i="19"/>
  <c r="C72" i="19"/>
  <c r="C81" i="19"/>
  <c r="C82" i="19"/>
  <c r="D68" i="19"/>
  <c r="D69" i="19"/>
  <c r="D70" i="19"/>
  <c r="D71" i="19"/>
  <c r="D74" i="19"/>
  <c r="D75" i="19"/>
  <c r="D76" i="19"/>
  <c r="D79" i="19"/>
  <c r="D80" i="19"/>
  <c r="D85" i="19"/>
  <c r="D66" i="19"/>
  <c r="D72" i="19"/>
  <c r="D81" i="19"/>
  <c r="D82" i="19"/>
  <c r="E68" i="19"/>
  <c r="E18" i="19"/>
  <c r="E17" i="19"/>
  <c r="E16" i="19"/>
  <c r="E9" i="19"/>
  <c r="E26" i="7"/>
  <c r="E27" i="7"/>
  <c r="E21" i="19"/>
  <c r="E23" i="19"/>
  <c r="E22" i="19"/>
  <c r="E26" i="19"/>
  <c r="E25" i="19"/>
  <c r="E20" i="19"/>
  <c r="E28" i="19"/>
  <c r="E29" i="19"/>
  <c r="E30" i="19"/>
  <c r="E31" i="19"/>
  <c r="E78" i="19"/>
  <c r="E63" i="19"/>
  <c r="E13" i="4"/>
  <c r="E64" i="19"/>
  <c r="E65" i="19"/>
  <c r="E69" i="19"/>
  <c r="E70" i="19"/>
  <c r="E71" i="19"/>
  <c r="E74" i="19"/>
  <c r="E75" i="19"/>
  <c r="E76" i="19"/>
  <c r="E79" i="19"/>
  <c r="E80" i="19"/>
  <c r="E85" i="19"/>
  <c r="E66" i="19"/>
  <c r="E72" i="19"/>
  <c r="C41" i="17"/>
  <c r="D41" i="17"/>
  <c r="E87" i="19"/>
  <c r="E81" i="19"/>
  <c r="E82" i="19"/>
  <c r="F68" i="19"/>
  <c r="F18" i="19"/>
  <c r="F17" i="19"/>
  <c r="F16" i="19"/>
  <c r="F9" i="19"/>
  <c r="F26" i="7"/>
  <c r="F27" i="7"/>
  <c r="F21" i="19"/>
  <c r="F23" i="19"/>
  <c r="F22" i="19"/>
  <c r="F26" i="19"/>
  <c r="F25" i="19"/>
  <c r="F20" i="19"/>
  <c r="F28" i="19"/>
  <c r="F29" i="19"/>
  <c r="F30" i="19"/>
  <c r="F31" i="19"/>
  <c r="F78" i="19"/>
  <c r="F63" i="19"/>
  <c r="F13" i="4"/>
  <c r="F64" i="19"/>
  <c r="F65" i="19"/>
  <c r="F69" i="19"/>
  <c r="F70" i="19"/>
  <c r="F71" i="19"/>
  <c r="F74" i="19"/>
  <c r="F75" i="19"/>
  <c r="F76" i="19"/>
  <c r="F79" i="19"/>
  <c r="F80" i="19"/>
  <c r="F85" i="19"/>
  <c r="F66" i="19"/>
  <c r="F72" i="19"/>
  <c r="E41" i="17"/>
  <c r="F87" i="19"/>
  <c r="F81" i="19"/>
  <c r="F82" i="19"/>
  <c r="G68" i="19"/>
  <c r="G18" i="19"/>
  <c r="G17" i="19"/>
  <c r="G16" i="19"/>
  <c r="G9" i="19"/>
  <c r="G26" i="7"/>
  <c r="G27" i="7"/>
  <c r="G21" i="19"/>
  <c r="G23" i="19"/>
  <c r="G22" i="19"/>
  <c r="G26" i="19"/>
  <c r="G25" i="19"/>
  <c r="G20" i="19"/>
  <c r="G28" i="19"/>
  <c r="G29" i="19"/>
  <c r="G30" i="19"/>
  <c r="G31" i="19"/>
  <c r="G78" i="19"/>
  <c r="G63" i="19"/>
  <c r="G13" i="4"/>
  <c r="G64" i="19"/>
  <c r="G65" i="19"/>
  <c r="G69" i="19"/>
  <c r="G70" i="19"/>
  <c r="G71" i="19"/>
  <c r="G74" i="19"/>
  <c r="G75" i="19"/>
  <c r="G76" i="19"/>
  <c r="G79" i="19"/>
  <c r="G80" i="19"/>
  <c r="G85" i="19"/>
  <c r="G66" i="19"/>
  <c r="G72" i="19"/>
  <c r="F41" i="17"/>
  <c r="G87" i="19"/>
  <c r="G81" i="19"/>
  <c r="G82" i="19"/>
  <c r="H68" i="19"/>
  <c r="I37" i="19"/>
  <c r="H18" i="19"/>
  <c r="H17" i="19"/>
  <c r="H16" i="19"/>
  <c r="H9" i="19"/>
  <c r="H26" i="7"/>
  <c r="H27" i="7"/>
  <c r="H21" i="19"/>
  <c r="I46" i="19"/>
  <c r="H23" i="19"/>
  <c r="H22" i="19"/>
  <c r="I48" i="19"/>
  <c r="H26" i="19"/>
  <c r="H25" i="19"/>
  <c r="H20" i="19"/>
  <c r="H28" i="19"/>
  <c r="H29" i="19"/>
  <c r="H30" i="19"/>
  <c r="H31" i="19"/>
  <c r="H78" i="19"/>
  <c r="H63" i="19"/>
  <c r="H13" i="4"/>
  <c r="H64" i="19"/>
  <c r="H65" i="19"/>
  <c r="H69" i="19"/>
  <c r="H70" i="19"/>
  <c r="H71" i="19"/>
  <c r="H74" i="19"/>
  <c r="H75" i="19"/>
  <c r="F25" i="5"/>
  <c r="H76" i="19"/>
  <c r="H79" i="19"/>
  <c r="H80" i="19"/>
  <c r="H85" i="19"/>
  <c r="H66" i="19"/>
  <c r="G41" i="17"/>
  <c r="H87" i="19"/>
  <c r="H81" i="19"/>
  <c r="H41" i="17"/>
  <c r="H72" i="19"/>
  <c r="H82" i="19"/>
  <c r="I68" i="19"/>
  <c r="I57" i="19"/>
  <c r="H15" i="1"/>
  <c r="I20" i="13"/>
  <c r="I21" i="13"/>
  <c r="I22" i="13"/>
  <c r="I23" i="13"/>
  <c r="I24" i="13"/>
  <c r="I25" i="13"/>
  <c r="I26" i="13"/>
  <c r="I27" i="13"/>
  <c r="I28" i="13"/>
  <c r="I33" i="13"/>
  <c r="I31" i="13"/>
  <c r="I34" i="13"/>
  <c r="H14" i="1"/>
  <c r="I15" i="12"/>
  <c r="I16" i="12"/>
  <c r="I17" i="12"/>
  <c r="I18" i="12"/>
  <c r="I19" i="12"/>
  <c r="I20" i="12"/>
  <c r="I21" i="12"/>
  <c r="I22" i="12"/>
  <c r="I23" i="12"/>
  <c r="I28" i="12"/>
  <c r="I26" i="12"/>
  <c r="I29" i="12"/>
  <c r="H10" i="1"/>
  <c r="I50" i="19"/>
  <c r="I12" i="19"/>
  <c r="I51" i="19"/>
  <c r="H11" i="1"/>
  <c r="I52" i="19"/>
  <c r="I11" i="19"/>
  <c r="I53" i="19"/>
  <c r="I54" i="19"/>
  <c r="I55" i="19"/>
  <c r="I56" i="19"/>
  <c r="I49" i="19"/>
  <c r="I45" i="19"/>
  <c r="I47" i="19"/>
  <c r="I44" i="19"/>
  <c r="I58" i="19"/>
  <c r="I10" i="19"/>
  <c r="I40" i="19"/>
  <c r="I41" i="19"/>
  <c r="I38" i="19"/>
  <c r="I35" i="19"/>
  <c r="I42" i="19"/>
  <c r="I59" i="19"/>
  <c r="I67" i="19"/>
  <c r="J37" i="19"/>
  <c r="I18" i="19"/>
  <c r="I17" i="19"/>
  <c r="I16" i="19"/>
  <c r="I9" i="19"/>
  <c r="I26" i="7"/>
  <c r="I27" i="7"/>
  <c r="I21" i="19"/>
  <c r="J46" i="19"/>
  <c r="I23" i="19"/>
  <c r="I22" i="19"/>
  <c r="J48" i="19"/>
  <c r="I26" i="19"/>
  <c r="I25" i="19"/>
  <c r="I20" i="19"/>
  <c r="I28" i="19"/>
  <c r="I29" i="19"/>
  <c r="I30" i="19"/>
  <c r="I31" i="19"/>
  <c r="I78" i="19"/>
  <c r="I63" i="19"/>
  <c r="I13" i="4"/>
  <c r="I64" i="19"/>
  <c r="I65" i="19"/>
  <c r="I69" i="19"/>
  <c r="I70" i="19"/>
  <c r="I71" i="19"/>
  <c r="I74" i="19"/>
  <c r="I75" i="19"/>
  <c r="I76" i="19"/>
  <c r="I79" i="19"/>
  <c r="I80" i="19"/>
  <c r="I85" i="19"/>
  <c r="I66" i="19"/>
  <c r="I87" i="19"/>
  <c r="I81" i="19"/>
  <c r="I41" i="17"/>
  <c r="J87" i="19"/>
  <c r="I89" i="19"/>
  <c r="J35" i="19"/>
  <c r="J42" i="19"/>
  <c r="J45" i="19"/>
  <c r="J47" i="19"/>
  <c r="J44" i="19"/>
  <c r="D6" i="19"/>
  <c r="E6" i="19"/>
  <c r="F6" i="19"/>
  <c r="G6" i="19"/>
  <c r="H6" i="19"/>
  <c r="I6" i="19"/>
  <c r="D7" i="19"/>
  <c r="E7" i="19"/>
  <c r="F7" i="19"/>
  <c r="G7" i="19"/>
  <c r="H7" i="19"/>
  <c r="I7" i="19"/>
  <c r="I5" i="19"/>
  <c r="J9" i="19"/>
  <c r="J10" i="19"/>
  <c r="J11" i="19"/>
  <c r="J12" i="19"/>
  <c r="I72" i="19"/>
  <c r="I82" i="19"/>
  <c r="I24" i="17"/>
  <c r="I80" i="7"/>
  <c r="I23" i="17"/>
  <c r="I17" i="17"/>
  <c r="I18" i="17"/>
  <c r="I20" i="17"/>
  <c r="I21" i="17"/>
  <c r="I22" i="17"/>
  <c r="I5" i="6"/>
  <c r="I9" i="17"/>
  <c r="I6" i="6"/>
  <c r="I10" i="17"/>
  <c r="I7" i="6"/>
  <c r="I11" i="17"/>
  <c r="I12" i="17"/>
  <c r="I13" i="17"/>
  <c r="I14" i="17"/>
  <c r="I5" i="17"/>
  <c r="I6" i="17"/>
  <c r="I7" i="17"/>
  <c r="I26" i="17"/>
  <c r="I42" i="17"/>
  <c r="I43" i="17"/>
  <c r="I45" i="17"/>
  <c r="D36" i="17"/>
  <c r="E36" i="17"/>
  <c r="F36" i="17"/>
  <c r="G36" i="17"/>
  <c r="H36" i="17"/>
  <c r="I36" i="17"/>
  <c r="C37" i="17"/>
  <c r="D37" i="17"/>
  <c r="E37" i="17"/>
  <c r="F37" i="17"/>
  <c r="G37" i="17"/>
  <c r="H37" i="17"/>
  <c r="I37" i="17"/>
  <c r="I39" i="17"/>
  <c r="E29" i="17"/>
  <c r="F29" i="17"/>
  <c r="G29" i="17"/>
  <c r="H29" i="17"/>
  <c r="I29" i="17"/>
  <c r="C30" i="17"/>
  <c r="D30" i="17"/>
  <c r="E30" i="17"/>
  <c r="F30" i="17"/>
  <c r="G30" i="17"/>
  <c r="H30" i="17"/>
  <c r="I30" i="17"/>
  <c r="H32" i="17"/>
  <c r="I31" i="17"/>
  <c r="I32" i="17"/>
  <c r="I33" i="17"/>
  <c r="I47" i="17"/>
  <c r="I50" i="17"/>
  <c r="I27" i="17"/>
  <c r="I3" i="17"/>
  <c r="I3" i="18"/>
  <c r="H3" i="19"/>
  <c r="H14" i="19"/>
  <c r="H33" i="19"/>
  <c r="I33" i="19"/>
  <c r="I61" i="19"/>
  <c r="I86" i="19"/>
  <c r="J33" i="19"/>
  <c r="I3" i="19"/>
  <c r="I14" i="19"/>
  <c r="J3" i="19"/>
  <c r="D38" i="20"/>
  <c r="D39" i="20"/>
  <c r="D40" i="20"/>
  <c r="D41" i="20"/>
  <c r="D43" i="20"/>
  <c r="D46" i="20"/>
  <c r="D28" i="7"/>
  <c r="D47" i="20"/>
  <c r="D52" i="20"/>
  <c r="D54" i="20"/>
  <c r="D68" i="20"/>
  <c r="E38" i="20"/>
  <c r="E39" i="20"/>
  <c r="E40" i="20"/>
  <c r="E41" i="20"/>
  <c r="E43" i="20"/>
  <c r="E46" i="20"/>
  <c r="E28" i="7"/>
  <c r="E47" i="20"/>
  <c r="E52" i="20"/>
  <c r="E54" i="20"/>
  <c r="E68" i="20"/>
  <c r="F38" i="20"/>
  <c r="F39" i="20"/>
  <c r="F40" i="20"/>
  <c r="F41" i="20"/>
  <c r="F43" i="20"/>
  <c r="F46" i="20"/>
  <c r="F28" i="7"/>
  <c r="F47" i="20"/>
  <c r="F52" i="20"/>
  <c r="F54" i="20"/>
  <c r="F68" i="20"/>
  <c r="G38" i="20"/>
  <c r="G39" i="20"/>
  <c r="G40" i="20"/>
  <c r="G41" i="20"/>
  <c r="G43" i="20"/>
  <c r="G46" i="20"/>
  <c r="G28" i="7"/>
  <c r="G47" i="20"/>
  <c r="G52" i="20"/>
  <c r="G54" i="20"/>
  <c r="G68" i="20"/>
  <c r="H38" i="20"/>
  <c r="H39" i="20"/>
  <c r="H40" i="20"/>
  <c r="H41" i="20"/>
  <c r="H43" i="20"/>
  <c r="H49" i="20"/>
  <c r="H46" i="20"/>
  <c r="H28" i="7"/>
  <c r="H47" i="20"/>
  <c r="H50" i="20"/>
  <c r="H52" i="20"/>
  <c r="H54" i="20"/>
  <c r="H68" i="20"/>
  <c r="I38" i="20"/>
  <c r="I39" i="20"/>
  <c r="I40" i="20"/>
  <c r="I41" i="20"/>
  <c r="I43" i="20"/>
  <c r="I49" i="20"/>
  <c r="I46" i="20"/>
  <c r="I28" i="7"/>
  <c r="I47" i="20"/>
  <c r="I4" i="6"/>
  <c r="I9" i="6"/>
  <c r="I8" i="6"/>
  <c r="I10" i="6"/>
  <c r="I50" i="20"/>
  <c r="I52" i="20"/>
  <c r="I54" i="20"/>
  <c r="I68" i="20"/>
  <c r="D77" i="20"/>
  <c r="D76" i="20"/>
  <c r="D92" i="20"/>
  <c r="D61" i="20"/>
  <c r="D66" i="20"/>
  <c r="D93" i="20"/>
  <c r="E92" i="20"/>
  <c r="E61" i="20"/>
  <c r="E66" i="20"/>
  <c r="E93" i="20"/>
  <c r="F92" i="20"/>
  <c r="F61" i="20"/>
  <c r="F66" i="20"/>
  <c r="F93" i="20"/>
  <c r="G92" i="20"/>
  <c r="G61" i="20"/>
  <c r="G66" i="20"/>
  <c r="G93" i="20"/>
  <c r="H92" i="20"/>
  <c r="H61" i="20"/>
  <c r="H66" i="20"/>
  <c r="H93" i="20"/>
  <c r="I92" i="20"/>
  <c r="I61" i="20"/>
  <c r="I66" i="20"/>
  <c r="I93" i="20"/>
  <c r="H94" i="20"/>
  <c r="H95" i="20"/>
  <c r="I94" i="20"/>
  <c r="I95" i="20"/>
  <c r="D94" i="20"/>
  <c r="D95" i="20"/>
  <c r="E94" i="20"/>
  <c r="E95" i="20"/>
  <c r="F94" i="20"/>
  <c r="F95" i="20"/>
  <c r="G94" i="20"/>
  <c r="G95" i="20"/>
  <c r="D96" i="20"/>
  <c r="I101" i="20"/>
  <c r="I91" i="20"/>
  <c r="I82" i="20"/>
  <c r="I69" i="20"/>
  <c r="I83" i="20"/>
  <c r="D69" i="20"/>
  <c r="D83" i="20"/>
  <c r="D84" i="20"/>
  <c r="E69" i="20"/>
  <c r="E83" i="20"/>
  <c r="E84" i="20"/>
  <c r="F69" i="20"/>
  <c r="F83" i="20"/>
  <c r="F84" i="20"/>
  <c r="G69" i="20"/>
  <c r="G83" i="20"/>
  <c r="G84" i="20"/>
  <c r="H69" i="20"/>
  <c r="H83" i="20"/>
  <c r="H84" i="20"/>
  <c r="I84" i="20"/>
  <c r="I60" i="20"/>
  <c r="E86" i="20"/>
  <c r="I36" i="20"/>
  <c r="D70" i="20"/>
  <c r="E85" i="20"/>
  <c r="I24" i="4"/>
  <c r="I5" i="4"/>
  <c r="I12" i="4"/>
  <c r="I11" i="6"/>
  <c r="I10" i="4"/>
  <c r="I18" i="4"/>
  <c r="I29" i="7"/>
  <c r="I21" i="4"/>
  <c r="I20" i="4"/>
  <c r="I9" i="4"/>
  <c r="I3" i="4"/>
  <c r="I7" i="5"/>
  <c r="I37" i="5"/>
  <c r="I38" i="5"/>
  <c r="I36" i="5"/>
  <c r="I33" i="5"/>
  <c r="I35" i="5"/>
  <c r="I32" i="5"/>
  <c r="G25" i="5"/>
  <c r="D26" i="5"/>
  <c r="F26" i="5"/>
  <c r="G26" i="5"/>
  <c r="D27" i="5"/>
  <c r="F27" i="5"/>
  <c r="G27" i="5"/>
  <c r="D28" i="5"/>
  <c r="F28" i="5"/>
  <c r="G28" i="5"/>
  <c r="D29" i="5"/>
  <c r="F29" i="5"/>
  <c r="G29" i="5"/>
  <c r="D30" i="5"/>
  <c r="G30" i="5"/>
  <c r="I30" i="5"/>
  <c r="I29" i="5"/>
  <c r="I28" i="5"/>
  <c r="I27" i="5"/>
  <c r="I26" i="5"/>
  <c r="I25" i="5"/>
  <c r="I24" i="5"/>
  <c r="I23" i="5"/>
  <c r="I22" i="5"/>
  <c r="I21" i="5"/>
  <c r="I20" i="5"/>
  <c r="I19" i="5"/>
  <c r="I18" i="5"/>
  <c r="I17" i="5"/>
  <c r="I16" i="5"/>
  <c r="I14" i="5"/>
  <c r="I8" i="5"/>
  <c r="I6" i="5"/>
  <c r="D5" i="5"/>
  <c r="E5" i="5"/>
  <c r="F5" i="5"/>
  <c r="G5" i="5"/>
  <c r="H5" i="5"/>
  <c r="I5" i="5"/>
  <c r="I4" i="5"/>
  <c r="I3" i="6"/>
  <c r="I20" i="6"/>
  <c r="I68" i="6"/>
  <c r="I95" i="6"/>
  <c r="D72" i="6"/>
  <c r="D87" i="6"/>
  <c r="D76" i="6"/>
  <c r="D88" i="6"/>
  <c r="D89" i="6"/>
  <c r="E86" i="6"/>
  <c r="E72" i="6"/>
  <c r="E87" i="6"/>
  <c r="E76" i="6"/>
  <c r="E88" i="6"/>
  <c r="E89" i="6"/>
  <c r="F86" i="6"/>
  <c r="F72" i="6"/>
  <c r="F87" i="6"/>
  <c r="F76" i="6"/>
  <c r="F88" i="6"/>
  <c r="F89" i="6"/>
  <c r="G86" i="6"/>
  <c r="G72" i="6"/>
  <c r="G87" i="6"/>
  <c r="G76" i="6"/>
  <c r="G88" i="6"/>
  <c r="G89" i="6"/>
  <c r="H86" i="6"/>
  <c r="H72" i="6"/>
  <c r="H87" i="6"/>
  <c r="H76" i="6"/>
  <c r="H88" i="6"/>
  <c r="H89" i="6"/>
  <c r="I86" i="6"/>
  <c r="I72" i="6"/>
  <c r="I87" i="6"/>
  <c r="I76" i="6"/>
  <c r="I88" i="6"/>
  <c r="I89" i="6"/>
  <c r="D71" i="6"/>
  <c r="D80" i="6"/>
  <c r="D70" i="6"/>
  <c r="D81" i="6"/>
  <c r="D74" i="6"/>
  <c r="D82" i="6"/>
  <c r="D83" i="6"/>
  <c r="E79" i="6"/>
  <c r="E71" i="6"/>
  <c r="E80" i="6"/>
  <c r="E70" i="6"/>
  <c r="E81" i="6"/>
  <c r="E74" i="6"/>
  <c r="E82" i="6"/>
  <c r="E83" i="6"/>
  <c r="F79" i="6"/>
  <c r="F71" i="6"/>
  <c r="F80" i="6"/>
  <c r="F70" i="6"/>
  <c r="F81" i="6"/>
  <c r="F74" i="6"/>
  <c r="F82" i="6"/>
  <c r="F83" i="6"/>
  <c r="G79" i="6"/>
  <c r="G71" i="6"/>
  <c r="G80" i="6"/>
  <c r="G70" i="6"/>
  <c r="G81" i="6"/>
  <c r="G74" i="6"/>
  <c r="G82" i="6"/>
  <c r="G83" i="6"/>
  <c r="H79" i="6"/>
  <c r="H71" i="6"/>
  <c r="H80" i="6"/>
  <c r="H70" i="6"/>
  <c r="H81" i="6"/>
  <c r="H74" i="6"/>
  <c r="H82" i="6"/>
  <c r="H83" i="6"/>
  <c r="I79" i="6"/>
  <c r="I71" i="6"/>
  <c r="I80" i="6"/>
  <c r="I70" i="6"/>
  <c r="I81" i="6"/>
  <c r="I74" i="6"/>
  <c r="I82" i="6"/>
  <c r="I83" i="6"/>
  <c r="I75" i="6"/>
  <c r="D59" i="6"/>
  <c r="D54" i="6"/>
  <c r="D61" i="6"/>
  <c r="D62" i="6"/>
  <c r="E57" i="6"/>
  <c r="E51" i="6"/>
  <c r="E59" i="6"/>
  <c r="E54" i="6"/>
  <c r="E61" i="6"/>
  <c r="E62" i="6"/>
  <c r="F57" i="6"/>
  <c r="F51" i="6"/>
  <c r="F59" i="6"/>
  <c r="F54" i="6"/>
  <c r="F61" i="6"/>
  <c r="F62" i="6"/>
  <c r="G57" i="6"/>
  <c r="G51" i="6"/>
  <c r="G59" i="6"/>
  <c r="G54" i="6"/>
  <c r="G61" i="6"/>
  <c r="G62" i="6"/>
  <c r="H57" i="6"/>
  <c r="H51" i="6"/>
  <c r="H59" i="6"/>
  <c r="H54" i="6"/>
  <c r="H61" i="6"/>
  <c r="H62" i="6"/>
  <c r="I57" i="6"/>
  <c r="I51" i="6"/>
  <c r="I59" i="6"/>
  <c r="I54" i="6"/>
  <c r="I61" i="6"/>
  <c r="I62" i="6"/>
  <c r="D53" i="6"/>
  <c r="E53" i="6"/>
  <c r="F53" i="6"/>
  <c r="G53" i="6"/>
  <c r="H53" i="6"/>
  <c r="I53" i="6"/>
  <c r="I60" i="6"/>
  <c r="I49" i="6"/>
  <c r="I26" i="6"/>
  <c r="I27" i="6"/>
  <c r="I32" i="6"/>
  <c r="I34" i="6"/>
  <c r="I35" i="6"/>
  <c r="I40" i="6"/>
  <c r="I41" i="6"/>
  <c r="H26" i="6"/>
  <c r="H27" i="6"/>
  <c r="H32" i="6"/>
  <c r="H34" i="6"/>
  <c r="H35" i="6"/>
  <c r="H40" i="6"/>
  <c r="H41" i="6"/>
  <c r="I42" i="6"/>
  <c r="I44" i="6"/>
  <c r="I77" i="7"/>
  <c r="I53" i="7"/>
  <c r="I50" i="7"/>
  <c r="I38" i="7"/>
  <c r="I51" i="7"/>
  <c r="I25" i="7"/>
  <c r="I3" i="7"/>
  <c r="I23" i="9"/>
  <c r="I22" i="9"/>
  <c r="I12" i="9"/>
  <c r="I3" i="9"/>
  <c r="I22" i="10"/>
  <c r="I3" i="10"/>
  <c r="I26" i="11"/>
  <c r="I15" i="11"/>
  <c r="I3" i="11"/>
  <c r="I25" i="12"/>
  <c r="I14" i="12"/>
  <c r="I3" i="12"/>
  <c r="I38" i="13"/>
  <c r="I37" i="13"/>
  <c r="I36" i="13"/>
  <c r="I30" i="13"/>
  <c r="I19" i="13"/>
  <c r="I14" i="13"/>
  <c r="I3" i="13"/>
  <c r="I63" i="14"/>
  <c r="I54" i="14"/>
  <c r="I44" i="14"/>
  <c r="I34" i="14"/>
  <c r="I23" i="14"/>
  <c r="I13" i="14"/>
  <c r="I64" i="2"/>
  <c r="I55" i="2"/>
  <c r="I45" i="2"/>
  <c r="I35" i="2"/>
  <c r="I25" i="2"/>
  <c r="I15" i="2"/>
  <c r="D29" i="1"/>
  <c r="E29" i="1"/>
  <c r="F29" i="1"/>
  <c r="G29" i="1"/>
  <c r="H29" i="1"/>
  <c r="D19" i="1"/>
  <c r="E19" i="1"/>
  <c r="F19" i="1"/>
  <c r="G19" i="1"/>
  <c r="H19" i="1"/>
  <c r="D18" i="1"/>
  <c r="E18" i="1"/>
  <c r="F18" i="1"/>
  <c r="G18" i="1"/>
  <c r="H18" i="1"/>
  <c r="D102" i="20"/>
  <c r="D108" i="20"/>
  <c r="D104" i="20"/>
  <c r="D105" i="20"/>
  <c r="C7" i="20"/>
  <c r="C10" i="20"/>
  <c r="C14" i="20"/>
  <c r="D5" i="19"/>
  <c r="E5" i="19"/>
  <c r="F5" i="19"/>
  <c r="H23" i="17"/>
  <c r="G23" i="17"/>
  <c r="F23" i="17"/>
  <c r="C42" i="17"/>
  <c r="C36" i="17"/>
  <c r="C39" i="17"/>
  <c r="C17" i="17"/>
  <c r="C9" i="17"/>
  <c r="C10" i="17"/>
  <c r="C11" i="17"/>
  <c r="C12" i="17"/>
  <c r="H27" i="17"/>
  <c r="G27" i="17"/>
  <c r="F27" i="17"/>
  <c r="E27" i="17"/>
  <c r="D27" i="17"/>
  <c r="B6" i="1"/>
  <c r="C27" i="17"/>
  <c r="H3" i="17"/>
  <c r="G3" i="17"/>
  <c r="F3" i="17"/>
  <c r="E3" i="17"/>
  <c r="D3" i="17"/>
  <c r="C3" i="17"/>
  <c r="E23" i="17"/>
  <c r="D23" i="17"/>
  <c r="C23" i="17"/>
  <c r="C21" i="17"/>
  <c r="C13" i="17"/>
  <c r="C5" i="17"/>
  <c r="C14" i="17"/>
  <c r="C7" i="17"/>
  <c r="C43" i="17"/>
  <c r="C33" i="17"/>
  <c r="C18" i="17"/>
  <c r="C20" i="17"/>
  <c r="C22" i="17"/>
  <c r="H10" i="17"/>
  <c r="H11" i="17"/>
  <c r="H13" i="17"/>
  <c r="H9" i="17"/>
  <c r="H12" i="17"/>
  <c r="H14" i="17"/>
  <c r="G10" i="17"/>
  <c r="G11" i="17"/>
  <c r="G13" i="17"/>
  <c r="G9" i="17"/>
  <c r="G12" i="17"/>
  <c r="G14" i="17"/>
  <c r="F10" i="17"/>
  <c r="F11" i="17"/>
  <c r="F13" i="17"/>
  <c r="F9" i="17"/>
  <c r="F12" i="17"/>
  <c r="F14" i="17"/>
  <c r="E10" i="17"/>
  <c r="E11" i="17"/>
  <c r="E13" i="17"/>
  <c r="E9" i="17"/>
  <c r="E12" i="17"/>
  <c r="E14" i="17"/>
  <c r="D10" i="17"/>
  <c r="D11" i="17"/>
  <c r="D13" i="17"/>
  <c r="D9" i="17"/>
  <c r="D12" i="17"/>
  <c r="D14" i="17"/>
  <c r="D42" i="17"/>
  <c r="C45" i="17"/>
  <c r="C47" i="17"/>
  <c r="C24" i="17"/>
  <c r="C26" i="17"/>
  <c r="H42" i="17"/>
  <c r="G42" i="17"/>
  <c r="F42" i="17"/>
  <c r="E42" i="17"/>
  <c r="A32" i="9"/>
  <c r="A31" i="9"/>
  <c r="A30" i="9"/>
  <c r="A29" i="9"/>
  <c r="A28" i="9"/>
  <c r="A27" i="9"/>
  <c r="A26" i="9"/>
  <c r="A25" i="9"/>
  <c r="A24" i="9"/>
  <c r="H23" i="9"/>
  <c r="G23" i="9"/>
  <c r="F23" i="9"/>
  <c r="E23" i="9"/>
  <c r="D23" i="9"/>
  <c r="H12" i="9"/>
  <c r="G12" i="9"/>
  <c r="F12" i="9"/>
  <c r="E12" i="9"/>
  <c r="D12" i="9"/>
  <c r="H3" i="9"/>
  <c r="G3" i="9"/>
  <c r="F3" i="9"/>
  <c r="E3" i="9"/>
  <c r="D3" i="9"/>
  <c r="H22" i="9"/>
  <c r="G22" i="9"/>
  <c r="F22" i="9"/>
  <c r="E22" i="9"/>
  <c r="D22" i="9"/>
  <c r="H116" i="20"/>
  <c r="G116" i="20"/>
  <c r="F116" i="20"/>
  <c r="E116" i="20"/>
  <c r="D116" i="20"/>
  <c r="C116" i="20"/>
  <c r="H101" i="20"/>
  <c r="G101" i="20"/>
  <c r="F101" i="20"/>
  <c r="E101" i="20"/>
  <c r="D101" i="20"/>
  <c r="C101" i="20"/>
  <c r="C21" i="20"/>
  <c r="C22" i="20"/>
  <c r="C3" i="20"/>
  <c r="C20" i="20"/>
  <c r="H91" i="20"/>
  <c r="G91" i="20"/>
  <c r="F91" i="20"/>
  <c r="E91" i="20"/>
  <c r="D91" i="20"/>
  <c r="C91" i="20"/>
  <c r="H82" i="20"/>
  <c r="G82" i="20"/>
  <c r="F82" i="20"/>
  <c r="E82" i="20"/>
  <c r="D82" i="20"/>
  <c r="C82" i="20"/>
  <c r="H60" i="20"/>
  <c r="G60" i="20"/>
  <c r="F60" i="20"/>
  <c r="E60" i="20"/>
  <c r="D60" i="20"/>
  <c r="C60" i="20"/>
  <c r="C46" i="20"/>
  <c r="C38" i="20"/>
  <c r="C39" i="20"/>
  <c r="C40" i="20"/>
  <c r="C41" i="20"/>
  <c r="C43" i="20"/>
  <c r="H36" i="20"/>
  <c r="G36" i="20"/>
  <c r="F36" i="20"/>
  <c r="E36" i="20"/>
  <c r="D36" i="20"/>
  <c r="C36" i="20"/>
  <c r="H3" i="20"/>
  <c r="I3" i="20"/>
  <c r="G3" i="20"/>
  <c r="F3" i="20"/>
  <c r="E3" i="20"/>
  <c r="D3" i="20"/>
  <c r="I20" i="20"/>
  <c r="H20" i="20"/>
  <c r="G20" i="20"/>
  <c r="F20" i="20"/>
  <c r="E20" i="20"/>
  <c r="D20" i="20"/>
  <c r="C28" i="7"/>
  <c r="C47" i="20"/>
  <c r="C52" i="20"/>
  <c r="C54" i="20"/>
  <c r="H108" i="20"/>
  <c r="G108" i="20"/>
  <c r="F108" i="20"/>
  <c r="E108" i="20"/>
  <c r="A11" i="13"/>
  <c r="A10" i="13"/>
  <c r="A9" i="13"/>
  <c r="A8" i="13"/>
  <c r="A7" i="13"/>
  <c r="A6" i="13"/>
  <c r="A5" i="13"/>
  <c r="A4" i="13"/>
  <c r="H36" i="13"/>
  <c r="G36" i="13"/>
  <c r="F36" i="13"/>
  <c r="E36" i="13"/>
  <c r="D36" i="13"/>
  <c r="H30" i="13"/>
  <c r="G30" i="13"/>
  <c r="F30" i="13"/>
  <c r="E30" i="13"/>
  <c r="D30" i="13"/>
  <c r="H19" i="13"/>
  <c r="G19" i="13"/>
  <c r="F19" i="13"/>
  <c r="E19" i="13"/>
  <c r="D19" i="13"/>
  <c r="H14" i="13"/>
  <c r="G14" i="13"/>
  <c r="F14" i="13"/>
  <c r="E14" i="13"/>
  <c r="D14" i="13"/>
  <c r="H3" i="13"/>
  <c r="G3" i="13"/>
  <c r="F3" i="13"/>
  <c r="E3" i="13"/>
  <c r="D3" i="13"/>
  <c r="A27" i="13"/>
  <c r="A26" i="13"/>
  <c r="A25" i="13"/>
  <c r="A24" i="13"/>
  <c r="A23" i="13"/>
  <c r="A22" i="13"/>
  <c r="A21" i="13"/>
  <c r="A20" i="13"/>
  <c r="H38" i="13"/>
  <c r="G38" i="13"/>
  <c r="F38" i="13"/>
  <c r="E38" i="13"/>
  <c r="D38" i="13"/>
  <c r="H37" i="13"/>
  <c r="G37" i="13"/>
  <c r="F37" i="13"/>
  <c r="E37" i="13"/>
  <c r="D37" i="13"/>
  <c r="A11" i="12"/>
  <c r="A10" i="12"/>
  <c r="A9" i="12"/>
  <c r="A8" i="12"/>
  <c r="A7" i="12"/>
  <c r="A6" i="12"/>
  <c r="A5" i="12"/>
  <c r="A4" i="12"/>
  <c r="H25" i="12"/>
  <c r="G25" i="12"/>
  <c r="F25" i="12"/>
  <c r="E25" i="12"/>
  <c r="D25" i="12"/>
  <c r="H14" i="12"/>
  <c r="G14" i="12"/>
  <c r="F14" i="12"/>
  <c r="E14" i="12"/>
  <c r="D14" i="12"/>
  <c r="H3" i="12"/>
  <c r="G3" i="12"/>
  <c r="F3" i="12"/>
  <c r="E3" i="12"/>
  <c r="D3" i="12"/>
  <c r="A22" i="12"/>
  <c r="A21" i="12"/>
  <c r="A20" i="12"/>
  <c r="A19" i="12"/>
  <c r="A18" i="12"/>
  <c r="A17" i="12"/>
  <c r="A16" i="12"/>
  <c r="A15" i="12"/>
  <c r="H3" i="18"/>
  <c r="G3" i="18"/>
  <c r="F3" i="18"/>
  <c r="E3" i="18"/>
  <c r="D3" i="18"/>
  <c r="C3" i="18"/>
  <c r="G3" i="19"/>
  <c r="F3" i="19"/>
  <c r="E3" i="19"/>
  <c r="D3" i="19"/>
  <c r="C3" i="19"/>
  <c r="D89" i="19"/>
  <c r="H61" i="19"/>
  <c r="H86" i="19"/>
  <c r="G14" i="19"/>
  <c r="G33" i="19"/>
  <c r="G61" i="19"/>
  <c r="G86" i="19"/>
  <c r="F14" i="19"/>
  <c r="F33" i="19"/>
  <c r="F61" i="19"/>
  <c r="F86" i="19"/>
  <c r="E14" i="19"/>
  <c r="E33" i="19"/>
  <c r="E61" i="19"/>
  <c r="E86" i="19"/>
  <c r="D14" i="19"/>
  <c r="D33" i="19"/>
  <c r="D61" i="19"/>
  <c r="D86" i="19"/>
  <c r="C86" i="19"/>
  <c r="I83" i="19"/>
  <c r="C61" i="19"/>
  <c r="C14" i="19"/>
  <c r="C33" i="19"/>
  <c r="H5" i="19"/>
  <c r="G5" i="19"/>
  <c r="C5" i="19"/>
  <c r="C83" i="19"/>
  <c r="H24" i="4"/>
  <c r="G24" i="4"/>
  <c r="F24" i="4"/>
  <c r="E24" i="4"/>
  <c r="D24" i="4"/>
  <c r="C24" i="4"/>
  <c r="H3" i="4"/>
  <c r="G3" i="4"/>
  <c r="F3" i="4"/>
  <c r="E3" i="4"/>
  <c r="D3" i="4"/>
  <c r="C3" i="4"/>
  <c r="D5" i="4"/>
  <c r="C12" i="4"/>
  <c r="C5" i="4"/>
  <c r="C18" i="4"/>
  <c r="C29" i="7"/>
  <c r="C21" i="4"/>
  <c r="C20" i="4"/>
  <c r="H5" i="4"/>
  <c r="H12" i="4"/>
  <c r="G5" i="4"/>
  <c r="G12" i="4"/>
  <c r="F5" i="4"/>
  <c r="F12" i="4"/>
  <c r="E5" i="4"/>
  <c r="E12" i="4"/>
  <c r="H3" i="6"/>
  <c r="H20" i="6"/>
  <c r="H68" i="6"/>
  <c r="G3" i="6"/>
  <c r="G20" i="6"/>
  <c r="G68" i="6"/>
  <c r="F3" i="6"/>
  <c r="F20" i="6"/>
  <c r="F68" i="6"/>
  <c r="E3" i="6"/>
  <c r="E20" i="6"/>
  <c r="E68" i="6"/>
  <c r="D3" i="6"/>
  <c r="D20" i="6"/>
  <c r="D68" i="6"/>
  <c r="C3" i="6"/>
  <c r="C20" i="6"/>
  <c r="C68" i="6"/>
  <c r="C76" i="6"/>
  <c r="H75" i="6"/>
  <c r="G75" i="6"/>
  <c r="F75" i="6"/>
  <c r="E75" i="6"/>
  <c r="D75" i="6"/>
  <c r="C75" i="6"/>
  <c r="C74" i="6"/>
  <c r="C72" i="6"/>
  <c r="C71" i="6"/>
  <c r="C70" i="6"/>
  <c r="C54" i="6"/>
  <c r="H49" i="6"/>
  <c r="H95" i="6"/>
  <c r="G49" i="6"/>
  <c r="G95" i="6"/>
  <c r="F49" i="6"/>
  <c r="F95" i="6"/>
  <c r="E49" i="6"/>
  <c r="E95" i="6"/>
  <c r="D49" i="6"/>
  <c r="D95" i="6"/>
  <c r="C49" i="6"/>
  <c r="C95" i="6"/>
  <c r="C32" i="6"/>
  <c r="C40" i="6"/>
  <c r="C41" i="6"/>
  <c r="C44" i="6"/>
  <c r="G34" i="6"/>
  <c r="F34" i="6"/>
  <c r="E34" i="6"/>
  <c r="D35" i="6"/>
  <c r="D34" i="6"/>
  <c r="D40" i="6"/>
  <c r="D26" i="6"/>
  <c r="E26" i="6"/>
  <c r="F26" i="6"/>
  <c r="G26" i="6"/>
  <c r="E35" i="6"/>
  <c r="E40" i="6"/>
  <c r="F35" i="6"/>
  <c r="F40" i="6"/>
  <c r="G35" i="6"/>
  <c r="G40" i="6"/>
  <c r="D22" i="10"/>
  <c r="C22" i="10"/>
  <c r="H22" i="10"/>
  <c r="G22" i="10"/>
  <c r="F22" i="10"/>
  <c r="E22" i="10"/>
  <c r="H3" i="10"/>
  <c r="G3" i="10"/>
  <c r="F3" i="10"/>
  <c r="E3" i="10"/>
  <c r="D3" i="10"/>
  <c r="H77" i="7"/>
  <c r="G77" i="7"/>
  <c r="F77" i="7"/>
  <c r="E77" i="7"/>
  <c r="D77" i="7"/>
  <c r="C77" i="7"/>
  <c r="H53" i="7"/>
  <c r="G53" i="7"/>
  <c r="F53" i="7"/>
  <c r="E53" i="7"/>
  <c r="C33" i="7"/>
  <c r="H25" i="7"/>
  <c r="G25" i="7"/>
  <c r="F25" i="7"/>
  <c r="E25" i="7"/>
  <c r="D25" i="7"/>
  <c r="C25" i="7"/>
  <c r="C3" i="7"/>
  <c r="H3" i="7"/>
  <c r="G3" i="7"/>
  <c r="F3" i="7"/>
  <c r="E3" i="7"/>
  <c r="D3" i="7"/>
  <c r="A69" i="7"/>
  <c r="A68" i="7"/>
  <c r="A67" i="7"/>
  <c r="A66" i="7"/>
  <c r="A65" i="7"/>
  <c r="A64" i="7"/>
  <c r="A63" i="7"/>
  <c r="A62" i="7"/>
  <c r="A61" i="7"/>
  <c r="A60" i="7"/>
  <c r="A39" i="7"/>
  <c r="A59" i="7"/>
  <c r="A57" i="7"/>
  <c r="A56" i="7"/>
  <c r="A55" i="7"/>
  <c r="A34" i="7"/>
  <c r="A54" i="7"/>
  <c r="D53" i="7"/>
  <c r="H38" i="7"/>
  <c r="G38" i="7"/>
  <c r="F38" i="7"/>
  <c r="E38" i="7"/>
  <c r="D38" i="7"/>
  <c r="A49" i="7"/>
  <c r="A48" i="7"/>
  <c r="A47" i="7"/>
  <c r="A46" i="7"/>
  <c r="A45" i="7"/>
  <c r="A44" i="7"/>
  <c r="A43" i="7"/>
  <c r="A42" i="7"/>
  <c r="A41" i="7"/>
  <c r="A40" i="7"/>
  <c r="A37" i="7"/>
  <c r="A36" i="7"/>
  <c r="A35" i="7"/>
  <c r="H26" i="11"/>
  <c r="G26" i="11"/>
  <c r="F26" i="11"/>
  <c r="E26" i="11"/>
  <c r="D26" i="11"/>
  <c r="H15" i="11"/>
  <c r="G15" i="11"/>
  <c r="F15" i="11"/>
  <c r="E15" i="11"/>
  <c r="H3" i="11"/>
  <c r="G3" i="11"/>
  <c r="F3" i="11"/>
  <c r="E3" i="11"/>
  <c r="D3" i="11"/>
  <c r="A24" i="11"/>
  <c r="A23" i="11"/>
  <c r="A22" i="11"/>
  <c r="A21" i="11"/>
  <c r="A20" i="11"/>
  <c r="A19" i="11"/>
  <c r="A18" i="11"/>
  <c r="A17" i="11"/>
  <c r="A16" i="11"/>
  <c r="H36" i="5"/>
  <c r="G36" i="5"/>
  <c r="F36" i="5"/>
  <c r="E36" i="5"/>
  <c r="D36" i="5"/>
  <c r="C36" i="5"/>
  <c r="H32" i="5"/>
  <c r="G32" i="5"/>
  <c r="F32" i="5"/>
  <c r="E32" i="5"/>
  <c r="D32" i="5"/>
  <c r="C32" i="5"/>
  <c r="C4" i="5"/>
  <c r="H4" i="5"/>
  <c r="G4" i="5"/>
  <c r="F4" i="5"/>
  <c r="E4" i="5"/>
  <c r="D4" i="5"/>
  <c r="C33" i="5"/>
  <c r="H16" i="5"/>
  <c r="H14" i="5"/>
  <c r="D14" i="5"/>
  <c r="CJ4" i="1"/>
  <c r="CK4" i="1"/>
  <c r="CL4" i="1"/>
  <c r="CM4" i="1"/>
  <c r="CN4" i="1"/>
  <c r="CX4" i="1"/>
  <c r="CY4" i="1"/>
  <c r="CZ4" i="1"/>
  <c r="DA4" i="1"/>
  <c r="DB4" i="1"/>
  <c r="DB36" i="1"/>
  <c r="DB50" i="1"/>
  <c r="DB57" i="1"/>
  <c r="DA36" i="1"/>
  <c r="DA50" i="1"/>
  <c r="DA57" i="1"/>
  <c r="CZ36" i="1"/>
  <c r="CZ50" i="1"/>
  <c r="CZ57" i="1"/>
  <c r="CY36" i="1"/>
  <c r="CY50" i="1"/>
  <c r="CY57" i="1"/>
  <c r="CX36" i="1"/>
  <c r="CX50" i="1"/>
  <c r="CX57" i="1"/>
  <c r="DB27" i="1"/>
  <c r="DB28" i="1"/>
  <c r="DB29" i="1"/>
  <c r="DB30" i="1"/>
  <c r="DB31" i="1"/>
  <c r="DB33" i="1"/>
  <c r="DA27" i="1"/>
  <c r="DA28" i="1"/>
  <c r="DA29" i="1"/>
  <c r="DA30" i="1"/>
  <c r="DA31" i="1"/>
  <c r="DA33" i="1"/>
  <c r="CZ27" i="1"/>
  <c r="CZ28" i="1"/>
  <c r="CZ29" i="1"/>
  <c r="CZ30" i="1"/>
  <c r="CZ31" i="1"/>
  <c r="CZ33" i="1"/>
  <c r="CY27" i="1"/>
  <c r="CY28" i="1"/>
  <c r="CY29" i="1"/>
  <c r="CY30" i="1"/>
  <c r="CY31" i="1"/>
  <c r="CY33" i="1"/>
  <c r="CX27" i="1"/>
  <c r="CX28" i="1"/>
  <c r="CX29" i="1"/>
  <c r="CX30" i="1"/>
  <c r="CX31" i="1"/>
  <c r="CX33" i="1"/>
  <c r="DB7" i="1"/>
  <c r="DB8" i="1"/>
  <c r="DB9" i="1"/>
  <c r="DB10" i="1"/>
  <c r="DB12" i="1"/>
  <c r="DB17" i="1"/>
  <c r="DB20" i="1"/>
  <c r="DB21" i="1"/>
  <c r="DB23" i="1"/>
  <c r="DB24" i="1"/>
  <c r="DB25" i="1"/>
  <c r="DA7" i="1"/>
  <c r="DA8" i="1"/>
  <c r="DA9" i="1"/>
  <c r="DA10" i="1"/>
  <c r="DA12" i="1"/>
  <c r="DA17" i="1"/>
  <c r="DA20" i="1"/>
  <c r="DA21" i="1"/>
  <c r="DA23" i="1"/>
  <c r="DA24" i="1"/>
  <c r="DA25" i="1"/>
  <c r="CZ7" i="1"/>
  <c r="CZ8" i="1"/>
  <c r="CZ9" i="1"/>
  <c r="CZ10" i="1"/>
  <c r="CZ12" i="1"/>
  <c r="CZ17" i="1"/>
  <c r="CZ20" i="1"/>
  <c r="CZ21" i="1"/>
  <c r="CZ23" i="1"/>
  <c r="CZ24" i="1"/>
  <c r="CZ25" i="1"/>
  <c r="CY7" i="1"/>
  <c r="CY8" i="1"/>
  <c r="CY9" i="1"/>
  <c r="CY10" i="1"/>
  <c r="CY12" i="1"/>
  <c r="CY17" i="1"/>
  <c r="CY20" i="1"/>
  <c r="CY21" i="1"/>
  <c r="CY23" i="1"/>
  <c r="CY24" i="1"/>
  <c r="CY25" i="1"/>
  <c r="CX7" i="1"/>
  <c r="CX8" i="1"/>
  <c r="CX9" i="1"/>
  <c r="CX10" i="1"/>
  <c r="CX12" i="1"/>
  <c r="CX17" i="1"/>
  <c r="CX20" i="1"/>
  <c r="CX21" i="1"/>
  <c r="CX23" i="1"/>
  <c r="CX24" i="1"/>
  <c r="CX25" i="1"/>
  <c r="DB51" i="1"/>
  <c r="DB54" i="1"/>
  <c r="DA51" i="1"/>
  <c r="DA54" i="1"/>
  <c r="CZ51" i="1"/>
  <c r="CZ54" i="1"/>
  <c r="CY51" i="1"/>
  <c r="CY54" i="1"/>
  <c r="CX51" i="1"/>
  <c r="CX54" i="1"/>
  <c r="DB53" i="1"/>
  <c r="DA53" i="1"/>
  <c r="CZ53" i="1"/>
  <c r="CY53" i="1"/>
  <c r="CX53" i="1"/>
  <c r="DB49" i="1"/>
  <c r="DA49" i="1"/>
  <c r="CZ49" i="1"/>
  <c r="CY49" i="1"/>
  <c r="CX49" i="1"/>
  <c r="CG49" i="1"/>
  <c r="CF49" i="1"/>
  <c r="CE32" i="1"/>
  <c r="CE33" i="1"/>
  <c r="CE34" i="1"/>
  <c r="CE35" i="1"/>
  <c r="CE36" i="1"/>
  <c r="CE37" i="1"/>
  <c r="CE38" i="1"/>
  <c r="CE39" i="1"/>
  <c r="CE40" i="1"/>
  <c r="CE41" i="1"/>
  <c r="CE42" i="1"/>
  <c r="CE43" i="1"/>
  <c r="CE44" i="1"/>
  <c r="CE45" i="1"/>
  <c r="CE46" i="1"/>
  <c r="CE49" i="1"/>
  <c r="CD49" i="1"/>
  <c r="CC49" i="1"/>
  <c r="DB47" i="1"/>
  <c r="DA47" i="1"/>
  <c r="CZ47" i="1"/>
  <c r="CY47" i="1"/>
  <c r="CX47" i="1"/>
  <c r="DB46" i="1"/>
  <c r="DA46" i="1"/>
  <c r="CZ46" i="1"/>
  <c r="CY46" i="1"/>
  <c r="CX46" i="1"/>
  <c r="DB45" i="1"/>
  <c r="DA45" i="1"/>
  <c r="CZ45" i="1"/>
  <c r="CY45" i="1"/>
  <c r="CX45" i="1"/>
  <c r="DB44" i="1"/>
  <c r="DA44" i="1"/>
  <c r="CZ44" i="1"/>
  <c r="CY44" i="1"/>
  <c r="CX44" i="1"/>
  <c r="DB41" i="1"/>
  <c r="DA41" i="1"/>
  <c r="CZ41" i="1"/>
  <c r="CY41" i="1"/>
  <c r="CX41" i="1"/>
  <c r="DB40" i="1"/>
  <c r="DA40" i="1"/>
  <c r="CZ40" i="1"/>
  <c r="CY40" i="1"/>
  <c r="CX40" i="1"/>
  <c r="DB39" i="1"/>
  <c r="DA39" i="1"/>
  <c r="CZ39" i="1"/>
  <c r="CY39" i="1"/>
  <c r="CX39" i="1"/>
  <c r="CN23" i="1"/>
  <c r="CN25" i="1"/>
  <c r="CN29" i="1"/>
  <c r="CN34" i="1"/>
  <c r="CM23" i="1"/>
  <c r="CM25" i="1"/>
  <c r="CM29" i="1"/>
  <c r="CM34" i="1"/>
  <c r="CL23" i="1"/>
  <c r="CL25" i="1"/>
  <c r="CL29" i="1"/>
  <c r="CL34" i="1"/>
  <c r="CK23" i="1"/>
  <c r="CK25" i="1"/>
  <c r="CK29" i="1"/>
  <c r="CK34" i="1"/>
  <c r="CJ23" i="1"/>
  <c r="CJ25" i="1"/>
  <c r="CJ29" i="1"/>
  <c r="CJ34" i="1"/>
  <c r="CE31" i="1"/>
  <c r="CE30" i="1"/>
  <c r="AN10" i="1"/>
  <c r="AN19" i="1"/>
  <c r="AN8" i="1"/>
  <c r="AN29" i="1"/>
  <c r="AM10" i="1"/>
  <c r="AM19" i="1"/>
  <c r="AM8" i="1"/>
  <c r="AM29" i="1"/>
  <c r="AL10" i="1"/>
  <c r="AL19" i="1"/>
  <c r="AL8" i="1"/>
  <c r="AL29" i="1"/>
  <c r="AK10" i="1"/>
  <c r="AK19" i="1"/>
  <c r="AK8" i="1"/>
  <c r="AK29" i="1"/>
  <c r="AJ10" i="1"/>
  <c r="AJ19" i="1"/>
  <c r="AJ8" i="1"/>
  <c r="AJ29" i="1"/>
  <c r="CE16" i="1"/>
  <c r="CE21" i="1"/>
  <c r="CD17" i="1"/>
  <c r="CC18" i="1"/>
  <c r="CD18" i="1"/>
  <c r="CD16" i="1"/>
  <c r="CD21" i="1"/>
  <c r="CC17" i="1"/>
  <c r="CC16" i="1"/>
  <c r="CC21" i="1"/>
  <c r="CC14" i="1"/>
  <c r="CD14" i="1"/>
  <c r="CD13" i="1"/>
  <c r="CC13" i="1"/>
  <c r="CD12" i="1"/>
  <c r="CC12" i="1"/>
  <c r="CC11" i="1"/>
  <c r="CD11" i="1"/>
  <c r="CN10" i="1"/>
  <c r="CM10" i="1"/>
  <c r="CL10" i="1"/>
  <c r="CK10" i="1"/>
  <c r="CJ10" i="1"/>
  <c r="CC10" i="1"/>
  <c r="CD10" i="1"/>
  <c r="CD9" i="1"/>
  <c r="CC9" i="1"/>
  <c r="CD8" i="1"/>
  <c r="CC8" i="1"/>
  <c r="CD7" i="1"/>
  <c r="CC7" i="1"/>
  <c r="AN6" i="1"/>
  <c r="AM6" i="1"/>
  <c r="AL6" i="1"/>
  <c r="AK6" i="1"/>
  <c r="AJ6" i="1"/>
  <c r="C44" i="2"/>
  <c r="C43" i="2"/>
  <c r="C42" i="2"/>
  <c r="C41" i="2"/>
  <c r="C40" i="2"/>
  <c r="C39" i="2"/>
  <c r="C38" i="2"/>
  <c r="C37" i="2"/>
  <c r="C36" i="2"/>
  <c r="D55" i="2"/>
  <c r="D45" i="2"/>
  <c r="D35" i="2"/>
  <c r="H55" i="2"/>
  <c r="G55" i="2"/>
  <c r="F55" i="2"/>
  <c r="E55" i="2"/>
  <c r="H45" i="2"/>
  <c r="G45" i="2"/>
  <c r="F45" i="2"/>
  <c r="E45" i="2"/>
  <c r="H35" i="2"/>
  <c r="G35" i="2"/>
  <c r="F35" i="2"/>
  <c r="E35" i="2"/>
  <c r="H25" i="2"/>
  <c r="G25" i="2"/>
  <c r="F25" i="2"/>
  <c r="E25" i="2"/>
  <c r="H15" i="2"/>
  <c r="G15" i="2"/>
  <c r="F15" i="2"/>
  <c r="E15" i="2"/>
  <c r="H64" i="2"/>
  <c r="G64" i="2"/>
  <c r="F64" i="2"/>
  <c r="E64" i="2"/>
  <c r="D64" i="2"/>
  <c r="A63" i="2"/>
  <c r="A62" i="2"/>
  <c r="A61" i="2"/>
  <c r="A60" i="2"/>
  <c r="A59" i="2"/>
  <c r="A58" i="2"/>
  <c r="J57" i="2"/>
  <c r="A57" i="2"/>
  <c r="A56" i="2"/>
  <c r="A53" i="2"/>
  <c r="A52" i="2"/>
  <c r="A51" i="2"/>
  <c r="A50" i="2"/>
  <c r="A49" i="2"/>
  <c r="A48" i="2"/>
  <c r="A47" i="2"/>
  <c r="A46" i="2"/>
  <c r="A43" i="2"/>
  <c r="A42" i="2"/>
  <c r="A41" i="2"/>
  <c r="A40" i="2"/>
  <c r="A39" i="2"/>
  <c r="A38" i="2"/>
  <c r="A37" i="2"/>
  <c r="A36" i="2"/>
  <c r="A33" i="2"/>
  <c r="A32" i="2"/>
  <c r="A31" i="2"/>
  <c r="A30" i="2"/>
  <c r="A29" i="2"/>
  <c r="A28" i="2"/>
  <c r="A27" i="2"/>
  <c r="A26" i="2"/>
  <c r="A23" i="2"/>
  <c r="A22" i="2"/>
  <c r="A21" i="2"/>
  <c r="A20" i="2"/>
  <c r="A19" i="2"/>
  <c r="A18" i="2"/>
  <c r="A17" i="2"/>
  <c r="A16" i="2"/>
  <c r="C43" i="14"/>
  <c r="C42" i="14"/>
  <c r="C41" i="14"/>
  <c r="C40" i="14"/>
  <c r="C39" i="14"/>
  <c r="C38" i="14"/>
  <c r="C37" i="14"/>
  <c r="C36" i="14"/>
  <c r="C35" i="14"/>
  <c r="H13" i="14"/>
  <c r="G13" i="14"/>
  <c r="F13" i="14"/>
  <c r="E13" i="14"/>
  <c r="H23" i="14"/>
  <c r="G23" i="14"/>
  <c r="F23" i="14"/>
  <c r="E23" i="14"/>
  <c r="H54" i="14"/>
  <c r="G54" i="14"/>
  <c r="F54" i="14"/>
  <c r="E54" i="14"/>
  <c r="D54" i="14"/>
  <c r="H44" i="14"/>
  <c r="G44" i="14"/>
  <c r="F44" i="14"/>
  <c r="E44" i="14"/>
  <c r="D44" i="14"/>
  <c r="H34" i="14"/>
  <c r="G34" i="14"/>
  <c r="F34" i="14"/>
  <c r="E34" i="14"/>
  <c r="D34" i="14"/>
  <c r="H63" i="14"/>
  <c r="G63" i="14"/>
  <c r="F63" i="14"/>
  <c r="E63" i="14"/>
  <c r="D63" i="14"/>
  <c r="A62" i="14"/>
  <c r="A61" i="14"/>
  <c r="A60" i="14"/>
  <c r="A59" i="14"/>
  <c r="A58" i="14"/>
  <c r="A57" i="14"/>
  <c r="J56" i="14"/>
  <c r="A56" i="14"/>
  <c r="A55" i="14"/>
  <c r="A52" i="14"/>
  <c r="A51" i="14"/>
  <c r="A50" i="14"/>
  <c r="A49" i="14"/>
  <c r="A48" i="14"/>
  <c r="A47" i="14"/>
  <c r="A46" i="14"/>
  <c r="A45" i="14"/>
  <c r="A42" i="14"/>
  <c r="A41" i="14"/>
  <c r="A40" i="14"/>
  <c r="A39" i="14"/>
  <c r="A38" i="14"/>
  <c r="A37" i="14"/>
  <c r="A36" i="14"/>
  <c r="A35" i="14"/>
  <c r="A31" i="14"/>
  <c r="A30" i="14"/>
  <c r="A29" i="14"/>
  <c r="A28" i="14"/>
  <c r="A27" i="14"/>
  <c r="A26" i="14"/>
  <c r="A25" i="14"/>
  <c r="A24" i="14"/>
  <c r="A21" i="14"/>
  <c r="A20" i="14"/>
  <c r="A19" i="14"/>
  <c r="A18" i="14"/>
  <c r="A17" i="14"/>
  <c r="A16" i="14"/>
  <c r="A15" i="14"/>
  <c r="A14" i="14"/>
  <c r="D39" i="17"/>
  <c r="E39" i="17"/>
  <c r="D7" i="17"/>
  <c r="E7" i="17"/>
  <c r="F7" i="17"/>
  <c r="G7" i="17"/>
  <c r="F39" i="17"/>
  <c r="G39" i="17"/>
  <c r="H39" i="17"/>
  <c r="H50" i="7"/>
  <c r="H51" i="7"/>
  <c r="G50" i="7"/>
  <c r="G51" i="7"/>
  <c r="F50" i="7"/>
  <c r="F51" i="7"/>
  <c r="E50" i="7"/>
  <c r="E51" i="7"/>
  <c r="D50" i="7"/>
  <c r="D51" i="7"/>
  <c r="H33" i="5"/>
  <c r="H35" i="5"/>
  <c r="G33" i="5"/>
  <c r="G35" i="5"/>
  <c r="F33" i="5"/>
  <c r="F35" i="5"/>
  <c r="E33" i="5"/>
  <c r="E35" i="5"/>
  <c r="D33" i="5"/>
  <c r="D35" i="5"/>
  <c r="E30" i="5"/>
  <c r="H30" i="5"/>
  <c r="E29" i="5"/>
  <c r="H29" i="5"/>
  <c r="E28" i="5"/>
  <c r="H28" i="5"/>
  <c r="E27" i="5"/>
  <c r="H27" i="5"/>
  <c r="E26" i="5"/>
  <c r="H26" i="5"/>
  <c r="H25" i="5"/>
  <c r="H24" i="5"/>
  <c r="H23" i="5"/>
  <c r="H22" i="5"/>
  <c r="H21" i="5"/>
  <c r="H20" i="5"/>
  <c r="H19" i="5"/>
  <c r="H18" i="5"/>
  <c r="H17" i="5"/>
  <c r="D12" i="4"/>
  <c r="D18" i="4"/>
  <c r="H83" i="19"/>
  <c r="I21" i="20"/>
  <c r="H21" i="20"/>
  <c r="G21" i="20"/>
  <c r="F21" i="20"/>
  <c r="E21" i="20"/>
  <c r="D21" i="20"/>
  <c r="D22" i="20"/>
  <c r="E22" i="20"/>
  <c r="F22" i="20"/>
  <c r="G22" i="20"/>
  <c r="H22" i="20"/>
  <c r="I22" i="20"/>
  <c r="H110" i="20"/>
  <c r="H117" i="20"/>
  <c r="H118" i="20"/>
  <c r="H24" i="17"/>
  <c r="H17" i="17"/>
  <c r="H18" i="17"/>
  <c r="H20" i="17"/>
  <c r="H21" i="17"/>
  <c r="H22" i="17"/>
  <c r="H26" i="17"/>
  <c r="H119" i="20"/>
  <c r="H120" i="20"/>
  <c r="H43" i="17"/>
  <c r="H45" i="17"/>
  <c r="H33" i="17"/>
  <c r="H47" i="17"/>
  <c r="H121" i="20"/>
  <c r="H122" i="20"/>
  <c r="H123" i="20"/>
  <c r="H103" i="20"/>
  <c r="H102" i="20"/>
  <c r="H107" i="20"/>
  <c r="H104" i="20"/>
  <c r="H109" i="20"/>
  <c r="H111" i="20"/>
  <c r="H50" i="17"/>
  <c r="D5" i="24"/>
  <c r="D12" i="24"/>
  <c r="D23" i="24"/>
  <c r="C5" i="24"/>
  <c r="C12" i="24"/>
  <c r="C23" i="24"/>
  <c r="F5" i="24"/>
  <c r="F12" i="24"/>
  <c r="F23" i="24"/>
  <c r="E5" i="24"/>
  <c r="E12" i="24"/>
  <c r="E23" i="24"/>
  <c r="D24" i="17"/>
  <c r="D17" i="17"/>
  <c r="D18" i="17"/>
  <c r="D20" i="17"/>
  <c r="D21" i="17"/>
  <c r="D22" i="17"/>
  <c r="D26" i="17"/>
  <c r="D43" i="17"/>
  <c r="D45" i="17"/>
  <c r="D33" i="17"/>
  <c r="D47" i="17"/>
  <c r="D50" i="17"/>
  <c r="E24" i="17"/>
  <c r="E17" i="17"/>
  <c r="E18" i="17"/>
  <c r="E20" i="17"/>
  <c r="E21" i="17"/>
  <c r="E22" i="17"/>
  <c r="E26" i="17"/>
  <c r="E43" i="17"/>
  <c r="E45" i="17"/>
  <c r="E33" i="17"/>
  <c r="E47" i="17"/>
  <c r="E50" i="17"/>
  <c r="F24" i="17"/>
  <c r="F17" i="17"/>
  <c r="F18" i="17"/>
  <c r="F20" i="17"/>
  <c r="F21" i="17"/>
  <c r="F22" i="17"/>
  <c r="F26" i="17"/>
  <c r="F43" i="17"/>
  <c r="F45" i="17"/>
  <c r="F33" i="17"/>
  <c r="F47" i="17"/>
  <c r="F50" i="17"/>
  <c r="G24" i="17"/>
  <c r="G17" i="17"/>
  <c r="G18" i="17"/>
  <c r="G20" i="17"/>
  <c r="G21" i="17"/>
  <c r="G22" i="17"/>
  <c r="G26" i="17"/>
  <c r="G43" i="17"/>
  <c r="G45" i="17"/>
  <c r="G33" i="17"/>
  <c r="G47" i="17"/>
  <c r="G50" i="17"/>
  <c r="G102" i="20"/>
  <c r="G107" i="20"/>
  <c r="G104" i="20"/>
  <c r="G109" i="20"/>
  <c r="G111" i="20"/>
  <c r="F102" i="20"/>
  <c r="F107" i="20"/>
  <c r="F104" i="20"/>
  <c r="F109" i="20"/>
  <c r="F111" i="20"/>
  <c r="E102" i="20"/>
  <c r="E107" i="20"/>
  <c r="E104" i="20"/>
  <c r="E109" i="20"/>
  <c r="E111" i="20"/>
  <c r="D107" i="20"/>
  <c r="D109" i="20"/>
  <c r="D111" i="20"/>
  <c r="G103" i="20"/>
  <c r="F103" i="20"/>
  <c r="E103" i="20"/>
  <c r="D103" i="20"/>
  <c r="D123" i="20"/>
  <c r="D122" i="20"/>
  <c r="D121" i="20"/>
  <c r="D120" i="20"/>
  <c r="D119" i="20"/>
  <c r="D118" i="20"/>
  <c r="D110" i="20"/>
  <c r="E123" i="20"/>
  <c r="E122" i="20"/>
  <c r="E121" i="20"/>
  <c r="E120" i="20"/>
  <c r="E119" i="20"/>
  <c r="E118" i="20"/>
  <c r="E117" i="20"/>
  <c r="E110" i="20"/>
  <c r="F123" i="20"/>
  <c r="F122" i="20"/>
  <c r="F121" i="20"/>
  <c r="F120" i="20"/>
  <c r="F119" i="20"/>
  <c r="F118" i="20"/>
  <c r="F117" i="20"/>
  <c r="F110" i="20"/>
  <c r="G123" i="20"/>
  <c r="G122" i="20"/>
  <c r="G121" i="20"/>
  <c r="G120" i="20"/>
  <c r="G119" i="20"/>
  <c r="G118" i="20"/>
  <c r="G117" i="20"/>
  <c r="G110" i="20"/>
  <c r="D83" i="19"/>
  <c r="E83" i="19"/>
  <c r="E89" i="19"/>
  <c r="F83" i="19"/>
  <c r="F89" i="19"/>
  <c r="G83" i="19"/>
  <c r="G89" i="19"/>
  <c r="H89" i="19"/>
  <c r="D29" i="7"/>
  <c r="D21" i="4"/>
  <c r="D20" i="4"/>
  <c r="E9" i="4"/>
  <c r="F9" i="4"/>
  <c r="G9" i="4"/>
  <c r="H9" i="4"/>
  <c r="D60" i="6"/>
  <c r="E60" i="6"/>
  <c r="F60" i="6"/>
  <c r="G60" i="6"/>
  <c r="H60" i="6"/>
  <c r="G27" i="6"/>
  <c r="G32" i="6"/>
  <c r="G41" i="6"/>
  <c r="H42" i="6"/>
  <c r="H44" i="6"/>
  <c r="H10" i="4"/>
  <c r="H18" i="4"/>
  <c r="H29" i="7"/>
  <c r="H20" i="4"/>
  <c r="H21" i="4"/>
  <c r="H106" i="20"/>
  <c r="H105" i="20"/>
  <c r="E105" i="20"/>
  <c r="F105" i="20"/>
  <c r="G105" i="20"/>
  <c r="D106" i="20"/>
  <c r="E106" i="20"/>
  <c r="F106" i="20"/>
  <c r="G106" i="20"/>
  <c r="D10" i="4"/>
  <c r="G29" i="7"/>
  <c r="G10" i="4"/>
  <c r="G18" i="4"/>
  <c r="G21" i="4"/>
  <c r="F29" i="7"/>
  <c r="F10" i="4"/>
  <c r="F18" i="4"/>
  <c r="F21" i="4"/>
  <c r="E29" i="7"/>
  <c r="E10" i="4"/>
  <c r="E18" i="4"/>
  <c r="E21" i="4"/>
  <c r="G20" i="4"/>
  <c r="F20" i="4"/>
  <c r="E20" i="4"/>
  <c r="D27" i="6"/>
  <c r="D32" i="6"/>
  <c r="D41" i="6"/>
  <c r="D44" i="6"/>
  <c r="E27" i="6"/>
  <c r="E32" i="6"/>
  <c r="E41" i="6"/>
  <c r="E42" i="6"/>
  <c r="E44" i="6"/>
  <c r="F27" i="6"/>
  <c r="F32" i="6"/>
  <c r="F41" i="6"/>
  <c r="F42" i="6"/>
  <c r="F44" i="6"/>
  <c r="G42" i="6"/>
  <c r="G44" i="6"/>
  <c r="D18" i="20"/>
  <c r="B5" i="24"/>
  <c r="B12" i="24"/>
  <c r="B23" i="24"/>
</calcChain>
</file>

<file path=xl/comments1.xml><?xml version="1.0" encoding="utf-8"?>
<comments xmlns="http://schemas.openxmlformats.org/spreadsheetml/2006/main">
  <authors>
    <author>ANJE</author>
    <author>A satisfied Microsoft Office user</author>
  </authors>
  <commentList>
    <comment ref="A1" authorId="0">
      <text>
        <r>
          <rPr>
            <b/>
            <u/>
            <sz val="14"/>
            <color indexed="81"/>
            <rFont val="Tahoma"/>
            <family val="2"/>
          </rPr>
          <t xml:space="preserve">Neste capitulo deve preencher apenas os espaços </t>
        </r>
        <r>
          <rPr>
            <b/>
            <u/>
            <sz val="14"/>
            <color indexed="8"/>
            <rFont val="Arial"/>
            <family val="2"/>
          </rPr>
          <t>AMARELOS</t>
        </r>
        <r>
          <rPr>
            <b/>
            <u/>
            <sz val="14"/>
            <color indexed="8"/>
            <rFont val="Tahoma"/>
            <family val="2"/>
          </rPr>
          <t>,</t>
        </r>
        <r>
          <rPr>
            <b/>
            <u/>
            <sz val="14"/>
            <color indexed="81"/>
            <rFont val="Tahoma"/>
            <family val="2"/>
          </rPr>
          <t xml:space="preserve"> o restante será calculado automaticamente.</t>
        </r>
        <r>
          <rPr>
            <sz val="8"/>
            <color indexed="81"/>
            <rFont val="Tahoma"/>
            <family val="2"/>
          </rPr>
          <t xml:space="preserve">
</t>
        </r>
      </text>
    </comment>
    <comment ref="A2" authorId="1">
      <text>
        <r>
          <rPr>
            <sz val="10"/>
            <color indexed="81"/>
            <rFont val="Tahoma"/>
            <family val="2"/>
          </rPr>
          <t xml:space="preserve"> Este primeiro mapa tem como objectivo a definição de pressupostos gerais da envolvente externa do projecto que, de modo automático, serão reflectidos em todo o desenvolvimento do estudo.</t>
        </r>
        <r>
          <rPr>
            <sz val="8"/>
            <color indexed="81"/>
            <rFont val="Tahoma"/>
            <family val="2"/>
          </rPr>
          <t xml:space="preserve">
</t>
        </r>
      </text>
    </comment>
    <comment ref="B6" authorId="1">
      <text>
        <r>
          <rPr>
            <b/>
            <sz val="12"/>
            <color indexed="81"/>
            <rFont val="Times New Roman"/>
            <family val="1"/>
          </rPr>
          <t>PREENCHER APENAS O ESPAÇO AMARELO</t>
        </r>
        <r>
          <rPr>
            <b/>
            <sz val="12"/>
            <color indexed="48"/>
            <rFont val="Times New Roman"/>
            <family val="1"/>
          </rPr>
          <t>(os dados apresentados são a título de exemplo, preencha com os seus dados)</t>
        </r>
        <r>
          <rPr>
            <sz val="8"/>
            <color indexed="48"/>
            <rFont val="Tahoma"/>
            <family val="2"/>
          </rPr>
          <t xml:space="preserve">
</t>
        </r>
      </text>
    </comment>
    <comment ref="A8" authorId="1">
      <text>
        <r>
          <rPr>
            <b/>
            <sz val="10"/>
            <color indexed="81"/>
            <rFont val="Tahoma"/>
            <family val="2"/>
          </rPr>
          <t>Número de meses de exploração</t>
        </r>
        <r>
          <rPr>
            <sz val="10"/>
            <color indexed="81"/>
            <rFont val="Tahoma"/>
            <family val="2"/>
          </rPr>
          <t xml:space="preserve"> - nesta linha deve indicar, para cada ano,  o número de meses de exploração ( normalmente coincidente com o numero de meses do ano, com excepção do ano inicial  em que esse numero depende dos meses necessários à execução do investimento,  e nos quais não há ainda exploração ).</t>
        </r>
        <r>
          <rPr>
            <sz val="8"/>
            <color indexed="81"/>
            <rFont val="Tahoma"/>
            <family val="2"/>
          </rPr>
          <t xml:space="preserve">
</t>
        </r>
      </text>
    </comment>
    <comment ref="A10" authorId="1">
      <text>
        <r>
          <rPr>
            <b/>
            <sz val="10"/>
            <color indexed="81"/>
            <rFont val="Tahoma"/>
            <family val="2"/>
          </rPr>
          <t xml:space="preserve"> Fornecedores (Mercadorias ) - </t>
        </r>
        <r>
          <rPr>
            <sz val="10"/>
            <color indexed="81"/>
            <rFont val="Tahoma"/>
            <family val="2"/>
          </rPr>
          <t>nesta linha e para cada ano, deve indicar os prazos médios, em dias, que julga poder obter de crédito nos fornecimentos de mercadorias. ou de outros fornecimentos e serviços.</t>
        </r>
        <r>
          <rPr>
            <sz val="8"/>
            <color indexed="81"/>
            <rFont val="Tahoma"/>
            <family val="2"/>
          </rPr>
          <t xml:space="preserve">
</t>
        </r>
      </text>
    </comment>
    <comment ref="A11" authorId="1">
      <text>
        <r>
          <rPr>
            <b/>
            <sz val="10"/>
            <color indexed="81"/>
            <rFont val="Tahoma"/>
            <family val="2"/>
          </rPr>
          <t xml:space="preserve"> Fornecedores ( Out.Forn.Serv.) </t>
        </r>
        <r>
          <rPr>
            <sz val="10"/>
            <color indexed="81"/>
            <rFont val="Tahoma"/>
            <family val="2"/>
          </rPr>
          <t>- nesta linha e para cada ano, deve indicar os prazos médios, em dias, que julga poder obter de crédito nos fornecimentos e serviços externos.</t>
        </r>
        <r>
          <rPr>
            <sz val="8"/>
            <color indexed="81"/>
            <rFont val="Tahoma"/>
            <family val="2"/>
          </rPr>
          <t xml:space="preserve">
</t>
        </r>
      </text>
    </comment>
    <comment ref="A12" authorId="1">
      <text>
        <r>
          <rPr>
            <b/>
            <sz val="10"/>
            <color indexed="81"/>
            <rFont val="Tahoma"/>
            <family val="2"/>
          </rPr>
          <t xml:space="preserve"> Clientes  -</t>
        </r>
        <r>
          <rPr>
            <sz val="10"/>
            <color indexed="81"/>
            <rFont val="Tahoma"/>
            <family val="2"/>
          </rPr>
          <t xml:space="preserve"> nesta linha e para cada ano, deve indicar os prazos médios, em dias, que julga ter de conceder de crédito aos seus clientes, pela venda de mercadorias e/ou serviços.</t>
        </r>
        <r>
          <rPr>
            <sz val="8"/>
            <color indexed="81"/>
            <rFont val="Tahoma"/>
            <family val="2"/>
          </rPr>
          <t xml:space="preserve">
</t>
        </r>
      </text>
    </comment>
    <comment ref="A13" authorId="1">
      <text>
        <r>
          <rPr>
            <b/>
            <sz val="10"/>
            <color indexed="81"/>
            <rFont val="Tahoma"/>
            <family val="2"/>
          </rPr>
          <t xml:space="preserve">Armazenagem </t>
        </r>
        <r>
          <rPr>
            <sz val="10"/>
            <color indexed="81"/>
            <rFont val="Tahoma"/>
            <family val="2"/>
          </rPr>
          <t xml:space="preserve">
 ( Não aplicável a empresas de serviços que não tenham complementarmente comercialização de produtos. Não é necessário o preenchimento nesses casos. )</t>
        </r>
        <r>
          <rPr>
            <sz val="8"/>
            <color indexed="81"/>
            <rFont val="Tahoma"/>
            <family val="2"/>
          </rPr>
          <t xml:space="preserve">
</t>
        </r>
      </text>
    </comment>
    <comment ref="A14" authorId="1">
      <text>
        <r>
          <rPr>
            <b/>
            <sz val="10"/>
            <color indexed="81"/>
            <rFont val="Tahoma"/>
            <family val="2"/>
          </rPr>
          <t xml:space="preserve"> Mercadorias </t>
        </r>
        <r>
          <rPr>
            <sz val="10"/>
            <color indexed="81"/>
            <rFont val="Tahoma"/>
            <family val="2"/>
          </rPr>
          <t xml:space="preserve">- nesta linha e para cada ano, deve indicar o tempo, em dias, pelo qual julga necessário manter em stock as mercadorias que irá vender, de forma a que não existam rupturas.
</t>
        </r>
      </text>
    </comment>
    <comment ref="A15" authorId="1">
      <text>
        <r>
          <rPr>
            <b/>
            <sz val="10"/>
            <color indexed="81"/>
            <rFont val="Tahoma"/>
            <family val="2"/>
          </rPr>
          <t xml:space="preserve">Matérias Primas e Subsidiárias </t>
        </r>
        <r>
          <rPr>
            <sz val="10"/>
            <color indexed="81"/>
            <rFont val="Tahoma"/>
            <family val="2"/>
          </rPr>
          <t xml:space="preserve">- nesta linha e para cada ano, deve indicar o tempo, em dias, pelo qual julga necessário manter em stock as matérias primas e subsidiárias para que possa manter a produção, sem rupturas.
</t>
        </r>
      </text>
    </comment>
    <comment ref="A16" authorId="1">
      <text>
        <r>
          <rPr>
            <b/>
            <sz val="10"/>
            <color indexed="81"/>
            <rFont val="Tahoma"/>
            <family val="2"/>
          </rPr>
          <t xml:space="preserve">Produtos Acabados </t>
        </r>
        <r>
          <rPr>
            <sz val="10"/>
            <color indexed="81"/>
            <rFont val="Tahoma"/>
            <family val="2"/>
          </rPr>
          <t>- nesta linha e para cada ano, deve indicar o tempo, em dias, pelo qual julga necessário manter em stock os produtos acabados, que produz e irá vender, sem que existam rupturas.</t>
        </r>
        <r>
          <rPr>
            <sz val="8"/>
            <color indexed="81"/>
            <rFont val="Tahoma"/>
            <family val="2"/>
          </rPr>
          <t xml:space="preserve">
</t>
        </r>
      </text>
    </comment>
    <comment ref="A18" authorId="1">
      <text>
        <r>
          <rPr>
            <b/>
            <sz val="10"/>
            <color indexed="81"/>
            <rFont val="Tahoma"/>
            <family val="2"/>
          </rPr>
          <t xml:space="preserve">Vendas P/ Mercado Externo (% média) </t>
        </r>
        <r>
          <rPr>
            <sz val="10"/>
            <color indexed="81"/>
            <rFont val="Tahoma"/>
            <family val="2"/>
          </rPr>
          <t xml:space="preserve">- nesta linha deve indicar a percentagem de vendas que espera realizar no mercado externo. </t>
        </r>
        <r>
          <rPr>
            <sz val="8"/>
            <color indexed="81"/>
            <rFont val="Tahoma"/>
            <family val="2"/>
          </rPr>
          <t xml:space="preserve">
</t>
        </r>
      </text>
    </comment>
    <comment ref="A19" authorId="1">
      <text>
        <r>
          <rPr>
            <b/>
            <sz val="10"/>
            <color indexed="81"/>
            <rFont val="Tahoma"/>
            <family val="2"/>
          </rPr>
          <t xml:space="preserve">Compras ao Mercado Externo (% média) </t>
        </r>
        <r>
          <rPr>
            <sz val="10"/>
            <color indexed="81"/>
            <rFont val="Tahoma"/>
            <family val="2"/>
          </rPr>
          <t>- nesta linha deve indicar a percentagem das suas compras que espera realizar no mercado externo.</t>
        </r>
        <r>
          <rPr>
            <sz val="8"/>
            <color indexed="81"/>
            <rFont val="Tahoma"/>
            <family val="2"/>
          </rPr>
          <t xml:space="preserve">
</t>
        </r>
      </text>
    </comment>
    <comment ref="A22" authorId="1">
      <text>
        <r>
          <rPr>
            <b/>
            <sz val="10"/>
            <color indexed="81"/>
            <rFont val="Tahoma"/>
            <family val="2"/>
          </rPr>
          <t xml:space="preserve">Taxa de Inflação - </t>
        </r>
        <r>
          <rPr>
            <sz val="10"/>
            <color indexed="81"/>
            <rFont val="Tahoma"/>
            <family val="2"/>
          </rPr>
          <t>Deve indicar a taxa de inflação esperada para cada um dos anos de actividade.</t>
        </r>
        <r>
          <rPr>
            <sz val="8"/>
            <color indexed="81"/>
            <rFont val="Tahoma"/>
            <family val="2"/>
          </rPr>
          <t xml:space="preserve">
</t>
        </r>
      </text>
    </comment>
    <comment ref="A23" authorId="1">
      <text>
        <r>
          <rPr>
            <b/>
            <sz val="10"/>
            <color indexed="81"/>
            <rFont val="Tahoma"/>
            <family val="2"/>
          </rPr>
          <t>Provisões</t>
        </r>
        <r>
          <rPr>
            <sz val="10"/>
            <color indexed="81"/>
            <rFont val="Tahoma"/>
            <family val="2"/>
          </rPr>
          <t xml:space="preserve"> - as provisões são montantes que se reservam em cada exercício para que situações extraordinárias de perdas possam ser atenuadas no exercício em que ocorrem. A constitução de provisões não é obrigatória, depende da política de empresa e da actividade ou sector em que a empresa se insere.</t>
        </r>
        <r>
          <rPr>
            <sz val="8"/>
            <color indexed="81"/>
            <rFont val="Tahoma"/>
            <family val="2"/>
          </rPr>
          <t xml:space="preserve">
</t>
        </r>
      </text>
    </comment>
    <comment ref="A24" authorId="1">
      <text>
        <r>
          <rPr>
            <b/>
            <sz val="10"/>
            <color indexed="81"/>
            <rFont val="Tahoma"/>
            <family val="2"/>
          </rPr>
          <t>Existências</t>
        </r>
        <r>
          <rPr>
            <sz val="10"/>
            <color indexed="81"/>
            <rFont val="Tahoma"/>
            <family val="2"/>
          </rPr>
          <t xml:space="preserve"> - nesta linha e para cada ano, deve indicar, sobre o valor de existências e  em termos  percentuais, o montante de provisão a constituir para fazer face a eventuais depreciações ou perdas em mercadorias, matérias primas e produtos acabados.</t>
        </r>
        <r>
          <rPr>
            <sz val="8"/>
            <color indexed="81"/>
            <rFont val="Tahoma"/>
            <family val="2"/>
          </rPr>
          <t xml:space="preserve">
</t>
        </r>
      </text>
    </comment>
    <comment ref="A25" authorId="1">
      <text>
        <r>
          <rPr>
            <b/>
            <sz val="10"/>
            <color indexed="81"/>
            <rFont val="Tahoma"/>
            <family val="2"/>
          </rPr>
          <t xml:space="preserve"> Cobranças Duvidosas -</t>
        </r>
        <r>
          <rPr>
            <sz val="10"/>
            <color indexed="81"/>
            <rFont val="Tahoma"/>
            <family val="2"/>
          </rPr>
          <t xml:space="preserve"> nesta linha e para cada ano, deve indicar, sobre o valor do saldo em clientes e em termos  percentuais o montante de provisões a constituir, para fazer face a eventuais vendas incobráveis.</t>
        </r>
        <r>
          <rPr>
            <sz val="8"/>
            <color indexed="81"/>
            <rFont val="Tahoma"/>
            <family val="2"/>
          </rPr>
          <t xml:space="preserve">
</t>
        </r>
      </text>
    </comment>
    <comment ref="A29" authorId="1">
      <text>
        <r>
          <rPr>
            <b/>
            <sz val="10"/>
            <color indexed="81"/>
            <rFont val="Tahoma"/>
            <family val="2"/>
          </rPr>
          <t xml:space="preserve">Taxa de distribuição de dividendos - </t>
        </r>
        <r>
          <rPr>
            <sz val="10"/>
            <color indexed="81"/>
            <rFont val="Tahoma"/>
            <family val="2"/>
          </rPr>
          <t>nesta linha e para cada ano, deve indicar em termos percentuais e sobre os resultados, que montante, se existir, será distribuido pelos sócios/accionistas, e portanto retirados da empresa.</t>
        </r>
        <r>
          <rPr>
            <sz val="8"/>
            <color indexed="81"/>
            <rFont val="Tahoma"/>
            <family val="2"/>
          </rPr>
          <t xml:space="preserve">
</t>
        </r>
      </text>
    </comment>
  </commentList>
</comments>
</file>

<file path=xl/comments2.xml><?xml version="1.0" encoding="utf-8"?>
<comments xmlns="http://schemas.openxmlformats.org/spreadsheetml/2006/main">
  <authors>
    <author>A satisfied Microsoft Office user</author>
    <author>MGE</author>
  </authors>
  <commentList>
    <comment ref="A1" authorId="0">
      <text>
        <r>
          <rPr>
            <sz val="10"/>
            <color indexed="81"/>
            <rFont val="Tahoma"/>
            <family val="2"/>
          </rPr>
          <t xml:space="preserve"> O conjunto de mapas que constitui o Plano de Exploração Previsional, pretende elencar previsional e anualmente os  proveitos e custos da empresa , elementos necessários ao calculo dos resultados líquidos previsionais.
 Em virtude de estarmos a lidar com previsões que por terem sempre implícitas um  grau maior ou menor de erro, devem os valores a apresentar ser devidamente fundamentados.
 Deve por isso ser anexa uma descrição detalhada da forma como foram obtidos os valores das principais rubricas em cada um dos mapas. </t>
        </r>
        <r>
          <rPr>
            <sz val="8"/>
            <color indexed="81"/>
            <rFont val="Tahoma"/>
            <family val="2"/>
          </rPr>
          <t xml:space="preserve">
</t>
        </r>
      </text>
    </comment>
    <comment ref="A3" authorId="0">
      <text>
        <r>
          <rPr>
            <b/>
            <sz val="10"/>
            <color indexed="81"/>
            <rFont val="Tahoma"/>
            <family val="2"/>
          </rPr>
          <t xml:space="preserve"> ( Não aplicável a empresas de serviços. Não é necessário o preenchimento nesses casos.)</t>
        </r>
        <r>
          <rPr>
            <sz val="8"/>
            <color indexed="81"/>
            <rFont val="Tahoma"/>
            <family val="2"/>
          </rPr>
          <t xml:space="preserve">
</t>
        </r>
      </text>
    </comment>
    <comment ref="A5" authorId="0">
      <text>
        <r>
          <rPr>
            <b/>
            <sz val="10"/>
            <color indexed="81"/>
            <rFont val="Tahoma"/>
            <family val="2"/>
          </rPr>
          <t>Vendas de Produtos Acabados -</t>
        </r>
        <r>
          <rPr>
            <sz val="10"/>
            <color indexed="81"/>
            <rFont val="Tahoma"/>
            <family val="2"/>
          </rPr>
          <t xml:space="preserve"> Neste quadro deve indicar, nas linhas previstas para o efeito, quais os produtos ou família de produtos que espera vender (em quantidades) no primeiro ano de actividade; as vendas para os anos seguintes serão determinadas automaticamente, a partir das taxas de crescimento que indicará no quadro seguinte (Taxa de Crescimento das Vendas em Quantidade).</t>
        </r>
        <r>
          <rPr>
            <sz val="8"/>
            <color indexed="81"/>
            <rFont val="Tahoma"/>
            <family val="2"/>
          </rPr>
          <t xml:space="preserve">
</t>
        </r>
      </text>
    </comment>
    <comment ref="A15" authorId="1">
      <text>
        <r>
          <rPr>
            <b/>
            <sz val="8"/>
            <color indexed="81"/>
            <rFont val="Tahoma"/>
            <family val="2"/>
          </rPr>
          <t xml:space="preserve">Taxa de Crescimento das Vendas em Quantidades - Neste quadro deve indicar, para cada produto ou família de produtos e em termos percentuais, a evolução que prevê para as suas vendas, anualmente.  </t>
        </r>
      </text>
    </comment>
    <comment ref="A25" authorId="1">
      <text>
        <r>
          <rPr>
            <b/>
            <sz val="8"/>
            <color indexed="81"/>
            <rFont val="Tahoma"/>
            <family val="2"/>
          </rPr>
          <t xml:space="preserve">Taxa de Crescimento do Preço Unitário - Neste quadro deve indicar, para cada produto ou família de produtos e em termos percentuais, a evolução que prevê para as suas vendas anualmente.  </t>
        </r>
        <r>
          <rPr>
            <sz val="8"/>
            <color indexed="81"/>
            <rFont val="Tahoma"/>
            <family val="2"/>
          </rPr>
          <t xml:space="preserve">
</t>
        </r>
      </text>
    </comment>
    <comment ref="A35" authorId="0">
      <text>
        <r>
          <rPr>
            <b/>
            <sz val="10"/>
            <color indexed="81"/>
            <rFont val="Tahoma"/>
            <family val="2"/>
          </rPr>
          <t xml:space="preserve">Preço de venda - </t>
        </r>
        <r>
          <rPr>
            <sz val="10"/>
            <color indexed="81"/>
            <rFont val="Tahoma"/>
            <family val="2"/>
          </rPr>
          <t xml:space="preserve">Neste quadro deve indicar para cada um dos produtos ou família de produtos definidos anteriormente, qual o seu preço unitário de venda; o valor global das vendas será calculado automaticamente tendo em conta a taxa de inflação definida no mapa 5.1. ( Pressupostos do Projecto ) e a taxa de crescimento do preço unitário que irá definir no quadro seguinte (Taxa de Crescimento do Preço Unitário); </t>
        </r>
        <r>
          <rPr>
            <sz val="8"/>
            <color indexed="81"/>
            <rFont val="Tahoma"/>
            <family val="2"/>
          </rPr>
          <t xml:space="preserve">
</t>
        </r>
      </text>
    </comment>
    <comment ref="A45" authorId="0">
      <text>
        <r>
          <rPr>
            <b/>
            <sz val="10"/>
            <color indexed="81"/>
            <rFont val="Tahoma"/>
            <family val="2"/>
          </rPr>
          <t xml:space="preserve">Preço de venda - </t>
        </r>
        <r>
          <rPr>
            <sz val="10"/>
            <color indexed="81"/>
            <rFont val="Tahoma"/>
            <family val="2"/>
          </rPr>
          <t xml:space="preserve">Neste quadro deve indicar para cada um dos produtos ou família de produtos definidos anteriormente, qual o seu preço unitário de venda; o valor global das vendas será calculado automaticamente tendo em conta a taxa de inflação definida no mapa 5.1. ( Pressupostos do Projecto ) e a taxa de crescimento do preço unitário que irá definir no quadro seguinte (Taxa de Crescimento do Preço Unitário); </t>
        </r>
        <r>
          <rPr>
            <sz val="8"/>
            <color indexed="81"/>
            <rFont val="Tahoma"/>
            <family val="2"/>
          </rPr>
          <t xml:space="preserve">
</t>
        </r>
      </text>
    </comment>
    <comment ref="A55" authorId="1">
      <text>
        <r>
          <rPr>
            <b/>
            <sz val="8"/>
            <color indexed="81"/>
            <rFont val="Tahoma"/>
            <family val="2"/>
          </rPr>
          <t>Vendas - Este quadro apresenta o valor das vendas, calculado automaticamente, com base nos valores indicados e calculados nos quadros anteriores.</t>
        </r>
        <r>
          <rPr>
            <sz val="8"/>
            <color indexed="81"/>
            <rFont val="Tahoma"/>
            <family val="2"/>
          </rPr>
          <t xml:space="preserve">
</t>
        </r>
      </text>
    </comment>
  </commentList>
</comments>
</file>

<file path=xl/comments3.xml><?xml version="1.0" encoding="utf-8"?>
<comments xmlns="http://schemas.openxmlformats.org/spreadsheetml/2006/main">
  <authors>
    <author>A satisfied Microsoft Office user</author>
    <author>MGE</author>
  </authors>
  <commentList>
    <comment ref="A1" authorId="0">
      <text>
        <r>
          <rPr>
            <b/>
            <sz val="10"/>
            <color indexed="81"/>
            <rFont val="Tahoma"/>
            <family val="2"/>
          </rPr>
          <t xml:space="preserve"> ( Não aplicável a empresas de serviços que não tenham complementarmente comercialização de produtos. Não é necessário o preenchimento nesses casos. )</t>
        </r>
        <r>
          <rPr>
            <sz val="8"/>
            <color indexed="81"/>
            <rFont val="Tahoma"/>
            <family val="2"/>
          </rPr>
          <t xml:space="preserve">
</t>
        </r>
      </text>
    </comment>
    <comment ref="A13" authorId="1">
      <text>
        <r>
          <rPr>
            <b/>
            <sz val="8"/>
            <color indexed="81"/>
            <rFont val="Tahoma"/>
            <family val="2"/>
          </rPr>
          <t xml:space="preserve">Taxa de Crescimento das Vendas em Quantidades - Neste quadro deve indicar, para cada produto ou família de produtos e em termos percentuais, a evolução que prevê para as suas vendas, anualmente.  
</t>
        </r>
        <r>
          <rPr>
            <sz val="8"/>
            <color indexed="81"/>
            <rFont val="Tahoma"/>
            <family val="2"/>
          </rPr>
          <t xml:space="preserve">
</t>
        </r>
      </text>
    </comment>
    <comment ref="A23" authorId="1">
      <text>
        <r>
          <rPr>
            <b/>
            <sz val="8"/>
            <color indexed="81"/>
            <rFont val="Tahoma"/>
            <family val="2"/>
          </rPr>
          <t xml:space="preserve">Taxa de Crescimento do Preço Unitário - Neste quadro deve indicar, para cada produto ou família de produtos e em termos percentuais, a evolução que prevê para as suas vendas anualmente.  </t>
        </r>
      </text>
    </comment>
    <comment ref="A34" authorId="0">
      <text>
        <r>
          <rPr>
            <b/>
            <sz val="10"/>
            <color indexed="81"/>
            <rFont val="Tahoma"/>
            <family val="2"/>
          </rPr>
          <t xml:space="preserve">Preço de venda - </t>
        </r>
        <r>
          <rPr>
            <sz val="10"/>
            <color indexed="81"/>
            <rFont val="Tahoma"/>
            <family val="2"/>
          </rPr>
          <t xml:space="preserve">Neste quadro deve indicar para cada um dos produtos ou família de produtos definidos anteriormente, qual o seu preço unitário de venda; o valor global das vendas será calculado automaticamente tendo em conta a taxa de inflação definida no mapa 5.1. ( Pressupostos do Projecto ) e a taxa de crescimento do preço unitário que irá definir no quadro seguinte (Taxa de Crescimento do Preço Unitário); </t>
        </r>
        <r>
          <rPr>
            <sz val="8"/>
            <color indexed="81"/>
            <rFont val="Tahoma"/>
            <family val="2"/>
          </rPr>
          <t xml:space="preserve">
</t>
        </r>
      </text>
    </comment>
    <comment ref="A44" authorId="0">
      <text>
        <r>
          <rPr>
            <b/>
            <sz val="10"/>
            <color indexed="81"/>
            <rFont val="Tahoma"/>
            <family val="2"/>
          </rPr>
          <t xml:space="preserve">Preço de venda - </t>
        </r>
        <r>
          <rPr>
            <sz val="10"/>
            <color indexed="81"/>
            <rFont val="Tahoma"/>
            <family val="2"/>
          </rPr>
          <t xml:space="preserve">Neste quadro deve indicar para cada um dos produtos ou família de produtos definidos anteriormente, qual o seu preço unitário de venda; o valor global das vendas será calculado automaticamente tendo em conta a taxa de inflação definida no mapa 5.1. ( Pressupostos do Projecto ) e a taxa de crescimento do preço unitário que irá definir no quadro seguinte (Taxa de Crescimento do Preço Unitário); </t>
        </r>
        <r>
          <rPr>
            <sz val="8"/>
            <color indexed="81"/>
            <rFont val="Tahoma"/>
            <family val="2"/>
          </rPr>
          <t xml:space="preserve">
</t>
        </r>
      </text>
    </comment>
    <comment ref="A54" authorId="1">
      <text>
        <r>
          <rPr>
            <b/>
            <sz val="8"/>
            <color indexed="81"/>
            <rFont val="Tahoma"/>
            <family val="2"/>
          </rPr>
          <t>Vendas - Este quadro apresenta o valor das vendas, calculado automaticamente, com base nos valores indicados e calculados nos quadros anteriores.</t>
        </r>
        <r>
          <rPr>
            <sz val="8"/>
            <color indexed="81"/>
            <rFont val="Tahoma"/>
            <family val="2"/>
          </rPr>
          <t xml:space="preserve">
</t>
        </r>
      </text>
    </comment>
  </commentList>
</comments>
</file>

<file path=xl/comments4.xml><?xml version="1.0" encoding="utf-8"?>
<comments xmlns="http://schemas.openxmlformats.org/spreadsheetml/2006/main">
  <authors>
    <author>A satisfied Microsoft Office user</author>
    <author>MGE</author>
  </authors>
  <commentList>
    <comment ref="E1" authorId="0">
      <text>
        <r>
          <rPr>
            <b/>
            <sz val="10"/>
            <color indexed="81"/>
            <rFont val="Tahoma"/>
            <family val="2"/>
          </rPr>
          <t xml:space="preserve"> ( Não aplicável a empresas de serviços. Não é necessário o preenchimento nesses casos.)
</t>
        </r>
        <r>
          <rPr>
            <sz val="10"/>
            <color indexed="81"/>
            <rFont val="Tahoma"/>
            <family val="2"/>
          </rPr>
          <t xml:space="preserve"> 
Este mapa servirá de suporte ao cálculo ao custo com produtos acabados e mercadorias associado ao seu plano de vendas, tomando ainda em consideração a política de stocks que definiu nos Pressupostos do Projecto.</t>
        </r>
        <r>
          <rPr>
            <sz val="8"/>
            <color indexed="81"/>
            <rFont val="Tahoma"/>
            <family val="2"/>
          </rPr>
          <t xml:space="preserve">
</t>
        </r>
      </text>
    </comment>
    <comment ref="A3" authorId="0">
      <text>
        <r>
          <rPr>
            <b/>
            <sz val="10"/>
            <color indexed="81"/>
            <rFont val="Tahoma"/>
            <family val="2"/>
          </rPr>
          <t>Consumo de Produtos Acabados em Valor -</t>
        </r>
        <r>
          <rPr>
            <sz val="10"/>
            <color indexed="81"/>
            <rFont val="Tahoma"/>
            <family val="2"/>
          </rPr>
          <t xml:space="preserve"> Neste quadro deve indicar para cada produto ou família de produtos que definiu no mapa 5.2.1.(Vendas de Produtos Acabados), qual a percentagem em valor de incorporação de matérias primas; os consumos anuais serão calculados automaticamente em função das percentagens indicadas e do valor das vendas que definiu no mapa 5.2.1.( Vendas de Produtos Acabados )</t>
        </r>
        <r>
          <rPr>
            <sz val="8"/>
            <color indexed="81"/>
            <rFont val="Tahoma"/>
            <family val="2"/>
          </rPr>
          <t xml:space="preserve">
</t>
        </r>
      </text>
    </comment>
    <comment ref="A14" authorId="0">
      <text>
        <r>
          <rPr>
            <b/>
            <sz val="10"/>
            <color indexed="81"/>
            <rFont val="Tahoma"/>
            <family val="2"/>
          </rPr>
          <t>Variação de Produção</t>
        </r>
        <r>
          <rPr>
            <sz val="10"/>
            <color indexed="81"/>
            <rFont val="Tahoma"/>
            <family val="2"/>
          </rPr>
          <t xml:space="preserve"> - O cálculo do valor da variação da produção é efectuado automaticamente e corresponde ao diferencial entre a existência final e inicial de produtos acabados.</t>
        </r>
      </text>
    </comment>
    <comment ref="A15" authorId="0">
      <text>
        <r>
          <rPr>
            <b/>
            <sz val="10"/>
            <color indexed="81"/>
            <rFont val="Tahoma"/>
            <family val="2"/>
          </rPr>
          <t>Existência Inicial de Produtos Acabados -</t>
        </r>
        <r>
          <rPr>
            <sz val="10"/>
            <color indexed="81"/>
            <rFont val="Tahoma"/>
            <family val="2"/>
          </rPr>
          <t xml:space="preserve"> O cálculo do valor das existências iniciais de produtos acabados é efectuado automaticamente, sendo a existência inicial do primeiro ano ( Ano 1 ) igual a zero; nos anos seguinte ( Ano 2 - 5 ) esse  valor é igual à existência final do ano anterior.</t>
        </r>
        <r>
          <rPr>
            <sz val="8"/>
            <color indexed="81"/>
            <rFont val="Tahoma"/>
            <family val="2"/>
          </rPr>
          <t xml:space="preserve">
</t>
        </r>
      </text>
    </comment>
    <comment ref="A16" authorId="0">
      <text>
        <r>
          <rPr>
            <b/>
            <sz val="10"/>
            <color indexed="81"/>
            <rFont val="Tahoma"/>
            <family val="2"/>
          </rPr>
          <t xml:space="preserve"> Existência Final de Produtos Acabados  </t>
        </r>
        <r>
          <rPr>
            <sz val="10"/>
            <color indexed="81"/>
            <rFont val="Tahoma"/>
            <family val="2"/>
          </rPr>
          <t>- O cálculo do valor das existências finais de produtos acabados é efectuado automaticamente, com base nos prazos médios de armazenagem definidos no mapa 5.1. ( Pressupostos do Projecto ).</t>
        </r>
        <r>
          <rPr>
            <sz val="8"/>
            <color indexed="81"/>
            <rFont val="Tahoma"/>
            <family val="2"/>
          </rPr>
          <t xml:space="preserve">
</t>
        </r>
      </text>
    </comment>
    <comment ref="A19" authorId="1">
      <text>
        <r>
          <rPr>
            <b/>
            <sz val="8"/>
            <color indexed="81"/>
            <rFont val="Tahoma"/>
            <family val="2"/>
          </rPr>
          <t>Valor do Stock Final de Matérias Primas - Este quadro  é de preenchimento automático. Para o cálculo são tidos em conta os valores do quadro anterior e os prazos médios de armazenagem definidos no mapa 5.1. ( Pressupostos do Projecto ).</t>
        </r>
      </text>
    </comment>
    <comment ref="A30" authorId="1">
      <text>
        <r>
          <rPr>
            <sz val="8"/>
            <color indexed="81"/>
            <rFont val="Tahoma"/>
            <family val="2"/>
          </rPr>
          <t xml:space="preserve"> Compras de M.P. - O cálculo do valor das compras de matérias primas é efectuado automaticamente sendo efectuado com base na seguinte fórmula: 
Compras = Custo Matérias Consumidas + Existências Finais - Existências Iniciais.</t>
        </r>
      </text>
    </comment>
    <comment ref="A31" authorId="0">
      <text>
        <r>
          <rPr>
            <b/>
            <sz val="10"/>
            <color indexed="81"/>
            <rFont val="Tahoma"/>
            <family val="2"/>
          </rPr>
          <t xml:space="preserve"> Existência Inicial de M.P.</t>
        </r>
        <r>
          <rPr>
            <sz val="10"/>
            <color indexed="81"/>
            <rFont val="Tahoma"/>
            <family val="2"/>
          </rPr>
          <t xml:space="preserve"> - O cálculo do valor das existências iniciais é efectuado automaticamente, sendo a existência inicial do primeiro ano ( Ano 1 ) igual a zero; nos anos seguinte ( Ano 2 - 5 ) esse  valor é igual à existência final do ano anterior.</t>
        </r>
        <r>
          <rPr>
            <sz val="8"/>
            <color indexed="81"/>
            <rFont val="Tahoma"/>
            <family val="2"/>
          </rPr>
          <t xml:space="preserve">
</t>
        </r>
      </text>
    </comment>
    <comment ref="A33" authorId="0">
      <text>
        <r>
          <rPr>
            <b/>
            <sz val="10"/>
            <color indexed="81"/>
            <rFont val="Tahoma"/>
            <family val="2"/>
          </rPr>
          <t>Existência Final de M.P. -</t>
        </r>
        <r>
          <rPr>
            <sz val="10"/>
            <color indexed="81"/>
            <rFont val="Tahoma"/>
            <family val="2"/>
          </rPr>
          <t xml:space="preserve"> O cálculo do valor das existências finais é efectuado automaticamente, com base nos prazos médios de armazenagem definidos no mapa 5.1. ( Pressupostos do Projecto ).</t>
        </r>
        <r>
          <rPr>
            <sz val="8"/>
            <color indexed="81"/>
            <rFont val="Tahoma"/>
            <family val="2"/>
          </rPr>
          <t xml:space="preserve">
</t>
        </r>
      </text>
    </comment>
    <comment ref="A37" authorId="0">
      <text>
        <r>
          <rPr>
            <b/>
            <sz val="10"/>
            <color indexed="81"/>
            <rFont val="Tahoma"/>
            <family val="2"/>
          </rPr>
          <t>Custo das Mercadorias Vendidas e Consumidas -</t>
        </r>
        <r>
          <rPr>
            <sz val="10"/>
            <color indexed="81"/>
            <rFont val="Tahoma"/>
            <family val="2"/>
          </rPr>
          <t xml:space="preserve"> O cálculo do custo das mercadorias vendidas e consumidas é igual ao custo das matérias consumidas acrescido do custo das mercadorias vendidas. Dado que o cálculo do custo das mercadorias vendidas será efectuado no mapa seguinte ( 5.2.4 - Custo das Mercadorias Vendidas ) o valor apresentado ainda é igual ao custo das vendas de produtos acabados, sendo no entanto actualizado automáticamente após prenchimento de mapa referido.</t>
        </r>
      </text>
    </comment>
  </commentList>
</comments>
</file>

<file path=xl/comments5.xml><?xml version="1.0" encoding="utf-8"?>
<comments xmlns="http://schemas.openxmlformats.org/spreadsheetml/2006/main">
  <authors>
    <author>A satisfied Microsoft Office user</author>
    <author>MGE</author>
  </authors>
  <commentList>
    <comment ref="C1" authorId="0">
      <text>
        <r>
          <rPr>
            <b/>
            <sz val="10"/>
            <color indexed="81"/>
            <rFont val="Tahoma"/>
            <family val="2"/>
          </rPr>
          <t xml:space="preserve"> ( Não aplicável a empresas de serviços que não tenham complementarmente comercialização de produtos. Não é necessário o preenchimento nesses casos. )
</t>
        </r>
        <r>
          <rPr>
            <sz val="10"/>
            <color indexed="81"/>
            <rFont val="Tahoma"/>
            <family val="2"/>
          </rPr>
          <t xml:space="preserve"> Este mapa servirá de suporte ao cálculo ao custo das mercadorias vendidas associado ao seu plano de vendas de mercadorias, tomando ainda em consideração a política de stocks que definiu nos Pressupostos do Projecto.</t>
        </r>
        <r>
          <rPr>
            <sz val="8"/>
            <color indexed="81"/>
            <rFont val="Tahoma"/>
            <family val="2"/>
          </rPr>
          <t xml:space="preserve">
</t>
        </r>
      </text>
    </comment>
    <comment ref="A3" authorId="0">
      <text>
        <r>
          <rPr>
            <b/>
            <sz val="10"/>
            <color indexed="81"/>
            <rFont val="Tahoma"/>
            <family val="2"/>
          </rPr>
          <t>Custo das Mercadorias em Valor</t>
        </r>
        <r>
          <rPr>
            <sz val="10"/>
            <color indexed="81"/>
            <rFont val="Tahoma"/>
            <family val="2"/>
          </rPr>
          <t xml:space="preserve"> - Neste quadro deve indicar para cada produto ou família de produtos que definiu no mapa 5.2.2.(Vendas de Mercadorias), qual a percentagem do seu custo sobre o preço de venda. (Ex. se vende por cem um produto que lhe custa 80, o valor percentual desse custo sobre o seu preço de venda é de 80% ).O Custo Anual das mercadorias vendidas é calculado automaticamente em função das percentagens indicadas e das quantidades de vendas que definiu no mapa 5.2.2. ( Vendas de Mercadorias  ). </t>
        </r>
        <r>
          <rPr>
            <sz val="8"/>
            <color indexed="81"/>
            <rFont val="Tahoma"/>
            <family val="2"/>
          </rPr>
          <t xml:space="preserve">
</t>
        </r>
      </text>
    </comment>
    <comment ref="A14" authorId="1">
      <text>
        <r>
          <rPr>
            <sz val="8"/>
            <color indexed="81"/>
            <rFont val="Tahoma"/>
            <family val="2"/>
          </rPr>
          <t>Valor do Stock Final de Mercadorias - Este quadro  é de preenchimento automático. Para o cálculo são tidos em conta os valores do quadro anterior e os prazos médios de armazenagem definidos no mapa 5.1. ( Pressupostos do Projecto ).</t>
        </r>
      </text>
    </comment>
    <comment ref="A25" authorId="1">
      <text>
        <r>
          <rPr>
            <sz val="8"/>
            <color indexed="81"/>
            <rFont val="Tahoma"/>
            <family val="2"/>
          </rPr>
          <t xml:space="preserve"> Compras de M.P. - O cálculo do valor das compras de matérias primas é efectuado automaticamente sendo efectuado com base na seguinte fórmula: 
Compras = Custo Matérias Consumidas + Existências Finais - Existências Iniciais.</t>
        </r>
      </text>
    </comment>
    <comment ref="A26" authorId="0">
      <text>
        <r>
          <rPr>
            <b/>
            <sz val="10"/>
            <color indexed="81"/>
            <rFont val="Tahoma"/>
            <family val="2"/>
          </rPr>
          <t>Existência Inicial de Mercadorias</t>
        </r>
        <r>
          <rPr>
            <sz val="10"/>
            <color indexed="81"/>
            <rFont val="Tahoma"/>
            <family val="2"/>
          </rPr>
          <t xml:space="preserve"> - O cálculo do valor das existências iniciais é efectuado automaticamente, sendo a existência inicial do primeiro ano ( Ano 1 ) igual a zero; nos anos seguinte ( Ano 2 - 5 ) esse  valor é igual à existência final do ano anterior.</t>
        </r>
        <r>
          <rPr>
            <sz val="8"/>
            <color indexed="81"/>
            <rFont val="Tahoma"/>
            <family val="2"/>
          </rPr>
          <t xml:space="preserve">
</t>
        </r>
      </text>
    </comment>
    <comment ref="A27" authorId="0">
      <text>
        <r>
          <rPr>
            <b/>
            <sz val="10"/>
            <color indexed="81"/>
            <rFont val="Tahoma"/>
            <family val="2"/>
          </rPr>
          <t xml:space="preserve"> Compras de Mercadorias -</t>
        </r>
        <r>
          <rPr>
            <sz val="10"/>
            <color indexed="81"/>
            <rFont val="Tahoma"/>
            <family val="2"/>
          </rPr>
          <t xml:space="preserve"> O cálculo do valor das compras de mercadorias é efectuado automaticamente sendo efectuado com base na seguinte fórmula: 
Compras = Custo das Mercadorias + Existências Finais - Existências Iniciais.</t>
        </r>
        <r>
          <rPr>
            <sz val="8"/>
            <color indexed="81"/>
            <rFont val="Tahoma"/>
            <family val="2"/>
          </rPr>
          <t xml:space="preserve">
</t>
        </r>
      </text>
    </comment>
    <comment ref="A28" authorId="0">
      <text>
        <r>
          <rPr>
            <b/>
            <sz val="10"/>
            <color indexed="81"/>
            <rFont val="Tahoma"/>
            <family val="2"/>
          </rPr>
          <t>Existência Final de Mercadorias -</t>
        </r>
        <r>
          <rPr>
            <sz val="10"/>
            <color indexed="81"/>
            <rFont val="Tahoma"/>
            <family val="2"/>
          </rPr>
          <t xml:space="preserve"> O cálculo do valor das existências finais é efectuado automaticamente, com base nos prazos médios de armazenagem definidos no mapa 5.1. ( Pressupostos do Projecto ).</t>
        </r>
        <r>
          <rPr>
            <sz val="8"/>
            <color indexed="81"/>
            <rFont val="Tahoma"/>
            <family val="2"/>
          </rPr>
          <t xml:space="preserve">
</t>
        </r>
      </text>
    </comment>
  </commentList>
</comments>
</file>

<file path=xl/comments6.xml><?xml version="1.0" encoding="utf-8"?>
<comments xmlns="http://schemas.openxmlformats.org/spreadsheetml/2006/main">
  <authors>
    <author>A satisfied Microsoft Office user</author>
    <author>MGE</author>
  </authors>
  <commentList>
    <comment ref="A1" authorId="0">
      <text>
        <r>
          <rPr>
            <sz val="10"/>
            <color indexed="81"/>
            <rFont val="Tahoma"/>
            <family val="2"/>
          </rPr>
          <t xml:space="preserve"> Este mapa servirá de suporte ao cálculo do valor das vendas de serviços.</t>
        </r>
        <r>
          <rPr>
            <sz val="8"/>
            <color indexed="81"/>
            <rFont val="Tahoma"/>
            <family val="2"/>
          </rPr>
          <t xml:space="preserve">
</t>
        </r>
      </text>
    </comment>
    <comment ref="A3" authorId="0">
      <text>
        <r>
          <rPr>
            <b/>
            <sz val="10"/>
            <color indexed="81"/>
            <rFont val="Tahoma"/>
            <family val="2"/>
          </rPr>
          <t>Prestação de Serviços e Outros Proveitos -</t>
        </r>
        <r>
          <rPr>
            <sz val="10"/>
            <color indexed="81"/>
            <rFont val="Tahoma"/>
            <family val="2"/>
          </rPr>
          <t xml:space="preserve"> No caso da sua empresa além das mercadorias, vender também serviços ou exclusivamente serviços, deve indicar neste quadro (em contos) e nas linha previstas para o efeito, os serviços ou grupo de serviços a prestar e  o valor mensal dos mesmos; o cálculo anual dessas vendas é feito automaticamente, tendo em conta o número de meses de exploração, e a taxa de inflação definidos no mapa de pressupostos; esse valor é ainda ponderado com as Taxas de Crescimento Reais ( acima do valor previsto da inflação para cada ano) das prestações de serviços que deve indicar no quadro seguinte. </t>
        </r>
        <r>
          <rPr>
            <sz val="8"/>
            <color indexed="81"/>
            <rFont val="Tahoma"/>
            <family val="2"/>
          </rPr>
          <t xml:space="preserve">
</t>
        </r>
      </text>
    </comment>
    <comment ref="A15" authorId="1">
      <text>
        <r>
          <rPr>
            <b/>
            <sz val="8"/>
            <color indexed="81"/>
            <rFont val="Tahoma"/>
            <family val="2"/>
          </rPr>
          <t xml:space="preserve">Taxas de Crescimento Reais da Prestação de Serviços </t>
        </r>
        <r>
          <rPr>
            <sz val="8"/>
            <color indexed="81"/>
            <rFont val="Tahoma"/>
            <family val="2"/>
          </rPr>
          <t xml:space="preserve">- Neste quadro deve indicar, para cada serviço ou grupo de serviços e em termos percentuais, a evolução que prevê para as suas vendas anualmente. As taxas de crescimento reais devem ser ponderadas com a inflação prevista para cada ano.
 ( Taxa de Crescimento Real = Taxa de Crescimento - Taxa de Inflação )
</t>
        </r>
      </text>
    </comment>
    <comment ref="A26" authorId="1">
      <text>
        <r>
          <rPr>
            <b/>
            <sz val="8"/>
            <color indexed="81"/>
            <rFont val="Tahoma"/>
            <family val="2"/>
          </rPr>
          <t xml:space="preserve">Outros Proveitos - </t>
        </r>
        <r>
          <rPr>
            <sz val="8"/>
            <color indexed="81"/>
            <rFont val="Tahoma"/>
            <family val="2"/>
          </rPr>
          <t>Neste quadro deve indicar que outros proveitos prevê obter e qual o seu valor em cada ano.</t>
        </r>
      </text>
    </comment>
  </commentList>
</comments>
</file>

<file path=xl/comments7.xml><?xml version="1.0" encoding="utf-8"?>
<comments xmlns="http://schemas.openxmlformats.org/spreadsheetml/2006/main">
  <authors>
    <author>A satisfied Microsoft Office user</author>
  </authors>
  <commentList>
    <comment ref="D1" authorId="0">
      <text>
        <r>
          <rPr>
            <sz val="10"/>
            <color indexed="81"/>
            <rFont val="Tahoma"/>
            <family val="2"/>
          </rPr>
          <t xml:space="preserve"> Este mapa servirá de suporte ao cálculo dos custos com fornecimentos externos inerentes à sua actividade bem como ao cálculo das provisões se as considerou no mapa 5.1.  Pressupostos do Projecto.</t>
        </r>
        <r>
          <rPr>
            <sz val="8"/>
            <color indexed="81"/>
            <rFont val="Tahoma"/>
            <family val="2"/>
          </rPr>
          <t xml:space="preserve">
</t>
        </r>
      </text>
    </comment>
    <comment ref="A3" authorId="0">
      <text>
        <r>
          <rPr>
            <b/>
            <sz val="10"/>
            <color indexed="81"/>
            <rFont val="Tahoma"/>
            <family val="2"/>
          </rPr>
          <t>Fornecimento e Serviços Externos-</t>
        </r>
        <r>
          <rPr>
            <sz val="10"/>
            <color indexed="81"/>
            <rFont val="Tahoma"/>
            <family val="2"/>
          </rPr>
          <t>Neste quadro deve indicar para cada uma das rubricas definidas ( Subcontratos, Energia e combustíveis....etc..) qual o custo médio mensal que prevê venha a ter; o cálculo dos valores anuais é efectuado automaticamente, em conta o número de meses de exploração, e a taxa de inflação definidos no mapa  5.1.  Pressupostos do Projecto.</t>
        </r>
        <r>
          <rPr>
            <sz val="8"/>
            <color indexed="81"/>
            <rFont val="Tahoma"/>
            <family val="2"/>
          </rPr>
          <t xml:space="preserve">
</t>
        </r>
      </text>
    </comment>
    <comment ref="A22" authorId="0">
      <text>
        <r>
          <rPr>
            <b/>
            <sz val="10"/>
            <color indexed="81"/>
            <rFont val="Tahoma"/>
            <family val="2"/>
          </rPr>
          <t>Provisões -</t>
        </r>
        <r>
          <rPr>
            <sz val="10"/>
            <color indexed="81"/>
            <rFont val="Tahoma"/>
            <family val="2"/>
          </rPr>
          <t xml:space="preserve"> Neste quadro os valores são calculados automaticamente se, como acima referimos, foram indicados os montantes percentuais das provisões a constituir para cada uma das rubricas indicadas do mapa 5.1.  Pressupostos do Projecto.</t>
        </r>
        <r>
          <rPr>
            <sz val="8"/>
            <color indexed="81"/>
            <rFont val="Tahoma"/>
            <family val="2"/>
          </rPr>
          <t xml:space="preserve">
</t>
        </r>
      </text>
    </comment>
  </commentList>
</comments>
</file>

<file path=xl/comments8.xml><?xml version="1.0" encoding="utf-8"?>
<comments xmlns="http://schemas.openxmlformats.org/spreadsheetml/2006/main">
  <authors>
    <author>A satisfied Microsoft Office user</author>
  </authors>
  <commentList>
    <comment ref="A1" authorId="0">
      <text>
        <r>
          <rPr>
            <sz val="10"/>
            <color indexed="81"/>
            <rFont val="Tahoma"/>
            <family val="2"/>
          </rPr>
          <t xml:space="preserve"> Este mapa servirá de base ao cálculo dos custos com o pessoal que prevê vir a afectar à da sua empresa. </t>
        </r>
        <r>
          <rPr>
            <sz val="8"/>
            <color indexed="81"/>
            <rFont val="Tahoma"/>
            <family val="2"/>
          </rPr>
          <t xml:space="preserve">
</t>
        </r>
      </text>
    </comment>
    <comment ref="A7" authorId="0">
      <text>
        <r>
          <rPr>
            <b/>
            <sz val="10"/>
            <color indexed="81"/>
            <rFont val="Tahoma"/>
            <family val="2"/>
          </rPr>
          <t xml:space="preserve"> Segurança Social -</t>
        </r>
        <r>
          <rPr>
            <sz val="10"/>
            <color indexed="81"/>
            <rFont val="Tahoma"/>
            <family val="2"/>
          </rPr>
          <t xml:space="preserve"> Nesta linha e para cada ano, deve indicar a taxa de segurança social que a empresa pagará sobre as remunerações dos seus trabalhadores. A taxa normal é presentemente de 23,75 %.</t>
        </r>
        <r>
          <rPr>
            <sz val="8"/>
            <color indexed="81"/>
            <rFont val="Tahoma"/>
            <family val="2"/>
          </rPr>
          <t xml:space="preserve">
</t>
        </r>
      </text>
    </comment>
    <comment ref="A8" authorId="0">
      <text>
        <r>
          <rPr>
            <b/>
            <sz val="10"/>
            <color indexed="81"/>
            <rFont val="Tahoma"/>
            <family val="2"/>
          </rPr>
          <t>Seguro de Acidentes de Trabalho</t>
        </r>
        <r>
          <rPr>
            <sz val="10"/>
            <color indexed="81"/>
            <rFont val="Tahoma"/>
            <family val="2"/>
          </rPr>
          <t xml:space="preserve"> - Nesta linha e para cada ano, deve indicar o custo, em termos percentuais, com o seguro de acidentes de trabalho obrigatório. Este custo representa em média 2 a 2,5 % da massa salarial.</t>
        </r>
        <r>
          <rPr>
            <sz val="8"/>
            <color indexed="81"/>
            <rFont val="Tahoma"/>
            <family val="2"/>
          </rPr>
          <t xml:space="preserve">
</t>
        </r>
      </text>
    </comment>
    <comment ref="A9" authorId="0">
      <text>
        <r>
          <rPr>
            <b/>
            <sz val="10"/>
            <color indexed="81"/>
            <rFont val="Tahoma"/>
            <family val="2"/>
          </rPr>
          <t>Outros Custos -</t>
        </r>
        <r>
          <rPr>
            <sz val="10"/>
            <color indexed="81"/>
            <rFont val="Tahoma"/>
            <family val="2"/>
          </rPr>
          <t xml:space="preserve"> Nesta linha e para cada ano, deve indicar outros custos, em termos percentuais sobre a massa salarial, que a empresa deve suportar ( Ex.: Imposto de Selo ). </t>
        </r>
        <r>
          <rPr>
            <sz val="8"/>
            <color indexed="81"/>
            <rFont val="Tahoma"/>
            <family val="2"/>
          </rPr>
          <t xml:space="preserve">
</t>
        </r>
      </text>
    </comment>
    <comment ref="A10" authorId="0">
      <text>
        <r>
          <rPr>
            <b/>
            <sz val="10"/>
            <color indexed="81"/>
            <rFont val="Tahoma"/>
            <family val="2"/>
          </rPr>
          <t>Taxa de Crescimento Real dos Salários -</t>
        </r>
        <r>
          <rPr>
            <sz val="10"/>
            <color indexed="81"/>
            <rFont val="Tahoma"/>
            <family val="2"/>
          </rPr>
          <t xml:space="preserve"> Nesta linha e para cada ano, deve indicar qual a taxa média prevista de crescimento real da massa salarial.
(Taxa de crescimento real dos Salários  = Taxa de crescimento - Taxa de Inflação).</t>
        </r>
        <r>
          <rPr>
            <sz val="8"/>
            <color indexed="81"/>
            <rFont val="Tahoma"/>
            <family val="2"/>
          </rPr>
          <t xml:space="preserve">
</t>
        </r>
      </text>
    </comment>
    <comment ref="A12" authorId="0">
      <text>
        <r>
          <rPr>
            <b/>
            <sz val="10"/>
            <color indexed="81"/>
            <rFont val="Tahoma"/>
            <family val="2"/>
          </rPr>
          <t xml:space="preserve">Trabalhadores por Categoria - </t>
        </r>
        <r>
          <rPr>
            <sz val="10"/>
            <color indexed="81"/>
            <rFont val="Tahoma"/>
            <family val="2"/>
          </rPr>
          <t>Neste quadro, deve definir nas linhas previstas para o efeito, as categorias profissionais do pessoal a afectar ( Ex. Administração; Escriturários; Operários, etc..) e indicar para cada uma delas o  número de pessoas em cada ano.
  Por defeito e a partir do segundo ano é automaticamente assumido o número de pessoas do ano anterior;</t>
        </r>
        <r>
          <rPr>
            <sz val="8"/>
            <color indexed="81"/>
            <rFont val="Tahoma"/>
            <family val="2"/>
          </rPr>
          <t xml:space="preserve">
</t>
        </r>
      </text>
    </comment>
    <comment ref="A23" authorId="0">
      <text>
        <r>
          <rPr>
            <b/>
            <sz val="10"/>
            <color indexed="81"/>
            <rFont val="Tahoma"/>
            <family val="2"/>
          </rPr>
          <t xml:space="preserve">Remunerações - </t>
        </r>
        <r>
          <rPr>
            <sz val="10"/>
            <color indexed="81"/>
            <rFont val="Tahoma"/>
            <family val="2"/>
          </rPr>
          <t xml:space="preserve">Neste quadro deve indicar para cada categoria profissional já definida a remuneração média mensal  bruta; os custos anuais com pessoal são calculados automaticamente com base nos elementos já introduzidos neste mapa.
</t>
        </r>
      </text>
    </comment>
  </commentList>
</comments>
</file>

<file path=xl/comments9.xml><?xml version="1.0" encoding="utf-8"?>
<comments xmlns="http://schemas.openxmlformats.org/spreadsheetml/2006/main">
  <authors>
    <author>A satisfied Microsoft Office user</author>
  </authors>
  <commentList>
    <comment ref="A2" authorId="0">
      <text>
        <r>
          <rPr>
            <sz val="10"/>
            <color indexed="81"/>
            <rFont val="Tahoma"/>
            <family val="2"/>
          </rPr>
          <t xml:space="preserve"> Este mapa destina-se unicamente à descrição dos bens mais significativos necessários à actividade da empresa; os valores aqui indicados não tem qualquer interligação com os restantes mapas.</t>
        </r>
        <r>
          <rPr>
            <sz val="8"/>
            <color indexed="81"/>
            <rFont val="Tahoma"/>
            <family val="2"/>
          </rPr>
          <t xml:space="preserve">
</t>
        </r>
      </text>
    </comment>
  </commentList>
</comments>
</file>

<file path=xl/comments10.xml><?xml version="1.0" encoding="utf-8"?>
<comments xmlns="http://schemas.openxmlformats.org/spreadsheetml/2006/main">
  <authors>
    <author>A satisfied Microsoft Office user</author>
    <author>xp</author>
  </authors>
  <commentList>
    <comment ref="A1" authorId="0">
      <text>
        <r>
          <rPr>
            <sz val="10"/>
            <color indexed="81"/>
            <rFont val="Tahoma"/>
            <family val="2"/>
          </rPr>
          <t xml:space="preserve"> O Plano de Investimento consiste na descrição e escalonamento temporal dos investimentos previstos. Destes irão fazer parte não apenas as despesas em capital fixo corpóreo e incorpóreo como também o fundo de maneio.
Notar que o escalonamento temporal dos investimentos é muito importante, uma vez que dele vai depender a correcta elaboração do Plano de Financiamento. Dever-se-ão harmonizar as datas de encomenda, recepção e pagamento a fornecedores, com datas de saque, mobilização de fundos próprios ou créditos negociados.</t>
        </r>
        <r>
          <rPr>
            <sz val="8"/>
            <color indexed="81"/>
            <rFont val="Tahoma"/>
            <family val="2"/>
          </rPr>
          <t xml:space="preserve">
</t>
        </r>
      </text>
    </comment>
    <comment ref="C3" authorId="0">
      <text>
        <r>
          <rPr>
            <b/>
            <sz val="10"/>
            <color indexed="81"/>
            <rFont val="Tahoma"/>
            <family val="2"/>
          </rPr>
          <t>NOTA - Para uma avaliação correcta e uniforme, só é permitido investimento nos 2 primeiros anos.</t>
        </r>
        <r>
          <rPr>
            <sz val="8"/>
            <color indexed="81"/>
            <rFont val="Tahoma"/>
            <family val="2"/>
          </rPr>
          <t xml:space="preserve">
</t>
        </r>
      </text>
    </comment>
    <comment ref="D3" authorId="0">
      <text>
        <r>
          <rPr>
            <b/>
            <sz val="10"/>
            <color indexed="81"/>
            <rFont val="Tahoma"/>
            <family val="2"/>
          </rPr>
          <t>NOTA - Para uma avaliação correcta e uniforme, só é permitido investimento nos 2 primeiros anos.</t>
        </r>
        <r>
          <rPr>
            <sz val="8"/>
            <color indexed="81"/>
            <rFont val="Tahoma"/>
            <family val="2"/>
          </rPr>
          <t xml:space="preserve">
</t>
        </r>
      </text>
    </comment>
    <comment ref="E3" authorId="0">
      <text>
        <r>
          <rPr>
            <b/>
            <sz val="10"/>
            <color indexed="81"/>
            <rFont val="Tahoma"/>
            <family val="2"/>
          </rPr>
          <t>NOTA - Para uma avaliação correcta e uniforme, só é permitido investimento nos 2 primeiros anos.</t>
        </r>
        <r>
          <rPr>
            <sz val="8"/>
            <color indexed="81"/>
            <rFont val="Tahoma"/>
            <family val="2"/>
          </rPr>
          <t xml:space="preserve">
</t>
        </r>
      </text>
    </comment>
    <comment ref="A4" authorId="0">
      <text>
        <r>
          <rPr>
            <b/>
            <sz val="10"/>
            <color indexed="81"/>
            <rFont val="Tahoma"/>
            <family val="2"/>
          </rPr>
          <t>O Imobilizado corpóreo é</t>
        </r>
        <r>
          <rPr>
            <sz val="10"/>
            <color indexed="81"/>
            <rFont val="Tahoma"/>
            <family val="2"/>
          </rPr>
          <t xml:space="preserve"> constituído pelos edifícios, equipamentos básicos, de transporte, administrativos e demais itens relacionados. Para apurar o seu custo devem pedir-se orçamentos aos fornecedores respectivos e estimarem-se com o máximo de rigor possível os que não for possível obter desta forma. Por outro lado, devem ser consideradas no custo, todas as despesas que dizem directamente respeito ao imobilizado, ainda que por vezes tenham um carácter imaterial, como é o caso de seguros e direitos pagos sobre importação de máquinas.</t>
        </r>
        <r>
          <rPr>
            <sz val="8"/>
            <color indexed="81"/>
            <rFont val="Tahoma"/>
            <family val="2"/>
          </rPr>
          <t xml:space="preserve">
</t>
        </r>
      </text>
    </comment>
    <comment ref="A5" authorId="0">
      <text>
        <r>
          <rPr>
            <b/>
            <sz val="10"/>
            <color indexed="81"/>
            <rFont val="Tahoma"/>
            <family val="2"/>
          </rPr>
          <t>Estudos e Projectos -</t>
        </r>
        <r>
          <rPr>
            <sz val="10"/>
            <color indexed="81"/>
            <rFont val="Tahoma"/>
            <family val="2"/>
          </rPr>
          <t xml:space="preserve"> Deve agrupar e indicar os montantes em cada ano que prevê investir nesta rubrica.</t>
        </r>
        <r>
          <rPr>
            <sz val="8"/>
            <color indexed="81"/>
            <rFont val="Tahoma"/>
            <family val="2"/>
          </rPr>
          <t xml:space="preserve">
</t>
        </r>
      </text>
    </comment>
    <comment ref="A6" authorId="0">
      <text>
        <r>
          <rPr>
            <b/>
            <sz val="10"/>
            <color indexed="81"/>
            <rFont val="Tahoma"/>
            <family val="2"/>
          </rPr>
          <t>Assistência Técnica -</t>
        </r>
        <r>
          <rPr>
            <sz val="10"/>
            <color indexed="81"/>
            <rFont val="Tahoma"/>
            <family val="2"/>
          </rPr>
          <t xml:space="preserve"> Deve agrupar e indicar os montantes em cada ano que prevê investir nesta rubrica.</t>
        </r>
        <r>
          <rPr>
            <sz val="8"/>
            <color indexed="81"/>
            <rFont val="Tahoma"/>
            <family val="2"/>
          </rPr>
          <t xml:space="preserve">
</t>
        </r>
      </text>
    </comment>
    <comment ref="A7" authorId="0">
      <text>
        <r>
          <rPr>
            <b/>
            <sz val="10"/>
            <color indexed="81"/>
            <rFont val="Tahoma"/>
            <family val="2"/>
          </rPr>
          <t>Outras Imobilizações Corpóreas -</t>
        </r>
        <r>
          <rPr>
            <sz val="10"/>
            <color indexed="81"/>
            <rFont val="Tahoma"/>
            <family val="2"/>
          </rPr>
          <t xml:space="preserve"> Deve agrupar e indicar os montantes em cada ano que prevê investir nesta rubrica.</t>
        </r>
        <r>
          <rPr>
            <sz val="8"/>
            <color indexed="81"/>
            <rFont val="Tahoma"/>
            <family val="2"/>
          </rPr>
          <t xml:space="preserve">
</t>
        </r>
      </text>
    </comment>
    <comment ref="A9" authorId="0">
      <text>
        <r>
          <rPr>
            <sz val="10"/>
            <color indexed="81"/>
            <rFont val="Tahoma"/>
            <family val="2"/>
          </rPr>
          <t xml:space="preserve"> Aqui incluem-se despesas tais como as relativas à constituição da empresa, trespasses, propriedade industrial e outros direitos, estudos e projectos, despesas de arranque e ensaio, recrutamento, formação de pessoal e publicidade.
 A capacidade do empreendedor em elaborar correctamente o Plano de Investimento é aferida pela correcta calendarização do investimento, justificação de todas as rubricas que o compõem e a relevância das mesmas para uma completa e correcta implementação do projecto.</t>
        </r>
        <r>
          <rPr>
            <sz val="8"/>
            <color indexed="81"/>
            <rFont val="Tahoma"/>
            <family val="2"/>
          </rPr>
          <t xml:space="preserve">
</t>
        </r>
      </text>
    </comment>
    <comment ref="A10" authorId="0">
      <text>
        <r>
          <rPr>
            <b/>
            <sz val="10"/>
            <color indexed="81"/>
            <rFont val="Tahoma"/>
            <family val="2"/>
          </rPr>
          <t>Terrenos e Recursos Naturais -</t>
        </r>
        <r>
          <rPr>
            <sz val="10"/>
            <color indexed="81"/>
            <rFont val="Tahoma"/>
            <family val="2"/>
          </rPr>
          <t xml:space="preserve"> Deve agrupar e indicar os montantes em cada ano que prevê investir nesta rubrica.</t>
        </r>
        <r>
          <rPr>
            <sz val="8"/>
            <color indexed="81"/>
            <rFont val="Tahoma"/>
            <family val="2"/>
          </rPr>
          <t xml:space="preserve">
</t>
        </r>
      </text>
    </comment>
    <comment ref="A11" authorId="0">
      <text>
        <r>
          <rPr>
            <b/>
            <sz val="10"/>
            <color indexed="81"/>
            <rFont val="Tahoma"/>
            <family val="2"/>
          </rPr>
          <t>Infraestruturas -</t>
        </r>
        <r>
          <rPr>
            <sz val="10"/>
            <color indexed="81"/>
            <rFont val="Tahoma"/>
            <family val="2"/>
          </rPr>
          <t xml:space="preserve"> Deve agrupar e indicar os montantes em cada ano que prevê investir nesta rubrica.</t>
        </r>
        <r>
          <rPr>
            <sz val="8"/>
            <color indexed="81"/>
            <rFont val="Tahoma"/>
            <family val="2"/>
          </rPr>
          <t xml:space="preserve">
</t>
        </r>
      </text>
    </comment>
    <comment ref="A12" authorId="0">
      <text>
        <r>
          <rPr>
            <b/>
            <sz val="10"/>
            <color indexed="81"/>
            <rFont val="Tahoma"/>
            <family val="2"/>
          </rPr>
          <t xml:space="preserve">Adaptação e/ou Ampliação de Instalações </t>
        </r>
        <r>
          <rPr>
            <sz val="10"/>
            <color indexed="81"/>
            <rFont val="Tahoma"/>
            <family val="2"/>
          </rPr>
          <t>- Deve agrupar e indicar os montantes em cada ano que prevê investir nesta rubrica.</t>
        </r>
        <r>
          <rPr>
            <sz val="8"/>
            <color indexed="81"/>
            <rFont val="Tahoma"/>
            <family val="2"/>
          </rPr>
          <t xml:space="preserve">
</t>
        </r>
      </text>
    </comment>
    <comment ref="A13" authorId="0">
      <text>
        <r>
          <rPr>
            <b/>
            <sz val="10"/>
            <color indexed="81"/>
            <rFont val="Tahoma"/>
            <family val="2"/>
          </rPr>
          <t>Equipamento -</t>
        </r>
        <r>
          <rPr>
            <sz val="10"/>
            <color indexed="81"/>
            <rFont val="Tahoma"/>
            <family val="2"/>
          </rPr>
          <t xml:space="preserve"> Deve agrupar e indicar os montantes em cada ano que prevê investir nesta rubrica.
</t>
        </r>
      </text>
    </comment>
    <comment ref="A14" authorId="0">
      <text>
        <r>
          <rPr>
            <b/>
            <sz val="10"/>
            <color indexed="81"/>
            <rFont val="Tahoma"/>
            <family val="2"/>
          </rPr>
          <t>Equipamento de Armazenagem -</t>
        </r>
        <r>
          <rPr>
            <sz val="10"/>
            <color indexed="81"/>
            <rFont val="Tahoma"/>
            <family val="2"/>
          </rPr>
          <t xml:space="preserve"> Deve agrupar e indicar os montantes em cada ano que prevê investir nesta rubrica.</t>
        </r>
        <r>
          <rPr>
            <sz val="8"/>
            <color indexed="81"/>
            <rFont val="Tahoma"/>
            <family val="2"/>
          </rPr>
          <t xml:space="preserve">
</t>
        </r>
      </text>
    </comment>
    <comment ref="A15" authorId="0">
      <text>
        <r>
          <rPr>
            <b/>
            <sz val="10"/>
            <color indexed="81"/>
            <rFont val="Tahoma"/>
            <family val="2"/>
          </rPr>
          <t>Equipamento de Laboratório e Ambiente -</t>
        </r>
        <r>
          <rPr>
            <sz val="10"/>
            <color indexed="81"/>
            <rFont val="Tahoma"/>
            <family val="2"/>
          </rPr>
          <t xml:space="preserve"> Deve agrupar e indicar os montantes em cada ano que prevê investir nesta rubrica.</t>
        </r>
        <r>
          <rPr>
            <sz val="8"/>
            <color indexed="81"/>
            <rFont val="Tahoma"/>
            <family val="2"/>
          </rPr>
          <t xml:space="preserve">
</t>
        </r>
      </text>
    </comment>
    <comment ref="A16" authorId="0">
      <text>
        <r>
          <rPr>
            <b/>
            <sz val="10"/>
            <color indexed="81"/>
            <rFont val="Tahoma"/>
            <family val="2"/>
          </rPr>
          <t>Equipamento de Informática -</t>
        </r>
        <r>
          <rPr>
            <sz val="10"/>
            <color indexed="81"/>
            <rFont val="Tahoma"/>
            <family val="2"/>
          </rPr>
          <t xml:space="preserve"> Deve agrupar e indicar os montantes em cada ano que prevê investir nesta rubrica.</t>
        </r>
        <r>
          <rPr>
            <sz val="8"/>
            <color indexed="81"/>
            <rFont val="Tahoma"/>
            <family val="2"/>
          </rPr>
          <t xml:space="preserve">
</t>
        </r>
      </text>
    </comment>
    <comment ref="A17" authorId="0">
      <text>
        <r>
          <rPr>
            <b/>
            <sz val="10"/>
            <color indexed="81"/>
            <rFont val="Tahoma"/>
            <family val="2"/>
          </rPr>
          <t>Equipamento Auxiliar e Administrativo</t>
        </r>
        <r>
          <rPr>
            <sz val="10"/>
            <color indexed="81"/>
            <rFont val="Tahoma"/>
            <family val="2"/>
          </rPr>
          <t xml:space="preserve"> - Deve agrupar e indicar os montantes em cada ano que prevê investir nesta rubrica.</t>
        </r>
        <r>
          <rPr>
            <sz val="8"/>
            <color indexed="81"/>
            <rFont val="Tahoma"/>
            <family val="2"/>
          </rPr>
          <t xml:space="preserve">
</t>
        </r>
      </text>
    </comment>
    <comment ref="A18" authorId="0">
      <text>
        <r>
          <rPr>
            <b/>
            <sz val="10"/>
            <color indexed="81"/>
            <rFont val="Tahoma"/>
            <family val="2"/>
          </rPr>
          <t>Viaturas -</t>
        </r>
        <r>
          <rPr>
            <sz val="10"/>
            <color indexed="81"/>
            <rFont val="Tahoma"/>
            <family val="2"/>
          </rPr>
          <t xml:space="preserve"> Deve agrupar e indicar os montantes em cada ano que prevê investir nesta rubrica.</t>
        </r>
        <r>
          <rPr>
            <sz val="8"/>
            <color indexed="81"/>
            <rFont val="Tahoma"/>
            <family val="2"/>
          </rPr>
          <t xml:space="preserve">
</t>
        </r>
      </text>
    </comment>
    <comment ref="A19" authorId="0">
      <text>
        <r>
          <rPr>
            <b/>
            <sz val="10"/>
            <color indexed="81"/>
            <rFont val="Tahoma"/>
            <family val="2"/>
          </rPr>
          <t>Outras Imobilizações Corpóreas -</t>
        </r>
        <r>
          <rPr>
            <sz val="10"/>
            <color indexed="81"/>
            <rFont val="Tahoma"/>
            <family val="2"/>
          </rPr>
          <t xml:space="preserve"> Deve agrupar e indicar os montantes em cada ano que prevê investir nesta rubrica.</t>
        </r>
        <r>
          <rPr>
            <sz val="8"/>
            <color indexed="81"/>
            <rFont val="Tahoma"/>
            <family val="2"/>
          </rPr>
          <t xml:space="preserve">
</t>
        </r>
      </text>
    </comment>
    <comment ref="A23" authorId="0">
      <text>
        <r>
          <rPr>
            <sz val="10"/>
            <color indexed="81"/>
            <rFont val="Tahoma"/>
            <family val="2"/>
          </rPr>
          <t>Este mapa é de cálculo automático tendo como base os valores introduzidos no mapa 5.3.2. Investimento, e os resultantes do cálculo efectuado no computo das necessidades de Fundo de Maneio.( Mapa 5.3.3. Necessidades de Fundo de Maneio )</t>
        </r>
        <r>
          <rPr>
            <sz val="8"/>
            <color indexed="81"/>
            <rFont val="Tahoma"/>
            <family val="2"/>
          </rPr>
          <t xml:space="preserve">
</t>
        </r>
      </text>
    </comment>
    <comment ref="F31" authorId="0">
      <text>
        <r>
          <rPr>
            <sz val="10"/>
            <color indexed="81"/>
            <rFont val="Tahoma"/>
            <family val="2"/>
          </rPr>
          <t xml:space="preserve"> O quadro do Investimento a Amortizar decorre directamente do mapa 5.3.2. Investimento, já preenchido.</t>
        </r>
        <r>
          <rPr>
            <sz val="8"/>
            <color indexed="81"/>
            <rFont val="Tahoma"/>
            <family val="2"/>
          </rPr>
          <t xml:space="preserve">
</t>
        </r>
      </text>
    </comment>
    <comment ref="A53" authorId="0">
      <text>
        <r>
          <rPr>
            <b/>
            <sz val="10"/>
            <color indexed="81"/>
            <rFont val="Tahoma"/>
            <family val="2"/>
          </rPr>
          <t>Amortizações -</t>
        </r>
        <r>
          <rPr>
            <sz val="10"/>
            <color indexed="81"/>
            <rFont val="Tahoma"/>
            <family val="2"/>
          </rPr>
          <t xml:space="preserve"> Os valores neste quadro são calculados automaticamente, considerando em cada rubrica as taxas máximas de amortização admitidas como custos fiscais. </t>
        </r>
        <r>
          <rPr>
            <sz val="8"/>
            <color indexed="81"/>
            <rFont val="Tahoma"/>
            <family val="2"/>
          </rPr>
          <t xml:space="preserve">
</t>
        </r>
      </text>
    </comment>
    <comment ref="E75" authorId="1">
      <text>
        <r>
          <rPr>
            <sz val="8"/>
            <color indexed="81"/>
            <rFont val="Tahoma"/>
            <family val="2"/>
          </rPr>
          <t>Neste quadro deverá ser indicado o valor total de aplicações financeiras acumuladas</t>
        </r>
      </text>
    </comment>
  </commentList>
</comments>
</file>

<file path=xl/comments11.xml><?xml version="1.0" encoding="utf-8"?>
<comments xmlns="http://schemas.openxmlformats.org/spreadsheetml/2006/main">
  <authors>
    <author>A satisfied Microsoft Office user</author>
  </authors>
  <commentList>
    <comment ref="A1" authorId="0">
      <text>
        <r>
          <rPr>
            <sz val="10"/>
            <color indexed="81"/>
            <rFont val="Tahoma"/>
            <family val="2"/>
          </rPr>
          <t xml:space="preserve"> Dado que o  investimento nos primeiros anos de actividade pode não gerar Fundo de Maneio suficiente para a manutenção dessa actividade, este mapa, com base nos valores já introduzidos nos mapas anteriores,  vai calcular se existem ou não necessidades de investimento em Fundo de Maneio. Essas necessidades a existirem  devem ser tidas em consideração no cálculo do Investimento Total. 
</t>
        </r>
        <r>
          <rPr>
            <b/>
            <sz val="10"/>
            <color indexed="81"/>
            <rFont val="Tahoma"/>
            <family val="2"/>
          </rPr>
          <t xml:space="preserve"> Os cálculos neste mapa estão completamente automatizados</t>
        </r>
        <r>
          <rPr>
            <sz val="10"/>
            <color indexed="81"/>
            <rFont val="Tahoma"/>
            <family val="2"/>
          </rPr>
          <t>.</t>
        </r>
        <r>
          <rPr>
            <sz val="8"/>
            <color indexed="81"/>
            <rFont val="Tahoma"/>
            <family val="2"/>
          </rPr>
          <t xml:space="preserve">
</t>
        </r>
      </text>
    </comment>
  </commentList>
</comments>
</file>

<file path=xl/comments12.xml><?xml version="1.0" encoding="utf-8"?>
<comments xmlns="http://schemas.openxmlformats.org/spreadsheetml/2006/main">
  <authors>
    <author>A satisfied Microsoft Office user</author>
    <author>Jorge Miguel Bravo</author>
    <author>xp</author>
  </authors>
  <commentList>
    <comment ref="A2" authorId="0">
      <text>
        <r>
          <rPr>
            <b/>
            <sz val="10"/>
            <color indexed="81"/>
            <rFont val="Tahoma"/>
            <family val="2"/>
          </rPr>
          <t xml:space="preserve"> O plano financeiro</t>
        </r>
        <r>
          <rPr>
            <sz val="10"/>
            <color indexed="81"/>
            <rFont val="Tahoma"/>
            <family val="2"/>
          </rPr>
          <t xml:space="preserve"> destina-se a dotar a iniciativa dos meios necessários à sua completa concretização.As necessidades de Fundo de Maneio justificam-se pela necessidade de constituir stocks mínimos antes de iniciar a actividade e por outro lado existir um desfasamento entre os prazos de pagamento aos fornecedores e recebimento dos clientes.Semelhante desfasamento é verificado na relação existente entre o IVA dedutível e o IVA a liquidar. Apenas neste momento é possível o completo apuramento do Plano Global de Investimento.</t>
        </r>
        <r>
          <rPr>
            <sz val="8"/>
            <color indexed="81"/>
            <rFont val="Tahoma"/>
            <family val="2"/>
          </rPr>
          <t xml:space="preserve">
</t>
        </r>
      </text>
    </comment>
    <comment ref="A8" authorId="1">
      <text>
        <r>
          <rPr>
            <sz val="8"/>
            <color indexed="81"/>
            <rFont val="Tahoma"/>
            <family val="2"/>
          </rPr>
          <t>Taxa 0,4%</t>
        </r>
      </text>
    </comment>
    <comment ref="A10" authorId="0">
      <text>
        <r>
          <rPr>
            <sz val="10"/>
            <color indexed="81"/>
            <rFont val="Tahoma"/>
            <family val="2"/>
          </rPr>
          <t xml:space="preserve"> Este quadro é de preenchimento </t>
        </r>
        <r>
          <rPr>
            <b/>
            <sz val="10"/>
            <color indexed="81"/>
            <rFont val="Tahoma"/>
            <family val="2"/>
          </rPr>
          <t xml:space="preserve">semi-automático. </t>
        </r>
        <r>
          <rPr>
            <sz val="10"/>
            <color indexed="81"/>
            <rFont val="Tahoma"/>
            <family val="2"/>
          </rPr>
          <t xml:space="preserve"> 
 Deve começar por indicar o valor do Financiamento(s) a obter, e a sua distribuição temporal. 
 Os cálculos dos capitais em dívidas, juros e serviço da dívida em cada período é calculado automaticamente. 
Deve em seguida indicar os montantes de reembolso da dívida contraída, o que originará um novo cálculo do capital, juros e serviço da dívida já referidos. </t>
        </r>
        <r>
          <rPr>
            <sz val="8"/>
            <color indexed="81"/>
            <rFont val="Tahoma"/>
            <family val="2"/>
          </rPr>
          <t xml:space="preserve">
</t>
        </r>
      </text>
    </comment>
    <comment ref="A14" authorId="2">
      <text>
        <r>
          <rPr>
            <sz val="8"/>
            <color indexed="81"/>
            <rFont val="Tahoma"/>
            <family val="2"/>
          </rPr>
          <t>Ano de investimento (não existe produção)</t>
        </r>
      </text>
    </comment>
    <comment ref="A32" authorId="0">
      <text>
        <r>
          <rPr>
            <b/>
            <sz val="10"/>
            <color indexed="81"/>
            <rFont val="Tahoma"/>
            <family val="2"/>
          </rPr>
          <t xml:space="preserve">Custos e Perdas Financeiras </t>
        </r>
        <r>
          <rPr>
            <sz val="10"/>
            <color indexed="81"/>
            <rFont val="Tahoma"/>
            <family val="2"/>
          </rPr>
          <t xml:space="preserve">- O cálculo de custos e perdas financeiras é </t>
        </r>
        <r>
          <rPr>
            <b/>
            <sz val="10"/>
            <color indexed="81"/>
            <rFont val="Tahoma"/>
            <family val="2"/>
          </rPr>
          <t>automático</t>
        </r>
        <r>
          <rPr>
            <sz val="10"/>
            <color indexed="81"/>
            <rFont val="Tahoma"/>
            <family val="2"/>
          </rPr>
          <t xml:space="preserve"> e resulta da soma dos Encargos de Financiamento e de Funcionamento calculados com base nos elementos anteriores.</t>
        </r>
        <r>
          <rPr>
            <sz val="8"/>
            <color indexed="81"/>
            <rFont val="Tahoma"/>
            <family val="2"/>
          </rPr>
          <t xml:space="preserve">
</t>
        </r>
      </text>
    </comment>
    <comment ref="A36" authorId="0">
      <text>
        <r>
          <rPr>
            <b/>
            <sz val="10"/>
            <color indexed="81"/>
            <rFont val="Tahoma"/>
            <family val="2"/>
          </rPr>
          <t>Proveitos e Ganhos Financeiros - O</t>
        </r>
        <r>
          <rPr>
            <sz val="10"/>
            <color indexed="81"/>
            <rFont val="Tahoma"/>
            <family val="2"/>
          </rPr>
          <t xml:space="preserve"> cálculo destes montantes é </t>
        </r>
        <r>
          <rPr>
            <b/>
            <sz val="10"/>
            <color indexed="81"/>
            <rFont val="Tahoma"/>
            <family val="2"/>
          </rPr>
          <t xml:space="preserve">automático </t>
        </r>
        <r>
          <rPr>
            <sz val="10"/>
            <color indexed="81"/>
            <rFont val="Tahoma"/>
            <family val="2"/>
          </rPr>
          <t xml:space="preserve">e resulta de eventuais aplicações de excedentes de tesouraria. </t>
        </r>
        <r>
          <rPr>
            <sz val="8"/>
            <color indexed="81"/>
            <rFont val="Tahoma"/>
            <family val="2"/>
          </rPr>
          <t xml:space="preserve">
</t>
        </r>
      </text>
    </comment>
  </commentList>
</comments>
</file>

<file path=xl/comments13.xml><?xml version="1.0" encoding="utf-8"?>
<comments xmlns="http://schemas.openxmlformats.org/spreadsheetml/2006/main">
  <authors>
    <author>A satisfied Microsoft Office user</author>
  </authors>
  <commentList>
    <comment ref="A1" authorId="0">
      <text>
        <r>
          <rPr>
            <sz val="10"/>
            <color indexed="81"/>
            <rFont val="Tahoma"/>
            <family val="2"/>
          </rPr>
          <t xml:space="preserve"> Em princípio, os fundos de que se dispõe são sempre escassos em relação aos fins a que se pretende sejam afectos (na realidade, o objectivo da Economia é precisamente resolver este dilema da melhor forma possível).
 Basicamente há dois tipos de fundos a que se pode recorrer: Capitais Próprios e Capitais Alheios.
</t>
        </r>
        <r>
          <rPr>
            <b/>
            <sz val="10"/>
            <color indexed="81"/>
            <rFont val="Tahoma"/>
            <family val="2"/>
          </rPr>
          <t xml:space="preserve"> Os Capitais Próprios</t>
        </r>
        <r>
          <rPr>
            <sz val="10"/>
            <color indexed="81"/>
            <rFont val="Tahoma"/>
            <family val="2"/>
          </rPr>
          <t xml:space="preserve"> são constituídos, como o seu próprio nome indica, pelo Capital Social (meios monetários ou não com que os sócios entram para a empresa - Poupanças, instalações, viaturas, bens susceptíveis de hipoteca, empréstimos particulares, etc.), Prestações Suplementares de Capital, Autofinanciamento e Capital de Risco.
</t>
        </r>
        <r>
          <rPr>
            <b/>
            <sz val="10"/>
            <color indexed="81"/>
            <rFont val="Tahoma"/>
            <family val="2"/>
          </rPr>
          <t xml:space="preserve"> Os Capitais Alheios, </t>
        </r>
        <r>
          <rPr>
            <sz val="10"/>
            <color indexed="81"/>
            <rFont val="Tahoma"/>
            <family val="2"/>
          </rPr>
          <t xml:space="preserve">podem dividir-se em dois tipos; de médio e longo prazo e de curto prazo. Nos primeiros incluem-se hipotecas sobre as instalações, empréstimos bancários de financiamento, leasing. Dos capitais de curto prazo fazem parte os saques, créditos de fornecedores, empréstimos de funcionamento, etc. Há também quem identifique cada um destes tipos de Capitais Alheios com, respectivamente, Capital de Financiamento e Capital de Funcionamento.
Para além destes, pode-se também muitas vezes recorrer a subvenções financeiras, mas há autores que não acham conveniente incluí-las logo nas projecções iniciais porque constituem um elemento  de difícil previsão; podem não se concretizar ou serem recebidas muito para além do período previsto. </t>
        </r>
        <r>
          <rPr>
            <sz val="8"/>
            <color indexed="81"/>
            <rFont val="Tahoma"/>
            <family val="2"/>
          </rPr>
          <t xml:space="preserve">
</t>
        </r>
      </text>
    </comment>
    <comment ref="A6" authorId="0">
      <text>
        <r>
          <rPr>
            <b/>
            <sz val="10"/>
            <color indexed="81"/>
            <rFont val="Tahoma"/>
            <family val="2"/>
          </rPr>
          <t>Capital Social -</t>
        </r>
        <r>
          <rPr>
            <sz val="10"/>
            <color indexed="81"/>
            <rFont val="Tahoma"/>
            <family val="2"/>
          </rPr>
          <t xml:space="preserve"> Deve indicar nesta linha os montantes que constituem o Capital Social da empresa a constituir.</t>
        </r>
        <r>
          <rPr>
            <sz val="8"/>
            <color indexed="81"/>
            <rFont val="Tahoma"/>
            <family val="2"/>
          </rPr>
          <t xml:space="preserve">
</t>
        </r>
      </text>
    </comment>
    <comment ref="A7" authorId="0">
      <text>
        <r>
          <rPr>
            <b/>
            <sz val="10"/>
            <color indexed="81"/>
            <rFont val="Tahoma"/>
            <family val="2"/>
          </rPr>
          <t xml:space="preserve">Prestações Suplementares - </t>
        </r>
        <r>
          <rPr>
            <sz val="10"/>
            <color indexed="81"/>
            <rFont val="Tahoma"/>
            <family val="2"/>
          </rPr>
          <t>Deve indicar nesta linha eventuais prestações suplementares que anualmente estejam previstas por parte dos sócios/accionistas.</t>
        </r>
        <r>
          <rPr>
            <sz val="8"/>
            <color indexed="81"/>
            <rFont val="Tahoma"/>
            <family val="2"/>
          </rPr>
          <t xml:space="preserve">
</t>
        </r>
      </text>
    </comment>
    <comment ref="A9" authorId="0">
      <text>
        <r>
          <rPr>
            <b/>
            <sz val="10"/>
            <color indexed="81"/>
            <rFont val="Tahoma"/>
            <family val="2"/>
          </rPr>
          <t>Auto Financiamento -</t>
        </r>
        <r>
          <rPr>
            <sz val="10"/>
            <color indexed="81"/>
            <rFont val="Tahoma"/>
            <family val="2"/>
          </rPr>
          <t xml:space="preserve"> O cálculo anual destes montantes é automático e resultante dos meios libertos pelo projecto (Resultados Líquidos + Amortizações do Exercício).</t>
        </r>
        <r>
          <rPr>
            <sz val="8"/>
            <color indexed="81"/>
            <rFont val="Tahoma"/>
            <family val="2"/>
          </rPr>
          <t xml:space="preserve">
</t>
        </r>
      </text>
    </comment>
    <comment ref="A13" authorId="0">
      <text>
        <r>
          <rPr>
            <b/>
            <sz val="10"/>
            <color indexed="81"/>
            <rFont val="Tahoma"/>
            <family val="2"/>
          </rPr>
          <t>Empréstimos Bancários -</t>
        </r>
        <r>
          <rPr>
            <sz val="10"/>
            <color indexed="81"/>
            <rFont val="Tahoma"/>
            <family val="2"/>
          </rPr>
          <t xml:space="preserve"> Os campos referentes a esta rubrica são de </t>
        </r>
        <r>
          <rPr>
            <b/>
            <sz val="10"/>
            <color indexed="81"/>
            <rFont val="Tahoma"/>
            <family val="2"/>
          </rPr>
          <t>preenchimento automático</t>
        </r>
        <r>
          <rPr>
            <sz val="10"/>
            <color indexed="81"/>
            <rFont val="Tahoma"/>
            <family val="2"/>
          </rPr>
          <t>, e resultam dos empréstimos obtidos.</t>
        </r>
        <r>
          <rPr>
            <sz val="8"/>
            <color indexed="81"/>
            <rFont val="Tahoma"/>
            <family val="2"/>
          </rPr>
          <t xml:space="preserve">
</t>
        </r>
      </text>
    </comment>
    <comment ref="A14" authorId="0">
      <text>
        <r>
          <rPr>
            <b/>
            <sz val="10"/>
            <color indexed="81"/>
            <rFont val="Tahoma"/>
            <family val="2"/>
          </rPr>
          <t>Empréstimos de Sócios (Suprimentos) -</t>
        </r>
        <r>
          <rPr>
            <sz val="10"/>
            <color indexed="81"/>
            <rFont val="Tahoma"/>
            <family val="2"/>
          </rPr>
          <t xml:space="preserve"> No caso de estarem previstos os montantes respectivos devem ser indicados no ano correspondente.</t>
        </r>
        <r>
          <rPr>
            <sz val="8"/>
            <color indexed="81"/>
            <rFont val="Tahoma"/>
            <family val="2"/>
          </rPr>
          <t xml:space="preserve">
</t>
        </r>
      </text>
    </comment>
    <comment ref="A15" authorId="0">
      <text>
        <r>
          <rPr>
            <b/>
            <sz val="10"/>
            <color indexed="81"/>
            <rFont val="Tahoma"/>
            <family val="2"/>
          </rPr>
          <t>Crédito de Fornecedores  de Imobilizado -</t>
        </r>
        <r>
          <rPr>
            <sz val="10"/>
            <color indexed="81"/>
            <rFont val="Tahoma"/>
            <family val="2"/>
          </rPr>
          <t xml:space="preserve"> Se as compras de Imobilizado forem efectuadas a crédito, os respectivos montantes devem ser indicados nos períodos (Ano) de utilização.</t>
        </r>
        <r>
          <rPr>
            <sz val="8"/>
            <color indexed="81"/>
            <rFont val="Tahoma"/>
            <family val="2"/>
          </rPr>
          <t xml:space="preserve">
</t>
        </r>
      </text>
    </comment>
    <comment ref="A16" authorId="0">
      <text>
        <r>
          <rPr>
            <b/>
            <sz val="10"/>
            <color indexed="81"/>
            <rFont val="Tahoma"/>
            <family val="2"/>
          </rPr>
          <t>Outros (subsídios )</t>
        </r>
        <r>
          <rPr>
            <sz val="10"/>
            <color indexed="81"/>
            <rFont val="Tahoma"/>
            <family val="2"/>
          </rPr>
          <t xml:space="preserve"> - No caso de existirem outros capitais alheios, nomeadamente subsídios, estes devem ser inscritos pelos montantes e nos períodos da sua atribuição.</t>
        </r>
        <r>
          <rPr>
            <sz val="8"/>
            <color indexed="81"/>
            <rFont val="Tahoma"/>
            <family val="2"/>
          </rPr>
          <t xml:space="preserve">
</t>
        </r>
      </text>
    </comment>
    <comment ref="A18" authorId="0">
      <text>
        <r>
          <rPr>
            <sz val="10"/>
            <color indexed="81"/>
            <rFont val="Tahoma"/>
            <family val="2"/>
          </rPr>
          <t xml:space="preserve">O Total dos capitais envolvidos não considera o Auto Financiamento ainda que o mesmo seja apresentado. Entende-se, dado que o autofinanciamento resulta de contas previsionais que não deve ser considerado para cobertura financeira do Projecto. </t>
        </r>
        <r>
          <rPr>
            <sz val="8"/>
            <color indexed="81"/>
            <rFont val="Tahoma"/>
            <family val="2"/>
          </rPr>
          <t xml:space="preserve">
</t>
        </r>
      </text>
    </comment>
    <comment ref="A20" authorId="0">
      <text>
        <r>
          <rPr>
            <sz val="10"/>
            <color indexed="81"/>
            <rFont val="Tahoma"/>
            <family val="2"/>
          </rPr>
          <t>Neste mapa existe esta linha de controlo que apresentará a mensagem erro sempre que os Capitais Totais sejam insuficientes, para fazer face ao Investimento previsto.</t>
        </r>
        <r>
          <rPr>
            <sz val="8"/>
            <color indexed="81"/>
            <rFont val="Tahoma"/>
            <family val="2"/>
          </rPr>
          <t xml:space="preserve">
</t>
        </r>
      </text>
    </comment>
  </commentList>
</comments>
</file>

<file path=xl/comments14.xml><?xml version="1.0" encoding="utf-8"?>
<comments xmlns="http://schemas.openxmlformats.org/spreadsheetml/2006/main">
  <authors>
    <author>A satisfied Microsoft Office user</author>
  </authors>
  <commentList>
    <comment ref="F1" authorId="0">
      <text>
        <r>
          <rPr>
            <sz val="10"/>
            <color indexed="81"/>
            <rFont val="Tahoma"/>
            <family val="2"/>
          </rPr>
          <t xml:space="preserve"> Esta análise é resultado de todo o plano desenvolvido em mapas anteriores e permite aos empreendedores analisar a viabilidade do seu plano em todas as suas componentes.
 A forma de construção desta folha de cálculo possibilita a simulação de todas as situações que os empreendedores pretendam implementar e a imediata quantificação dos efeitos na presente análise.
A análise da rendibilidade de um projecto é uma condição básica preliminar da decisão de investimento e, em termos genéricos, consiste em apreciar, como atrás se disse, se as receitas líquidas de despesas associadas ao projecto compensam a despesa resultante do custo desse projecto, independentemente da sua localização.</t>
        </r>
        <r>
          <rPr>
            <sz val="8"/>
            <color indexed="81"/>
            <rFont val="Tahoma"/>
            <family val="2"/>
          </rPr>
          <t xml:space="preserve">
</t>
        </r>
      </text>
    </comment>
    <comment ref="A14" authorId="0">
      <text>
        <r>
          <rPr>
            <b/>
            <sz val="10"/>
            <color indexed="81"/>
            <rFont val="Tahoma"/>
            <family val="2"/>
          </rPr>
          <t>Cômputo do Cash-Flow</t>
        </r>
        <r>
          <rPr>
            <sz val="10"/>
            <color indexed="81"/>
            <rFont val="Tahoma"/>
            <family val="2"/>
          </rPr>
          <t xml:space="preserve"> – Neste quadro, de </t>
        </r>
        <r>
          <rPr>
            <b/>
            <sz val="10"/>
            <color indexed="81"/>
            <rFont val="Tahoma"/>
            <family val="2"/>
          </rPr>
          <t>preenchimento automático</t>
        </r>
        <r>
          <rPr>
            <sz val="10"/>
            <color indexed="81"/>
            <rFont val="Tahoma"/>
            <family val="2"/>
          </rPr>
          <t xml:space="preserve">, são apresentados os valores dos parâmetros necessários ao cálculo dos diferentes indicadores.
A taxa de avaliação do projecto é pré-definida, sendo resultante dos pressupostos que são mencionados no mapa seguinte 6. – Demonstração da Conta Estado e Outros Entes Públicos. Não é possível automatizar completamente e para cada projecto o calculo do Prazo de Recuperação do Capital. São no entanto apresentados os Cash-Flow actualizados, pelo que poderá facilmente efectuar esse cálculo, com base numa regra de 3 simples, como acima foi referido. </t>
        </r>
        <r>
          <rPr>
            <sz val="8"/>
            <color indexed="81"/>
            <rFont val="Tahoma"/>
            <family val="2"/>
          </rPr>
          <t xml:space="preserve">
</t>
        </r>
      </text>
    </comment>
  </commentList>
</comments>
</file>

<file path=xl/comments15.xml><?xml version="1.0" encoding="utf-8"?>
<comments xmlns="http://schemas.openxmlformats.org/spreadsheetml/2006/main">
  <authors>
    <author>A satisfied Microsoft Office user</author>
  </authors>
  <commentList>
    <comment ref="E1" authorId="0">
      <text>
        <r>
          <rPr>
            <sz val="10"/>
            <color indexed="81"/>
            <rFont val="Tahoma"/>
            <family val="2"/>
          </rPr>
          <t>Este mapa efectua o cálculo dos diferentes tipos de impostos inerentes à actividade empresarial; são sugeridas taxas de imposto para IRC, Derrama e IVA que podem ser alteradas caso se justifique. 
O cálculo de cada um dos impostos é automático em função dos valores já determinados durante a elaboração do projecto. 
A estimação das taxas de avaliação é efectuada com base nas diferentes taxas indicados, que são parâmetros fixos e servem para os cálculos dos indicadores apresentados no mapa anterior 5.5 – Análise de Viabilidade Económica e Financeira.</t>
        </r>
        <r>
          <rPr>
            <sz val="8"/>
            <color indexed="81"/>
            <rFont val="Tahoma"/>
            <family val="2"/>
          </rPr>
          <t xml:space="preserve">
</t>
        </r>
      </text>
    </comment>
  </commentList>
</comments>
</file>

<file path=xl/comments16.xml><?xml version="1.0" encoding="utf-8"?>
<comments xmlns="http://schemas.openxmlformats.org/spreadsheetml/2006/main">
  <authors>
    <author>A satisfied Microsoft Office user</author>
  </authors>
  <commentList>
    <comment ref="E1" authorId="0">
      <text>
        <r>
          <rPr>
            <sz val="10"/>
            <color indexed="81"/>
            <rFont val="Tahoma"/>
            <family val="2"/>
          </rPr>
          <t xml:space="preserve">Este mapa é de </t>
        </r>
        <r>
          <rPr>
            <b/>
            <sz val="10"/>
            <color indexed="81"/>
            <rFont val="Tahoma"/>
            <family val="2"/>
          </rPr>
          <t>preenchimento automático</t>
        </r>
        <r>
          <rPr>
            <sz val="10"/>
            <color indexed="81"/>
            <rFont val="Tahoma"/>
            <family val="2"/>
          </rPr>
          <t xml:space="preserve"> e apresenta para cada ano com base nos elementos que definiu, os Custos, Proveitos e Resultados Previsionais decorrentes da actividade da sua empresa.</t>
        </r>
        <r>
          <rPr>
            <sz val="8"/>
            <color indexed="81"/>
            <rFont val="Tahoma"/>
            <family val="2"/>
          </rPr>
          <t xml:space="preserve">
</t>
        </r>
      </text>
    </comment>
  </commentList>
</comments>
</file>

<file path=xl/comments17.xml><?xml version="1.0" encoding="utf-8"?>
<comments xmlns="http://schemas.openxmlformats.org/spreadsheetml/2006/main">
  <authors>
    <author>A satisfied Microsoft Office user</author>
  </authors>
  <commentList>
    <comment ref="A1" authorId="0">
      <text>
        <r>
          <rPr>
            <sz val="10"/>
            <color indexed="81"/>
            <rFont val="Tahoma"/>
            <family val="2"/>
          </rPr>
          <t xml:space="preserve">Este mapa é de </t>
        </r>
        <r>
          <rPr>
            <b/>
            <sz val="10"/>
            <color indexed="81"/>
            <rFont val="Tahoma"/>
            <family val="2"/>
          </rPr>
          <t>preenchimento automático</t>
        </r>
        <r>
          <rPr>
            <sz val="10"/>
            <color indexed="81"/>
            <rFont val="Tahoma"/>
            <family val="2"/>
          </rPr>
          <t xml:space="preserve"> e apresenta para cada ano com base nos elementos que definiu os Balanços Previsionais decorrentes da actividade da sua empresa.</t>
        </r>
        <r>
          <rPr>
            <sz val="8"/>
            <color indexed="81"/>
            <rFont val="Tahoma"/>
            <family val="2"/>
          </rPr>
          <t xml:space="preserve">
</t>
        </r>
      </text>
    </comment>
  </commentList>
</comments>
</file>

<file path=xl/sharedStrings.xml><?xml version="1.0" encoding="utf-8"?>
<sst xmlns="http://schemas.openxmlformats.org/spreadsheetml/2006/main" count="971" uniqueCount="751">
  <si>
    <t>%</t>
  </si>
  <si>
    <t>Seguros</t>
  </si>
  <si>
    <t>Valor Mês (€)</t>
  </si>
  <si>
    <t>Recepcionista/Auxiliar</t>
  </si>
  <si>
    <t>Sócio Gerente</t>
  </si>
  <si>
    <t>Cenário base- margem 70%</t>
  </si>
  <si>
    <t>Cenário 1-margem 80%</t>
  </si>
  <si>
    <t>Cenário 2-margem 90%</t>
  </si>
  <si>
    <t>Cenário 3-margem 100%</t>
  </si>
  <si>
    <t>IVA</t>
  </si>
  <si>
    <t>Ferramentas e utensílios</t>
  </si>
  <si>
    <t>Invest. Elegível =</t>
  </si>
  <si>
    <t>% Financiamento =</t>
  </si>
  <si>
    <t>TAXA DE REFERÊNCIA</t>
  </si>
  <si>
    <t>PRÉMIO DE RISCO</t>
  </si>
  <si>
    <t>TAXA DE AVALIAÇÃO COM RISCO</t>
  </si>
  <si>
    <t xml:space="preserve">    MEIOS LIBERTOS</t>
  </si>
  <si>
    <t>VALOR ACTUALIZADO LÍQUIDO (VAL)</t>
  </si>
  <si>
    <t>TX INTERNA DE RENDIBILIDADE (TIR)</t>
  </si>
  <si>
    <t>VENDAS E PRESTAÇÃO DE SERVIÇOS</t>
  </si>
  <si>
    <t>Software Informático+Gestão</t>
  </si>
  <si>
    <t>SUB-TOTAL</t>
  </si>
  <si>
    <t>* Tx de Crescimento Nominal Salários</t>
  </si>
  <si>
    <t xml:space="preserve">     - De compras </t>
  </si>
  <si>
    <t>IVA DEDUTIVEL</t>
  </si>
  <si>
    <t>Free Cash Flow</t>
  </si>
  <si>
    <t>Cash Flow de Exploração</t>
  </si>
  <si>
    <t>Resultado Líquido do Exercício</t>
  </si>
  <si>
    <t>Amortizações e reintegrações</t>
  </si>
  <si>
    <t>Provisões</t>
  </si>
  <si>
    <t>Encargos financeiros de financiamento</t>
  </si>
  <si>
    <t>Cash Flow Exploração</t>
  </si>
  <si>
    <t>Cash Flow de Investimento</t>
  </si>
  <si>
    <t>Investimento em Capital Fixo (-Desinv.)</t>
  </si>
  <si>
    <t>Investimento em Fundo de Maneio (-Desinv.)</t>
  </si>
  <si>
    <t>Valores residuais do:</t>
  </si>
  <si>
    <t xml:space="preserve">    Investimento em Capital Fixo</t>
  </si>
  <si>
    <t xml:space="preserve">    Investimento em Fundo de Maneio</t>
  </si>
  <si>
    <t>Cash flow de Investimento</t>
  </si>
  <si>
    <t>Valor Actual líquido</t>
  </si>
  <si>
    <t>Custo de Oportunidade do Capital (taxa)</t>
  </si>
  <si>
    <t xml:space="preserve"> - Prémio de Risco económico</t>
  </si>
  <si>
    <t xml:space="preserve"> - Prémio de Risco Financeiro</t>
  </si>
  <si>
    <t>Factor de desconto</t>
  </si>
  <si>
    <t>Free Cash flow</t>
  </si>
  <si>
    <t>Valor actual do Free Cash Flow</t>
  </si>
  <si>
    <t>Taxa Interna de Rentabilidade</t>
  </si>
  <si>
    <t>Período de recuperação do investimento</t>
  </si>
  <si>
    <t>Cash Flow actualizado</t>
  </si>
  <si>
    <t>Cash Flow actualizado acumulado</t>
  </si>
  <si>
    <t>Indice de Rentabilidade do projecto</t>
  </si>
  <si>
    <t>Cash Flow Exploração actualizado</t>
  </si>
  <si>
    <t>Cash Flow Investimento</t>
  </si>
  <si>
    <t>Cash Flow Investimento actualizado</t>
  </si>
  <si>
    <t>Indice de Rentabilidade do Projecto</t>
  </si>
  <si>
    <t>Indicadores de análise</t>
  </si>
  <si>
    <t>Vendas+Prest. Serviços</t>
  </si>
  <si>
    <t>EBIT (earnings before interests and taxes)</t>
  </si>
  <si>
    <t xml:space="preserve">Margem Bruta </t>
  </si>
  <si>
    <t>Margem Bruta %</t>
  </si>
  <si>
    <t>VAB (Produção)</t>
  </si>
  <si>
    <t>Custos Fixos</t>
  </si>
  <si>
    <t>Custos Variáveis</t>
  </si>
  <si>
    <t>Ponto crítico</t>
  </si>
  <si>
    <t>Meios líquidos libertos</t>
  </si>
  <si>
    <t>Margem de Segurança económica</t>
  </si>
  <si>
    <t>Rácios de análise Financeira</t>
  </si>
  <si>
    <t>Rentabilidade dos capitais próprios</t>
  </si>
  <si>
    <t>Rentabilidade das Vendas</t>
  </si>
  <si>
    <t>Rentabilidade do Activo</t>
  </si>
  <si>
    <t>Autonomia Financeira</t>
  </si>
  <si>
    <t>Capacidade de Endividamento</t>
  </si>
  <si>
    <t>Solvabilidade</t>
  </si>
  <si>
    <t>Liquidez geral</t>
  </si>
  <si>
    <t xml:space="preserve"> - Taxa de Juro sem risco</t>
  </si>
  <si>
    <t>Valor actual acumulado do Free Cash Flow (VAL)</t>
  </si>
  <si>
    <t>Taxa Interna de Rentabilidade (TIR)</t>
  </si>
  <si>
    <t>Taxa Interna de Rentabilidade Integrada (TIRI)</t>
  </si>
  <si>
    <t>Nº anos =</t>
  </si>
  <si>
    <t>Nº meses =</t>
  </si>
  <si>
    <t>Per. Recuperação do investimento (Payback)</t>
  </si>
  <si>
    <t>PRC (PAYBACK)</t>
  </si>
  <si>
    <t xml:space="preserve">. </t>
  </si>
  <si>
    <t>RUBRICAS</t>
  </si>
  <si>
    <t>NECESSIDADES CÍCLICAS</t>
  </si>
  <si>
    <t>Existências:</t>
  </si>
  <si>
    <t xml:space="preserve">   Matérias primas e subsidiárias</t>
  </si>
  <si>
    <t xml:space="preserve">   Produtos em curso</t>
  </si>
  <si>
    <t xml:space="preserve">   Produtos acabados</t>
  </si>
  <si>
    <t>Clientes</t>
  </si>
  <si>
    <t>Adiantamentos a fornecedores</t>
  </si>
  <si>
    <t>Outros devedores</t>
  </si>
  <si>
    <t>Reserva de tesouraria</t>
  </si>
  <si>
    <t xml:space="preserve">   Total das necessidades</t>
  </si>
  <si>
    <t>RECURSOS CÍCLICOS</t>
  </si>
  <si>
    <t>Fornecedores Existências</t>
  </si>
  <si>
    <t>Fornecedores FSE</t>
  </si>
  <si>
    <t>Adiantamentos de clientes</t>
  </si>
  <si>
    <t>Estado e outros entes públicos</t>
  </si>
  <si>
    <t>Outros credores</t>
  </si>
  <si>
    <t xml:space="preserve">   Total dos recursos</t>
  </si>
  <si>
    <t xml:space="preserve">   Fundo de maneio necessário</t>
  </si>
  <si>
    <t xml:space="preserve">   Variação do fundo de maneio necessário</t>
  </si>
  <si>
    <t>Investimento em FMN</t>
  </si>
  <si>
    <t>Orçamento de clientes</t>
  </si>
  <si>
    <t>Pressupostos</t>
  </si>
  <si>
    <t>1. Taxa IVA Vendas:</t>
  </si>
  <si>
    <t xml:space="preserve"> - Mercadorias</t>
  </si>
  <si>
    <t xml:space="preserve"> - Produtos acabados</t>
  </si>
  <si>
    <t>2. Taxa IVA Prestação de Serviços</t>
  </si>
  <si>
    <t>3. Prazo médio de recebimento de clientes (dias)</t>
  </si>
  <si>
    <t>Crédito concedido a clientes</t>
  </si>
  <si>
    <t>Saldo inicial</t>
  </si>
  <si>
    <t>Venda de produtos acabados (c/IVA)</t>
  </si>
  <si>
    <t>Venda de mercadorias (c/IVA)</t>
  </si>
  <si>
    <t>Prestação de serviços (c/IVA)</t>
  </si>
  <si>
    <t>Recebimentos de clientes</t>
  </si>
  <si>
    <t>Saldo Final Clientes</t>
  </si>
  <si>
    <t>Orçamento de fornecedores</t>
  </si>
  <si>
    <t>1. Taxa IVA compras:</t>
  </si>
  <si>
    <t xml:space="preserve">   - Mercadorias</t>
  </si>
  <si>
    <t xml:space="preserve">   - Matérias primas</t>
  </si>
  <si>
    <t xml:space="preserve">   - FSE</t>
  </si>
  <si>
    <t>2. Prazo médio de pagamento (dias)</t>
  </si>
  <si>
    <t>Crédito obtido de fornecedores (existências)</t>
  </si>
  <si>
    <t>Saldo incial fornecedores existências</t>
  </si>
  <si>
    <t>Compras de matérias primas (com IVA)</t>
  </si>
  <si>
    <t>Compras de mercadorias (com IVA)</t>
  </si>
  <si>
    <t>Pagamentos a fornecedores</t>
  </si>
  <si>
    <t>Saldo final fornecedores existências</t>
  </si>
  <si>
    <t>Crédito obtido de fornecedores (FSE)</t>
  </si>
  <si>
    <t>Saldo incial fornecedores FSE</t>
  </si>
  <si>
    <t>Compras FSE (com IVA)</t>
  </si>
  <si>
    <t>Pagamentos a fornecedores FSE</t>
  </si>
  <si>
    <t>Saldo final fornecedores FSE</t>
  </si>
  <si>
    <t>Orçamento de Sector Estado e Outros Entes Públicos</t>
  </si>
  <si>
    <t>CRÉDITO OBTIDO DO ESTADO</t>
  </si>
  <si>
    <t>Saldo inicial E.O.E.P. [1]</t>
  </si>
  <si>
    <t>Prazo Médio de Pagamento (dias)</t>
  </si>
  <si>
    <t xml:space="preserve">   Saldo Inicial</t>
  </si>
  <si>
    <t xml:space="preserve">   IVA liquidado</t>
  </si>
  <si>
    <t xml:space="preserve">   IVA dedutível</t>
  </si>
  <si>
    <t xml:space="preserve">   IVA a pagar/receber</t>
  </si>
  <si>
    <t xml:space="preserve">   Pagamento/recebimento no ano</t>
  </si>
  <si>
    <t xml:space="preserve">   Saldo final IVA [2]</t>
  </si>
  <si>
    <t>IRC</t>
  </si>
  <si>
    <t xml:space="preserve">   Do exercício</t>
  </si>
  <si>
    <t xml:space="preserve">   Pagamento de IRC no ano</t>
  </si>
  <si>
    <t xml:space="preserve">   IRC a pagar [3]</t>
  </si>
  <si>
    <t xml:space="preserve">   </t>
  </si>
  <si>
    <t>Contribuições Segurança Social</t>
  </si>
  <si>
    <t xml:space="preserve">   Pagamento de S.social no ano</t>
  </si>
  <si>
    <t xml:space="preserve">   S.social a pagar [4]</t>
  </si>
  <si>
    <t>Saldo final E.O.E.P [5] = [1 + 2+ 3 + 4]</t>
  </si>
  <si>
    <t>Estimativa do Investimento em Fundo de Maneio (alternativa)</t>
  </si>
  <si>
    <t>SUBSÍDIOS À EXPLORAÇÃO</t>
  </si>
  <si>
    <t>CUSTO DAS VENDAS DE PRODUTOS ACABADOS</t>
  </si>
  <si>
    <t>VAL</t>
  </si>
  <si>
    <t>TIR</t>
  </si>
  <si>
    <t>TIRI</t>
  </si>
  <si>
    <t>Payback</t>
  </si>
  <si>
    <t>Variação nas vendas</t>
  </si>
  <si>
    <t>Cenário base</t>
  </si>
  <si>
    <t>Variação na prestação de servços</t>
  </si>
  <si>
    <t>Anos</t>
  </si>
  <si>
    <t>Meses</t>
  </si>
  <si>
    <t>(+) 10%</t>
  </si>
  <si>
    <t>(+) 20%</t>
  </si>
  <si>
    <t>(-) 10%</t>
  </si>
  <si>
    <t>(-) 20%</t>
  </si>
  <si>
    <t>Variação na margem de lucro das mercadorias</t>
  </si>
  <si>
    <t>5 - ESTUDO ECONÓMICO E FINANCEIRO</t>
  </si>
  <si>
    <t>5.1 - Pressupostos do Projecto</t>
  </si>
  <si>
    <t xml:space="preserve"> (contos)</t>
  </si>
  <si>
    <t xml:space="preserve"> 1. Plano de Investimento</t>
  </si>
  <si>
    <t>Preços correntes</t>
  </si>
  <si>
    <t>Imobilizado</t>
  </si>
  <si>
    <t>Valor de</t>
  </si>
  <si>
    <t xml:space="preserve">Taxa </t>
  </si>
  <si>
    <t>Amortização</t>
  </si>
  <si>
    <t>Designação</t>
  </si>
  <si>
    <t>PRESSUPOSTOS</t>
  </si>
  <si>
    <t>INVESTIMENTO</t>
  </si>
  <si>
    <t>PRODUCAO</t>
  </si>
  <si>
    <t>MERCADORIAS</t>
  </si>
  <si>
    <t>PROVEITOS</t>
  </si>
  <si>
    <t>CONSUMOS</t>
  </si>
  <si>
    <t>FORN.SERV.EXT.</t>
  </si>
  <si>
    <t>C. c/ PESSOAL</t>
  </si>
  <si>
    <t>FUNCAO FINANCEIRA</t>
  </si>
  <si>
    <t>CAPITAL CIRCULANTE</t>
  </si>
  <si>
    <t>AUXILIARES</t>
  </si>
  <si>
    <t>CONTROLO</t>
  </si>
  <si>
    <t>QUADROS PRINCIPAIS</t>
  </si>
  <si>
    <t>IMPRIMIR</t>
  </si>
  <si>
    <t>SAIR</t>
  </si>
  <si>
    <t>aquisição</t>
  </si>
  <si>
    <t>anual</t>
  </si>
  <si>
    <t>* PERIODO DE ANÁLISE</t>
  </si>
  <si>
    <t>PLANO DE INVESTIMENTOS</t>
  </si>
  <si>
    <t>ACTIVO</t>
  </si>
  <si>
    <t>{GOTO}A1~</t>
  </si>
  <si>
    <t>{GOTO}A63~</t>
  </si>
  <si>
    <t>{GOTO}A146~</t>
  </si>
  <si>
    <t>{GOTO}A220~</t>
  </si>
  <si>
    <t>{GOTO}A287~</t>
  </si>
  <si>
    <t>{GOTO}A258~</t>
  </si>
  <si>
    <t>{GOTO}A331~</t>
  </si>
  <si>
    <t>{GOTO}A367~</t>
  </si>
  <si>
    <t>{MENUBRANCH MENU3}</t>
  </si>
  <si>
    <t>{GOTO}A420~</t>
  </si>
  <si>
    <t>{GOTO}A540~</t>
  </si>
  <si>
    <t>{GOTO}A575~</t>
  </si>
  <si>
    <t>{MENUBRANCH MENU4}</t>
  </si>
  <si>
    <t>{MENUBRANCH MENU5}</t>
  </si>
  <si>
    <t>{MENUBRANCH MENU6}</t>
  </si>
  <si>
    <t xml:space="preserve">    Terrenos</t>
  </si>
  <si>
    <t xml:space="preserve">    1.1. Imobilizações Corpóreas</t>
  </si>
  <si>
    <t>FINANCIAMENTO A M/L PRAZO</t>
  </si>
  <si>
    <t>CONTA DE RESULTADOS</t>
  </si>
  <si>
    <t>BALANCO</t>
  </si>
  <si>
    <t>CASH-FLOW</t>
  </si>
  <si>
    <t>MOAF</t>
  </si>
  <si>
    <t>VAR. FUNDOS CIRC.</t>
  </si>
  <si>
    <t>INDICADORES</t>
  </si>
  <si>
    <t>* NÚMERO DE MESES DE EXPLORAÇÃO</t>
  </si>
  <si>
    <t xml:space="preserve"> CAPITAL FIXO</t>
  </si>
  <si>
    <t xml:space="preserve">    Infraestruturas</t>
  </si>
  <si>
    <t xml:space="preserve">   Vendas de prosutos</t>
  </si>
  <si>
    <t xml:space="preserve">    1.2. Imobilizações Incorpóreas</t>
  </si>
  <si>
    <t>* PRAZOS MÉDIOS DO CIRCULANTE (DIAS)</t>
  </si>
  <si>
    <t xml:space="preserve">    Construções</t>
  </si>
  <si>
    <t xml:space="preserve">   Serviços prestados</t>
  </si>
  <si>
    <t xml:space="preserve">    1.3. Investimentos Financeiros</t>
  </si>
  <si>
    <t>{GOTO}A404~</t>
  </si>
  <si>
    <t>{GOTO}A448~</t>
  </si>
  <si>
    <t>{GOTO}O4~</t>
  </si>
  <si>
    <t>{GOTO}O35~</t>
  </si>
  <si>
    <t>{GOTO}A476~</t>
  </si>
  <si>
    <t>{GOTO}O102~</t>
  </si>
  <si>
    <t>{GOTO}O150~</t>
  </si>
  <si>
    <t>{GOTO}A512~</t>
  </si>
  <si>
    <t xml:space="preserve">   - Fornecedores (Mercadorias)</t>
  </si>
  <si>
    <t xml:space="preserve"> * CAPITAL FIXO CORPÓREO</t>
  </si>
  <si>
    <t xml:space="preserve">    Adaptação e/ou ampliação de instalações</t>
  </si>
  <si>
    <t xml:space="preserve">   Outros</t>
  </si>
  <si>
    <t xml:space="preserve">    1.4. Imobilizações em curso</t>
  </si>
  <si>
    <t xml:space="preserve">   - Fornecedores (Out. Forn. Serv.)</t>
  </si>
  <si>
    <t xml:space="preserve">    Equipamento</t>
  </si>
  <si>
    <t xml:space="preserve">   - Clientes</t>
  </si>
  <si>
    <t xml:space="preserve">    Material de carga e transporte apoiável (*)</t>
  </si>
  <si>
    <t xml:space="preserve"> 1. TOTAL DE PROVEITOS</t>
  </si>
  <si>
    <t xml:space="preserve"> 2. Amortizações</t>
  </si>
  <si>
    <t xml:space="preserve">   - Armazenagem</t>
  </si>
  <si>
    <t xml:space="preserve">    Outro material de carga</t>
  </si>
  <si>
    <t>ANALISE COB. FIN.</t>
  </si>
  <si>
    <t xml:space="preserve">     . Mercadorias</t>
  </si>
  <si>
    <t xml:space="preserve">    Outros</t>
  </si>
  <si>
    <t>CUSTOS</t>
  </si>
  <si>
    <t xml:space="preserve"> 3. Existências</t>
  </si>
  <si>
    <t xml:space="preserve">     . Materias Primas e Subsidiárias</t>
  </si>
  <si>
    <t xml:space="preserve">    3.1. Prod. e  Trabalhos em Curso</t>
  </si>
  <si>
    <t>/PLT7~QBSUPOST~PQ</t>
  </si>
  <si>
    <t>/PLT3~QBINVEST~PQ</t>
  </si>
  <si>
    <t>/PLT4~QBPRODUCAO~PQ</t>
  </si>
  <si>
    <t>/PLT7~QBMERCAD~PQ</t>
  </si>
  <si>
    <t>/PLT12~QBPROV~PQ</t>
  </si>
  <si>
    <t>/PLT7~QBFSE~PQ</t>
  </si>
  <si>
    <t>/PLT7~QBFUNFIN~PQ</t>
  </si>
  <si>
    <t>/PLT12~QBAUXIL~PQ</t>
  </si>
  <si>
    <t>/PLT12~QBDRES~PQ</t>
  </si>
  <si>
    <t>/PLT7~QBBAL1~PQ</t>
  </si>
  <si>
    <t>/PLL5~T10~QBCFLOW~PQ</t>
  </si>
  <si>
    <t>/PLL8~T12~QBMOAF1~PQ</t>
  </si>
  <si>
    <t>/PLT12~QBVARFUNC~PQ</t>
  </si>
  <si>
    <t>/PLT15~QBANACOBFIN~PQ</t>
  </si>
  <si>
    <t xml:space="preserve">     . Produtos Acabados</t>
  </si>
  <si>
    <t xml:space="preserve"> * CAPITAL FIXO INCORPÓREO</t>
  </si>
  <si>
    <t xml:space="preserve">   Custos das existências vendIdas e consumidas</t>
  </si>
  <si>
    <t xml:space="preserve">    3.2. Mercadorias</t>
  </si>
  <si>
    <t xml:space="preserve">    Assistência técnica</t>
  </si>
  <si>
    <t xml:space="preserve">   Encargos com pessoal</t>
  </si>
  <si>
    <t xml:space="preserve"> 4. Dívidas de Terceiros de Médio e Longo Prazo</t>
  </si>
  <si>
    <t>* VND P/ MERCADO EXTERNO (Em % média)</t>
  </si>
  <si>
    <t xml:space="preserve">    Outros (não apoiável)</t>
  </si>
  <si>
    <t xml:space="preserve">   Impostos</t>
  </si>
  <si>
    <t>* CMP AO MERCADO EXTERNO (Em % média)</t>
  </si>
  <si>
    <t xml:space="preserve">   Amortizações e reintegrações</t>
  </si>
  <si>
    <t xml:space="preserve"> 5. Dívidas de Terceiros de Curto Prazo</t>
  </si>
  <si>
    <t xml:space="preserve">    Estudos e projectos</t>
  </si>
  <si>
    <t xml:space="preserve">   Provisões</t>
  </si>
  <si>
    <t xml:space="preserve">    5.1. Clientes</t>
  </si>
  <si>
    <t>TOTAL</t>
  </si>
  <si>
    <t xml:space="preserve">    5.2. Outros</t>
  </si>
  <si>
    <t>GRAVAR</t>
  </si>
  <si>
    <t>SEM GRAVAR</t>
  </si>
  <si>
    <t>* TAXA DE INFLAÇÃO</t>
  </si>
  <si>
    <t>* PROVISOES</t>
  </si>
  <si>
    <t xml:space="preserve"> 2. TOTAL DE CUSTOS</t>
  </si>
  <si>
    <t xml:space="preserve"> 6. Depósitos Bancários/Títulos Negociáveis/Caixa</t>
  </si>
  <si>
    <t>/FSR</t>
  </si>
  <si>
    <t>/FXY</t>
  </si>
  <si>
    <t xml:space="preserve">   - Para Depreciação de Existências</t>
  </si>
  <si>
    <t xml:space="preserve"> JUROS DURANTE A FASE DE INVESTIMENTO</t>
  </si>
  <si>
    <t xml:space="preserve"> 14. ENCARGOS FINANCEIROS </t>
  </si>
  <si>
    <t xml:space="preserve"> 7. Acréscimos e Diferimentos</t>
  </si>
  <si>
    <t>/FX</t>
  </si>
  <si>
    <t xml:space="preserve">   - Para Cobranças Duvidosas</t>
  </si>
  <si>
    <t xml:space="preserve"> DIVERSOS</t>
  </si>
  <si>
    <t xml:space="preserve"> 3. RESULTADOS SEM ENCARGOS (1-2)</t>
  </si>
  <si>
    <t xml:space="preserve"> 8. TOTAL DO ACTIVO </t>
  </si>
  <si>
    <t xml:space="preserve">   - Para Outros Riscos e Encargos</t>
  </si>
  <si>
    <t xml:space="preserve"> FUNDO DE MANEIO</t>
  </si>
  <si>
    <t>Prestação</t>
  </si>
  <si>
    <t>Capital em dívida</t>
  </si>
  <si>
    <t>CAPITAL PRÓPRIO</t>
  </si>
  <si>
    <t>Período</t>
  </si>
  <si>
    <t xml:space="preserve">Encargos </t>
  </si>
  <si>
    <t>Reembolso</t>
  </si>
  <si>
    <t>Total</t>
  </si>
  <si>
    <t>No início do</t>
  </si>
  <si>
    <t>No fim do</t>
  </si>
  <si>
    <t xml:space="preserve"> 4. Encargos financeiros</t>
  </si>
  <si>
    <t xml:space="preserve"> 9. Capital Social</t>
  </si>
  <si>
    <t>financeiros</t>
  </si>
  <si>
    <t>período</t>
  </si>
  <si>
    <t xml:space="preserve"> 10. Prestações suplementares</t>
  </si>
  <si>
    <t>* TAXA DE DISTRIBUIÇÃO DE DIVIDENDOS</t>
  </si>
  <si>
    <t xml:space="preserve"> 5. RESULTADOS APÓS ENCARGOS FINANCEIROS (3-4)</t>
  </si>
  <si>
    <t xml:space="preserve"> 11. Reservas + Resultados transitados</t>
  </si>
  <si>
    <t xml:space="preserve">         -   SEMESTRE   0</t>
  </si>
  <si>
    <t xml:space="preserve"> 12. Resultado liquido do exercício</t>
  </si>
  <si>
    <t>/PDPQ</t>
  </si>
  <si>
    <t xml:space="preserve">         -   SEMESTRE   1</t>
  </si>
  <si>
    <t xml:space="preserve"> 6. Impostos sobre o rendimento do exercício</t>
  </si>
  <si>
    <t xml:space="preserve"> 13. Dividendos antecipados</t>
  </si>
  <si>
    <t>1º ANO   -   SEMESTRE   2</t>
  </si>
  <si>
    <t xml:space="preserve">         -   SEMESTRE   3</t>
  </si>
  <si>
    <t xml:space="preserve"> 14. TOTAL DO CAPITAL PRÓPRIO</t>
  </si>
  <si>
    <t>2º ANO   -   SEMESTRE   4</t>
  </si>
  <si>
    <t xml:space="preserve"> 7. RESULTADOS LÍQUIDOS (5-6)</t>
  </si>
  <si>
    <t xml:space="preserve">         -   SEMESTRE   5</t>
  </si>
  <si>
    <t>PASSIVO</t>
  </si>
  <si>
    <t>3º ANO   -   SEMESTRE   6</t>
  </si>
  <si>
    <t xml:space="preserve"> 15. Provisões para riscos e encargos</t>
  </si>
  <si>
    <t xml:space="preserve">         -   SEMESTRE   7</t>
  </si>
  <si>
    <t>Controlo</t>
  </si>
  <si>
    <t>4º ANO   -   SEMESTRE   8</t>
  </si>
  <si>
    <t xml:space="preserve"> 16. Dividas a terceiros médio e longo prazo</t>
  </si>
  <si>
    <t xml:space="preserve">         -   SEMESTRE   9</t>
  </si>
  <si>
    <t xml:space="preserve">    16.1. Dividas a Instituições de credito</t>
  </si>
  <si>
    <t>5º ANO   -   SEMESTRE   10</t>
  </si>
  <si>
    <t xml:space="preserve">    16.2. Dividas a  sócios</t>
  </si>
  <si>
    <t xml:space="preserve">         -   SEMESTRE   11</t>
  </si>
  <si>
    <t xml:space="preserve">    16.3. Outros dividas</t>
  </si>
  <si>
    <t>6º ANO   -   SEMESTRE   12</t>
  </si>
  <si>
    <t xml:space="preserve">         -   SEMESTRE   13</t>
  </si>
  <si>
    <t xml:space="preserve"> 17. Dividas a terceiros a curto prazo</t>
  </si>
  <si>
    <t>7º ANO   -   SEMESTRE   14</t>
  </si>
  <si>
    <t xml:space="preserve">    17.1. Dividas a Instituições de credito</t>
  </si>
  <si>
    <t xml:space="preserve">         -   SEMESTRE   15</t>
  </si>
  <si>
    <t xml:space="preserve">    17.2. Fornecedores</t>
  </si>
  <si>
    <t>8º ANO   -   SEMESTRE   16</t>
  </si>
  <si>
    <t xml:space="preserve">    17.3. Outras dividas</t>
  </si>
  <si>
    <t xml:space="preserve">    17.4. Sector Publico Estatal</t>
  </si>
  <si>
    <t xml:space="preserve"> 18. Acréscimos e diferimentos</t>
  </si>
  <si>
    <t xml:space="preserve"> 17. TOTAL DO PASSIVO</t>
  </si>
  <si>
    <t xml:space="preserve"> 18. TOT. DO PASSIVO + CAPITAL PRÓPRIO</t>
  </si>
  <si>
    <t>CONTROLO TOTAL</t>
  </si>
  <si>
    <t>CONTROLO DO ACTIVO</t>
  </si>
  <si>
    <t>CONTROLO DOS CAPITAIS PRÓPRIOS</t>
  </si>
  <si>
    <t>CONTROLO DO PASSIVO</t>
  </si>
  <si>
    <t>5.2 - Plano de Exploração Previsional</t>
  </si>
  <si>
    <t>5.2.1. - Vendas de Produtos Acabados</t>
  </si>
  <si>
    <t>VENDAS DE PRODUTOS ACABADOS</t>
  </si>
  <si>
    <t>UNIDADE</t>
  </si>
  <si>
    <t>Quant. Mensal</t>
  </si>
  <si>
    <t>Preço de venda</t>
  </si>
  <si>
    <t>.</t>
  </si>
  <si>
    <t xml:space="preserve"> . </t>
  </si>
  <si>
    <t>TAXA DE CRESCIMENTO DAS VENDAS EM QUANTIDADES</t>
  </si>
  <si>
    <t>TAXA DE CRESCIMENTO DO PREÇO UNITARIO</t>
  </si>
  <si>
    <t>Quantidades Vendidas mensais</t>
  </si>
  <si>
    <t>Unidade</t>
  </si>
  <si>
    <t>PREÇO DE VENDA</t>
  </si>
  <si>
    <t>Euros</t>
  </si>
  <si>
    <t>VENDAS PRODUTOS ACABADOS</t>
  </si>
  <si>
    <t xml:space="preserve">TOTAL </t>
  </si>
  <si>
    <t>5.2.2. - Vendas de Mercadorias</t>
  </si>
  <si>
    <t>Vendas de Mercadorias</t>
  </si>
  <si>
    <t>VENDAS DE MERCADORIAS</t>
  </si>
  <si>
    <t>5.2.3. - Custo das Matérias Consumidas</t>
  </si>
  <si>
    <t>% imp. de Custos</t>
  </si>
  <si>
    <t>VARIAÇÃO DA PRODUÇÃO</t>
  </si>
  <si>
    <t>Existência inicial P.A.</t>
  </si>
  <si>
    <t>Existência final P.A.</t>
  </si>
  <si>
    <t>STOCK FINAL DE MATÉRIAS PRIMAS</t>
  </si>
  <si>
    <t>COMPRAS DE M. P.</t>
  </si>
  <si>
    <t xml:space="preserve">Existência inicial M.P. </t>
  </si>
  <si>
    <t>Custo das matérias consumidas</t>
  </si>
  <si>
    <t xml:space="preserve">Existência final M.P. </t>
  </si>
  <si>
    <t>Compras M.P. em valor</t>
  </si>
  <si>
    <t>C.M.V.M.C.</t>
  </si>
  <si>
    <t>Compras de M.V.M.C.</t>
  </si>
  <si>
    <t>5.2.4. - Custo das Mercadorias Vendidas</t>
  </si>
  <si>
    <t>CUSTO DAS MERCADORIAS VENDIDAS</t>
  </si>
  <si>
    <t>VALOR DO STOCK FINAL DE MERCADORIAS</t>
  </si>
  <si>
    <t>COMPRAS DE MERCADORIAS</t>
  </si>
  <si>
    <t>Existência inicial Mercadorias</t>
  </si>
  <si>
    <t>Mercadorias vendidas</t>
  </si>
  <si>
    <t>Existência final Mercadorias</t>
  </si>
  <si>
    <t>5.2.5. - Prestação de Serviços</t>
  </si>
  <si>
    <t>PRESTAÇÂO DE SERVIÇOS E OUTROS PROV.</t>
  </si>
  <si>
    <t>Valor/Mês</t>
  </si>
  <si>
    <t>TOTAL PRESTAÇÃO DE SERVIÇOS</t>
  </si>
  <si>
    <t>TAXAS DE CRESCIMENTO DA PRESTAÇÃO  DE SERVIÇOS</t>
  </si>
  <si>
    <t>OUTROS PROVEITOS</t>
  </si>
  <si>
    <t>TOTAL DE OUTROS PROVEITOS</t>
  </si>
  <si>
    <t>5.2.6. - Fornecimentos e Serviços Externos</t>
  </si>
  <si>
    <t>FORNECIMENTOS E SERVIÇOS EXTERNOS</t>
  </si>
  <si>
    <t>Água</t>
  </si>
  <si>
    <t>TOTAL DE FORN. E SERV. EXTERNOS</t>
  </si>
  <si>
    <t>PROVISÕES</t>
  </si>
  <si>
    <t xml:space="preserve">  Para Depreciação de Existências</t>
  </si>
  <si>
    <t xml:space="preserve">  Para Cobranças Duvidosas</t>
  </si>
  <si>
    <t xml:space="preserve">  Para Outros Riscos e Encargos</t>
  </si>
  <si>
    <t>TOTAL DAS PROVISÕES</t>
  </si>
  <si>
    <t>5.2.7. - Custos com Pessoal</t>
  </si>
  <si>
    <t>CUSTOS COM O PESSOAL</t>
  </si>
  <si>
    <t>Valor unit.</t>
  </si>
  <si>
    <t>*SUBSÍDIO DE REFEIÇÃO</t>
  </si>
  <si>
    <t>Dia</t>
  </si>
  <si>
    <t>* ENCARGOS SOCIAIS DE CONTA DA EMP.</t>
  </si>
  <si>
    <t xml:space="preserve">   - Segurança Social do Sócio Gerente</t>
  </si>
  <si>
    <t xml:space="preserve">   - Segurança Social </t>
  </si>
  <si>
    <t xml:space="preserve">   - Seguro de Acidentes de Trabalho </t>
  </si>
  <si>
    <t xml:space="preserve">   - Outros custos  </t>
  </si>
  <si>
    <t>TRABALHADORES POR CATEGORIAS</t>
  </si>
  <si>
    <t>N.º</t>
  </si>
  <si>
    <t>CUSTOS ANUAIS COM PESSOAL</t>
  </si>
  <si>
    <t>Rem. Mês</t>
  </si>
  <si>
    <t>VALOR</t>
  </si>
  <si>
    <t>TOTAL DO INVESTIMENTO</t>
  </si>
  <si>
    <t>5.3.2 - Investimento</t>
  </si>
  <si>
    <t xml:space="preserve"> 1 .IMOBILIZADO INCORPÓREO</t>
  </si>
  <si>
    <t>Estudos e projectos</t>
  </si>
  <si>
    <t>Outras Imobilizações Incorpóreas</t>
  </si>
  <si>
    <t xml:space="preserve"> 2 . IMOBILIZADO CORPÓREO</t>
  </si>
  <si>
    <t>Terrenos e Recursos Naturais</t>
  </si>
  <si>
    <t>Infra-estruturas</t>
  </si>
  <si>
    <t>Adaptação e/ou ampliação de instalações</t>
  </si>
  <si>
    <t>Equipamento Básico</t>
  </si>
  <si>
    <t>Equipamento de Armazenagem</t>
  </si>
  <si>
    <t>Equipamento de Informática</t>
  </si>
  <si>
    <t>Equipamento Auxiliares e Administrativos</t>
  </si>
  <si>
    <t>Viaturas</t>
  </si>
  <si>
    <t>Outras Imobilizações Corpóreas</t>
  </si>
  <si>
    <t>5.3.4 - Investimento Total</t>
  </si>
  <si>
    <t>INVESTIMENTO TOTAL</t>
  </si>
  <si>
    <t xml:space="preserve">   - IMOBILIZADO INCORPÓREO</t>
  </si>
  <si>
    <t xml:space="preserve">   - IMOBILIZADO CORPÓREO</t>
  </si>
  <si>
    <t xml:space="preserve">   - INVESTIMENTO EM CAPITAL CIRCULANTE</t>
  </si>
  <si>
    <t>5.3.5 - Valor do Investimento para Cálculo das Amortizações</t>
  </si>
  <si>
    <t>VALOR DO INVESTIMENTO A AMORTIZAR</t>
  </si>
  <si>
    <t>AMORTIZAÇÕES</t>
  </si>
  <si>
    <t>Vida útil</t>
  </si>
  <si>
    <t>Tx Amort.</t>
  </si>
  <si>
    <t>5.3.6 - Valor do Investimento em Aplicações Financeiras</t>
  </si>
  <si>
    <t>APLICAÇÕES FINANCEIRAS</t>
  </si>
  <si>
    <t>Aplicação Anual</t>
  </si>
  <si>
    <t>Recuperação do capital investido</t>
  </si>
  <si>
    <t>Operações de Tesouraria Acumuladas</t>
  </si>
  <si>
    <t>5.3.3 - Necessidades de Fundo de Maneio</t>
  </si>
  <si>
    <t>VAR. DAS NEC. EM FUNDO DE MANEIO</t>
  </si>
  <si>
    <t>SALDO DE CLIENTES</t>
  </si>
  <si>
    <t>STOCK FINAL DE MERCADORIAS</t>
  </si>
  <si>
    <t>STOCK FINAL DE PROD. ACABADOS</t>
  </si>
  <si>
    <t xml:space="preserve">SALDO DE FORNECEDORES </t>
  </si>
  <si>
    <t>SALDO DE FSE</t>
  </si>
  <si>
    <t>NECESSIDADES DE FUNDO DE MANEIO</t>
  </si>
  <si>
    <t>INVESTIMENTO EM CAPITAL CIRCULANTE</t>
  </si>
  <si>
    <t>5.4 - Plano Financeiro e de Financiamento</t>
  </si>
  <si>
    <t xml:space="preserve">5.4.1 - Plano Financeiro </t>
  </si>
  <si>
    <t>FUNÇÃO FINANCEIRA</t>
  </si>
  <si>
    <t>* TX DE JURO P/ FINANC. C. PRAZO</t>
  </si>
  <si>
    <t>* TX DE JURO P/ FINAN. M/L PRAZO</t>
  </si>
  <si>
    <t>* TX DE JURO P/ APLIC. FINANC.</t>
  </si>
  <si>
    <t>*Imposto de Selo sobre os juros</t>
  </si>
  <si>
    <t>FINANCIAMENTO DE M/L/ PRAZO</t>
  </si>
  <si>
    <t>Utilização</t>
  </si>
  <si>
    <t>Capital em dívida no início</t>
  </si>
  <si>
    <t>Juros c/ Imp. Selo</t>
  </si>
  <si>
    <t>Capital em dívida no fim</t>
  </si>
  <si>
    <t>Serviço da dívida</t>
  </si>
  <si>
    <t xml:space="preserve"> Ano 0  -   SEMESTRE   0</t>
  </si>
  <si>
    <t xml:space="preserve">         - SEMESTRE   1</t>
  </si>
  <si>
    <t>CUSTOS E PERDAS FINANCEIRAS</t>
  </si>
  <si>
    <t xml:space="preserve">   De Financiamento</t>
  </si>
  <si>
    <t xml:space="preserve">   De Funcionamento</t>
  </si>
  <si>
    <t>PROVEITOS E GANHOS FINANCEIROS</t>
  </si>
  <si>
    <t xml:space="preserve">  De Aplicações de Tesouraria</t>
  </si>
  <si>
    <t>5.4.2 - Plano de Financiamento</t>
  </si>
  <si>
    <t>FINANCIAMENTO DO INVESTIMENTO</t>
  </si>
  <si>
    <t xml:space="preserve"> CAPITAIS PRÓPRIOS</t>
  </si>
  <si>
    <t xml:space="preserve">    Capital social</t>
  </si>
  <si>
    <t xml:space="preserve">    Prestações suplementares</t>
  </si>
  <si>
    <t xml:space="preserve"> AUTOFINANCIAMENTO</t>
  </si>
  <si>
    <t>Meios libertos para financiamento ICC</t>
  </si>
  <si>
    <t xml:space="preserve"> CAPITAIS ALHEIOS</t>
  </si>
  <si>
    <t xml:space="preserve">    Empréstimos bancários</t>
  </si>
  <si>
    <t xml:space="preserve">    Empréstimos de sócios (Suprimentos)</t>
  </si>
  <si>
    <t xml:space="preserve">    Crédito de fornecedores de Imobilizado</t>
  </si>
  <si>
    <t xml:space="preserve">    Outros (subsídios)</t>
  </si>
  <si>
    <t>TOTAL (s/ autofinanciamento) (*)</t>
  </si>
  <si>
    <t>(*) O autofinanciamento, ainda que apresentado,  não é considerado para cobertura financeira do projecto visto que resulta das contas previsionais.</t>
  </si>
  <si>
    <t>REEMBOLSO DE SUPRIMENTOS</t>
  </si>
  <si>
    <t>reembolso anual</t>
  </si>
  <si>
    <t>5.5 - Análise de Viabilidade Económica e Financeira</t>
  </si>
  <si>
    <t xml:space="preserve">   ACTIVO IMOBILIZADO</t>
  </si>
  <si>
    <t xml:space="preserve">   FUNDO DE MANEIO</t>
  </si>
  <si>
    <t>VALORES RESIDUAIS</t>
  </si>
  <si>
    <t>CASH - FLOW</t>
  </si>
  <si>
    <t>TAXA DE AVALIAÇÃO</t>
  </si>
  <si>
    <t>Cash-flow actualizado</t>
  </si>
  <si>
    <t>Cash-flow actualizado acumulado</t>
  </si>
  <si>
    <t>A recuperação do capital investido verificar-se-à no decorrer do ano em em que cash-flow actualizado acumulado passa a positivo.</t>
  </si>
  <si>
    <t>ESTIMAÇÃO DA TAXA DE AVALIAÇÃO</t>
  </si>
  <si>
    <t>TAXA DE INFLAÇÃO MEDIA</t>
  </si>
  <si>
    <t>TAXA DE AVALIAÇÃO SEM RISCO</t>
  </si>
  <si>
    <t>6. - Demonstração da Conta Estado e Outros Entes Públicos</t>
  </si>
  <si>
    <t>ESTADO E OUTROS ENTES PÚBLICOS</t>
  </si>
  <si>
    <t>* IMPOSTOS</t>
  </si>
  <si>
    <t xml:space="preserve">   - Sobre o Rendimento</t>
  </si>
  <si>
    <t xml:space="preserve">         . Taxa de IRC</t>
  </si>
  <si>
    <t xml:space="preserve">         . Taxa de Derrama</t>
  </si>
  <si>
    <t xml:space="preserve">   - Sobre o Valor Acrescentado</t>
  </si>
  <si>
    <t xml:space="preserve">         . Taxa media IVA s/ o Imobilizado</t>
  </si>
  <si>
    <t xml:space="preserve">         . Taxa media IVA s/ as Vendas</t>
  </si>
  <si>
    <t xml:space="preserve">         . Taxa media IVA para FSE</t>
  </si>
  <si>
    <t xml:space="preserve">         . Taxa media IVA s/ as Compras</t>
  </si>
  <si>
    <t>APURAMENTO DO IVA</t>
  </si>
  <si>
    <t>IVA LIQUIDADO</t>
  </si>
  <si>
    <t xml:space="preserve">   - De vendas</t>
  </si>
  <si>
    <t xml:space="preserve">         . Do próprio ano</t>
  </si>
  <si>
    <t xml:space="preserve">         . Do ano anterior</t>
  </si>
  <si>
    <t xml:space="preserve">       - De imobilizado</t>
  </si>
  <si>
    <t xml:space="preserve">       - De compras</t>
  </si>
  <si>
    <t xml:space="preserve">            . Do próprio ano</t>
  </si>
  <si>
    <t xml:space="preserve">            . Do ano anterior</t>
  </si>
  <si>
    <t xml:space="preserve">        - De FSE</t>
  </si>
  <si>
    <t>IVA APURAMENTO</t>
  </si>
  <si>
    <t>IVA a pagar/receber</t>
  </si>
  <si>
    <t>SALDO QUE TRANSITA</t>
  </si>
  <si>
    <t>PAGAMENTO AO ESTADO</t>
  </si>
  <si>
    <t>ORÇAMENTO DE TESOURARIA</t>
  </si>
  <si>
    <t>RECEBIMENTOS</t>
  </si>
  <si>
    <t xml:space="preserve"> </t>
  </si>
  <si>
    <t>Do ano anterior</t>
  </si>
  <si>
    <t xml:space="preserve">         . De vendas</t>
  </si>
  <si>
    <t xml:space="preserve">         . De IVA Liquidado</t>
  </si>
  <si>
    <t>Do próprio ano</t>
  </si>
  <si>
    <t xml:space="preserve">       - De vendas</t>
  </si>
  <si>
    <t xml:space="preserve">       - De IVA Liquidado</t>
  </si>
  <si>
    <t>De outros proveitos</t>
  </si>
  <si>
    <t>TOTAL DE RECEBIMENTOS</t>
  </si>
  <si>
    <t>PAGAMENTOS</t>
  </si>
  <si>
    <t xml:space="preserve">     - De compras</t>
  </si>
  <si>
    <t xml:space="preserve">     - De IVA dedutível</t>
  </si>
  <si>
    <t xml:space="preserve">     - De FSE</t>
  </si>
  <si>
    <t xml:space="preserve">     - Fornecimentos e Serviços Externos</t>
  </si>
  <si>
    <t xml:space="preserve">     - Custos om o Pessoal</t>
  </si>
  <si>
    <t xml:space="preserve">     - Impostos</t>
  </si>
  <si>
    <t xml:space="preserve">     - Outros custos</t>
  </si>
  <si>
    <t xml:space="preserve">     - Impostos sobre os Lucros</t>
  </si>
  <si>
    <t>TOTAL DE PAGAMENTOS</t>
  </si>
  <si>
    <t>SALDO DE TESOURARIA</t>
  </si>
  <si>
    <t>ORÇAMENTO FINANCEIRO</t>
  </si>
  <si>
    <t>ORIGENS DE FUNDOS</t>
  </si>
  <si>
    <t>Capital</t>
  </si>
  <si>
    <t>Empréstimos Bancários</t>
  </si>
  <si>
    <t>Suprimentos</t>
  </si>
  <si>
    <t>Empréstimos sócios de CP</t>
  </si>
  <si>
    <t>Saldo Tesouraria</t>
  </si>
  <si>
    <t>Disponível Inicial</t>
  </si>
  <si>
    <t>Prestações Suplementares</t>
  </si>
  <si>
    <t>Recup. Op. Tesouraria</t>
  </si>
  <si>
    <t>Proveitos e Ganhos Financeiros</t>
  </si>
  <si>
    <t>TOTAL DE ORIGENS</t>
  </si>
  <si>
    <t>APLICAÇÕES DE FUNDOS</t>
  </si>
  <si>
    <t>IVA dedutível</t>
  </si>
  <si>
    <t>Reembolso capital EB</t>
  </si>
  <si>
    <t>Enc.Financeiros</t>
  </si>
  <si>
    <t>Pagamento de IVA</t>
  </si>
  <si>
    <t>Aplicações de Tesouraria</t>
  </si>
  <si>
    <t>Reembolso de Suprimentos</t>
  </si>
  <si>
    <t>Reembolso de empréstimos de sócios CP</t>
  </si>
  <si>
    <t>Disponível Final</t>
  </si>
  <si>
    <t>TOTAL DE APLICAÇÕES</t>
  </si>
  <si>
    <t>Necessidade de realizar empréstimos</t>
  </si>
  <si>
    <t>7. - Demonstração de Resultados Previsionais</t>
  </si>
  <si>
    <t>CONTA DE RESULTADOS PREVISIONAL</t>
  </si>
  <si>
    <t>PROVEITOS E GANHOS</t>
  </si>
  <si>
    <t>TRABALHOS P/ PRÓPRIA EMPRESA</t>
  </si>
  <si>
    <t>OUTROS PROVEITOS OPERACIONAIS</t>
  </si>
  <si>
    <t>PROVEITOS E GANHOS EXTRAORDINÁRIOS</t>
  </si>
  <si>
    <t>CUSTOS E PERDAS</t>
  </si>
  <si>
    <t>AMORTIZAÇÕES DO EXERCÍCIO</t>
  </si>
  <si>
    <t>PROVISÕES DO EXERCÍCIO</t>
  </si>
  <si>
    <t>IMPOSTOS</t>
  </si>
  <si>
    <t>OUTROS CUSTOS</t>
  </si>
  <si>
    <t>RESUL. ANTES DA FUNÇÃO FINAN.</t>
  </si>
  <si>
    <t>RESULTADOS ANTES DE IMPOSTOS</t>
  </si>
  <si>
    <t>IMPOSTOS SOBRE OS LUCROS</t>
  </si>
  <si>
    <t>RESULTADOS LÍQUIDOS</t>
  </si>
  <si>
    <t>8. - Balanços Previsionais</t>
  </si>
  <si>
    <t>BALANÇO PREVISIONAL</t>
  </si>
  <si>
    <t>IMOBILIZAÇÕES</t>
  </si>
  <si>
    <t>AMORTIZAÇÕES E REINT. ACUMULADAS</t>
  </si>
  <si>
    <t>EXISTÊNCIAS</t>
  </si>
  <si>
    <t xml:space="preserve">   Mercadorias</t>
  </si>
  <si>
    <t xml:space="preserve">   Matérias-primas e Subsidiarias</t>
  </si>
  <si>
    <t xml:space="preserve">   Produtos-Acabados e em Curso</t>
  </si>
  <si>
    <t xml:space="preserve">   Provisão p/ Depreciação de Existências</t>
  </si>
  <si>
    <t>DIVIDAS DE TERCEIROS  M/L PRAZO</t>
  </si>
  <si>
    <t>DIVIDAS DE TERCEIROS CURTO PRAZO</t>
  </si>
  <si>
    <t xml:space="preserve">   Clientes</t>
  </si>
  <si>
    <t xml:space="preserve">   Estado e Outros Entes Públicos</t>
  </si>
  <si>
    <t xml:space="preserve">   Outros devedores</t>
  </si>
  <si>
    <t xml:space="preserve">   Provisão p/ Cobranças Duvidosas</t>
  </si>
  <si>
    <t>APLICAÇÕES DE TESOURARIA</t>
  </si>
  <si>
    <t>DEPÓSITOS BANCÁRIOS / CAIXA</t>
  </si>
  <si>
    <t>ACRÉSCIMOS E DIFERIMENTOS</t>
  </si>
  <si>
    <t>TOTAL DO ACTIVO</t>
  </si>
  <si>
    <t>CAPITAL PRÓPRIO E PASSIVO</t>
  </si>
  <si>
    <t xml:space="preserve">   Capital</t>
  </si>
  <si>
    <t xml:space="preserve">   Prestações suplementares</t>
  </si>
  <si>
    <t xml:space="preserve">   Resultados Transitados</t>
  </si>
  <si>
    <t xml:space="preserve">   Resultados Líquidos</t>
  </si>
  <si>
    <t>PROVISÕES P/ OUTROS RISCOS E ENC.</t>
  </si>
  <si>
    <t>DIVIDAS A TERCEIROS M/L PRAZO</t>
  </si>
  <si>
    <t xml:space="preserve">   Empréstimos Obtidos</t>
  </si>
  <si>
    <t xml:space="preserve">   Suprimentos</t>
  </si>
  <si>
    <t>DIVIDAS A TERCEIROS CURTO PRAZO</t>
  </si>
  <si>
    <t xml:space="preserve">   Fornecedores</t>
  </si>
  <si>
    <t>TOTAL DO CAPITAL PRÓPRIO E PASSIVO</t>
  </si>
  <si>
    <t>Controlo do Balanço</t>
  </si>
  <si>
    <t>Compras Mercadorias em valor</t>
  </si>
  <si>
    <t>Subcontratos</t>
  </si>
  <si>
    <t>Ferramentas e Utensilios de desgaste rápido</t>
  </si>
  <si>
    <t xml:space="preserve">Material de Escritório </t>
  </si>
  <si>
    <t>Comunicações</t>
  </si>
  <si>
    <t>Rendas e Alugeres (Instalações)</t>
  </si>
  <si>
    <t>Deslocações e Estadas</t>
  </si>
  <si>
    <t xml:space="preserve">Conservação e Reparação </t>
  </si>
  <si>
    <t>Publicidade e Propaganda</t>
  </si>
  <si>
    <t>Limpeza, Higiene e Conforto</t>
  </si>
  <si>
    <t>Vigilância e Segurança</t>
  </si>
  <si>
    <t>Trabalhos Especializados (Contabilista)</t>
  </si>
  <si>
    <t>Outros FSE</t>
  </si>
  <si>
    <t>Electricidade e Gás</t>
  </si>
  <si>
    <t>Transportes de Mercadorias</t>
  </si>
  <si>
    <t>5.3 - Plano de Investimento</t>
  </si>
  <si>
    <t>5.3.1 - Descrição do Investimento</t>
  </si>
  <si>
    <t>2. APRESENTAÇÃO DO NEGÓCIO</t>
  </si>
  <si>
    <t>2.1. Descrição sumária das diversas componentes</t>
  </si>
  <si>
    <t>2.1.1. O que faz? (serviços a prestar, artigos a produzir,...)</t>
  </si>
  <si>
    <t xml:space="preserve">Código Postal </t>
  </si>
  <si>
    <t>Distrito</t>
  </si>
  <si>
    <t>Fax</t>
  </si>
  <si>
    <t>____/___________</t>
  </si>
  <si>
    <t xml:space="preserve"> 2. Nome</t>
  </si>
  <si>
    <t>Idade</t>
  </si>
  <si>
    <t xml:space="preserve"> 3. Nome</t>
  </si>
  <si>
    <t xml:space="preserve"> Principal</t>
  </si>
  <si>
    <t xml:space="preserve"> Secundária</t>
  </si>
  <si>
    <t>PLANO DE NEGÓCIOS</t>
  </si>
  <si>
    <t>1. INFORMAÇÃO DA EMPRESA</t>
  </si>
  <si>
    <t xml:space="preserve"> 1.6.Descrição do Local (zona industrial/zona comercial)</t>
  </si>
  <si>
    <t>2.1.2. Que factores utiliza? ( matérias-primas, recursos humanos...)</t>
  </si>
  <si>
    <t>3. ANÁLISE DE MERCADO</t>
  </si>
  <si>
    <t>3.1. Pesquisa de mercado</t>
  </si>
  <si>
    <t>Identifique e caracterize os clientes ( tipo, poder de compra,  dimensão, etc.)</t>
  </si>
  <si>
    <t>Porquê ?</t>
  </si>
  <si>
    <t>3.2.2. O Preço</t>
  </si>
  <si>
    <t xml:space="preserve">Indique o custo dos seus produtos/serviços </t>
  </si>
  <si>
    <t>Indique o preço de venda dos seus produtos/serviços</t>
  </si>
  <si>
    <t>3.2.3. A Distribuição</t>
  </si>
  <si>
    <t>( Se possível indique as diferenças relativamente a cada concorrente).</t>
  </si>
  <si>
    <t>3.1.3. Os Fornecedores</t>
  </si>
  <si>
    <t>3.2. Plano de Marketing</t>
  </si>
  <si>
    <t>3.2.1. O Serviço</t>
  </si>
  <si>
    <t>Faça uma descrição detalhada dos produtos/serviços que vai oferecer</t>
  </si>
  <si>
    <t>3.1.2. A Concorrência</t>
  </si>
  <si>
    <t>Indique os seus concorrentes e justifique porque os considera como tal</t>
  </si>
  <si>
    <t xml:space="preserve">Como avalia a sua empresa em comparação com as dos seus principais </t>
  </si>
  <si>
    <t>concorrentes. Justifique</t>
  </si>
  <si>
    <t>( + A sua empresa é melhor; 0 a sua empresa é igual; - a sua empresa é pior )</t>
  </si>
  <si>
    <t>+ / 0 / -</t>
  </si>
  <si>
    <t>Gama de Serviços</t>
  </si>
  <si>
    <t>+</t>
  </si>
  <si>
    <t>Qualidade dos Serviços</t>
  </si>
  <si>
    <t>Dimensão</t>
  </si>
  <si>
    <t>-</t>
  </si>
  <si>
    <t>Imagem</t>
  </si>
  <si>
    <t>0/+</t>
  </si>
  <si>
    <t>Preço</t>
  </si>
  <si>
    <t>Rapidez de execução</t>
  </si>
  <si>
    <t>Garantias</t>
  </si>
  <si>
    <t xml:space="preserve">Quais as diferenças entre os seus produtos e os dos seus principais concorrentes? </t>
  </si>
  <si>
    <t>Indique quem serão os seus fornecedores e descreva as condições que oferecem em termos de prazos de entrega, qualidade, prazos de pagamento, assistência pós-venda, etc.</t>
  </si>
  <si>
    <t>Indique quais os canais de distribuição que vai utilizar e justifique com os critérios que utilizou para a sua escolha</t>
  </si>
  <si>
    <t>Especifique em que consiste a principal actividade</t>
  </si>
  <si>
    <t>1.3. Caracterização da Actividade</t>
  </si>
  <si>
    <t>1.2. Identificação dos Sócios</t>
  </si>
  <si>
    <t>1.1. Identificação da Empresa</t>
  </si>
  <si>
    <t>1.4. Experiência dos promotores nas diversas áreas do projecto</t>
  </si>
  <si>
    <t>1.5. Breve diagnóstico dos promotores: apresente de forma sumária os pontos fortes e fracos dos promotores</t>
  </si>
  <si>
    <t>Nome da Empresa</t>
  </si>
  <si>
    <t>Morada</t>
  </si>
  <si>
    <t>Localidade</t>
  </si>
  <si>
    <t>Concelho</t>
  </si>
  <si>
    <t>Telefone</t>
  </si>
  <si>
    <t>Forma Jurídica</t>
  </si>
  <si>
    <t xml:space="preserve"> 1. Nome</t>
  </si>
  <si>
    <t>3.1.1. Os Consumidores</t>
  </si>
  <si>
    <t>Vestuário para senhoras</t>
  </si>
  <si>
    <t>Vestuário para homem</t>
  </si>
  <si>
    <t>Vestuário para criança</t>
  </si>
  <si>
    <t>N.º Peças</t>
  </si>
  <si>
    <t>Bainhas e Outras Arranjos</t>
  </si>
  <si>
    <t>N.º ORDEM</t>
  </si>
  <si>
    <t>RÚBRICAS DE INVESTIMENTO</t>
  </si>
  <si>
    <t>VALOR S/ IVA</t>
  </si>
  <si>
    <t>A. TRESPASSE:</t>
  </si>
  <si>
    <t>A.1. Trespasse - Mobiliário</t>
  </si>
  <si>
    <t>a) Máquina registadora</t>
  </si>
  <si>
    <t>b) Máquina de marcar preços</t>
  </si>
  <si>
    <t xml:space="preserve">c) Expositores de parede </t>
  </si>
  <si>
    <t>d) Painéis de exposição</t>
  </si>
  <si>
    <t>e) Expositores de montras</t>
  </si>
  <si>
    <t>f) Expositores móveis</t>
  </si>
  <si>
    <t>A.2.Trespasse - Existência em mercadorias</t>
  </si>
  <si>
    <t>A.3.Trespasse - Instalações</t>
  </si>
  <si>
    <t>Sub-Total A</t>
  </si>
  <si>
    <t>B. EQUIPAMENTO BÁSICO:</t>
  </si>
  <si>
    <t>Portas com vidro duplo e fechadura (segurança)</t>
  </si>
  <si>
    <t>Sub-Total B</t>
  </si>
  <si>
    <t>C. OBRAS DE REMODELAÇÃO</t>
  </si>
  <si>
    <t xml:space="preserve">Pequenas reparações de construção civil </t>
  </si>
  <si>
    <t>Pintura interior e exterior</t>
  </si>
  <si>
    <t>Sub-Total C</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</si>
</sst>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_)"/>
    <numFmt numFmtId="165" formatCode="0_)"/>
    <numFmt numFmtId="166" formatCode="0.0%"/>
    <numFmt numFmtId="167" formatCode="#,##0.0000"/>
  </numFmts>
  <fonts count="64">
    <font>
      <sz val="10"/>
      <name val="Arial"/>
    </font>
    <font>
      <sz val="10"/>
      <name val="Arial"/>
      <family val="2"/>
    </font>
    <font>
      <b/>
      <i/>
      <sz val="14"/>
      <name val="Arial"/>
      <family val="2"/>
    </font>
    <font>
      <b/>
      <u/>
      <sz val="14"/>
      <color indexed="81"/>
      <name val="Tahoma"/>
      <family val="2"/>
    </font>
    <font>
      <b/>
      <u/>
      <sz val="14"/>
      <color indexed="8"/>
      <name val="Arial"/>
      <family val="2"/>
    </font>
    <font>
      <b/>
      <u/>
      <sz val="14"/>
      <color indexed="8"/>
      <name val="Tahoma"/>
      <family val="2"/>
    </font>
    <font>
      <sz val="8"/>
      <color indexed="81"/>
      <name val="Tahoma"/>
      <family val="2"/>
    </font>
    <font>
      <sz val="10"/>
      <color indexed="81"/>
      <name val="Tahoma"/>
      <family val="2"/>
    </font>
    <font>
      <b/>
      <sz val="12"/>
      <color indexed="81"/>
      <name val="Times New Roman"/>
      <family val="1"/>
    </font>
    <font>
      <b/>
      <sz val="12"/>
      <color indexed="48"/>
      <name val="Times New Roman"/>
      <family val="1"/>
    </font>
    <font>
      <sz val="8"/>
      <color indexed="48"/>
      <name val="Tahoma"/>
      <family val="2"/>
    </font>
    <font>
      <b/>
      <sz val="10"/>
      <color indexed="81"/>
      <name val="Tahoma"/>
      <family val="2"/>
    </font>
    <font>
      <b/>
      <sz val="8"/>
      <color indexed="81"/>
      <name val="Tahoma"/>
      <family val="2"/>
    </font>
    <font>
      <sz val="12"/>
      <name val="Arial"/>
      <family val="2"/>
    </font>
    <font>
      <sz val="8"/>
      <name val="Arial"/>
      <family val="2"/>
    </font>
    <font>
      <b/>
      <i/>
      <sz val="8"/>
      <color indexed="16"/>
      <name val="Arial"/>
      <family val="2"/>
    </font>
    <font>
      <b/>
      <i/>
      <sz val="8"/>
      <color indexed="8"/>
      <name val="Arial"/>
      <family val="2"/>
    </font>
    <font>
      <b/>
      <sz val="8"/>
      <name val="Arial"/>
      <family val="2"/>
    </font>
    <font>
      <sz val="8"/>
      <color indexed="8"/>
      <name val="Arial"/>
      <family val="2"/>
    </font>
    <font>
      <sz val="8"/>
      <color indexed="16"/>
      <name val="Arial"/>
      <family val="2"/>
    </font>
    <font>
      <b/>
      <sz val="8"/>
      <color indexed="8"/>
      <name val="Arial"/>
      <family val="2"/>
    </font>
    <font>
      <sz val="10"/>
      <name val="Arial"/>
      <family val="2"/>
    </font>
    <font>
      <sz val="8"/>
      <color indexed="12"/>
      <name val="Arial"/>
      <family val="2"/>
    </font>
    <font>
      <sz val="8"/>
      <color indexed="9"/>
      <name val="Arial"/>
      <family val="2"/>
    </font>
    <font>
      <b/>
      <sz val="12"/>
      <name val="Arial"/>
      <family val="2"/>
    </font>
    <font>
      <sz val="9"/>
      <name val="Arial"/>
      <family val="2"/>
    </font>
    <font>
      <b/>
      <sz val="9"/>
      <name val="Arial"/>
      <family val="2"/>
    </font>
    <font>
      <b/>
      <sz val="9"/>
      <color indexed="8"/>
      <name val="Arial"/>
      <family val="2"/>
    </font>
    <font>
      <sz val="9"/>
      <color indexed="12"/>
      <name val="Arial"/>
      <family val="2"/>
    </font>
    <font>
      <sz val="9"/>
      <color indexed="48"/>
      <name val="Arial"/>
      <family val="2"/>
    </font>
    <font>
      <sz val="9"/>
      <color indexed="56"/>
      <name val="Arial"/>
      <family val="2"/>
    </font>
    <font>
      <sz val="8"/>
      <color indexed="56"/>
      <name val="Arial"/>
      <family val="2"/>
    </font>
    <font>
      <sz val="8"/>
      <color indexed="48"/>
      <name val="Arial"/>
      <family val="2"/>
    </font>
    <font>
      <sz val="12"/>
      <color indexed="9"/>
      <name val="Arial"/>
      <family val="2"/>
    </font>
    <font>
      <sz val="9"/>
      <color indexed="9"/>
      <name val="Arial"/>
      <family val="2"/>
    </font>
    <font>
      <sz val="9"/>
      <color indexed="8"/>
      <name val="Arial"/>
      <family val="2"/>
    </font>
    <font>
      <b/>
      <i/>
      <sz val="9"/>
      <name val="Arial"/>
      <family val="2"/>
    </font>
    <font>
      <b/>
      <i/>
      <sz val="9"/>
      <color indexed="8"/>
      <name val="Arial"/>
      <family val="2"/>
    </font>
    <font>
      <sz val="8"/>
      <color indexed="10"/>
      <name val="Arial"/>
      <family val="2"/>
    </font>
    <font>
      <sz val="9"/>
      <color indexed="10"/>
      <name val="Arial"/>
      <family val="2"/>
    </font>
    <font>
      <b/>
      <sz val="9"/>
      <color indexed="9"/>
      <name val="Arial"/>
      <family val="2"/>
    </font>
    <font>
      <sz val="9"/>
      <color indexed="22"/>
      <name val="Arial"/>
      <family val="2"/>
    </font>
    <font>
      <b/>
      <sz val="9"/>
      <color indexed="22"/>
      <name val="Arial"/>
      <family val="2"/>
    </font>
    <font>
      <b/>
      <sz val="14"/>
      <name val="Arial"/>
      <family val="2"/>
    </font>
    <font>
      <b/>
      <sz val="14"/>
      <color indexed="16"/>
      <name val="Arial"/>
      <family val="2"/>
    </font>
    <font>
      <b/>
      <sz val="10"/>
      <name val="Arial"/>
      <family val="2"/>
    </font>
    <font>
      <sz val="9"/>
      <name val="Arial Narrow"/>
      <family val="2"/>
    </font>
    <font>
      <sz val="8"/>
      <name val="Arial"/>
      <family val="2"/>
    </font>
    <font>
      <sz val="10"/>
      <name val="Courier"/>
      <family val="3"/>
    </font>
    <font>
      <b/>
      <sz val="36"/>
      <name val="Bangle"/>
    </font>
    <font>
      <b/>
      <i/>
      <sz val="24"/>
      <name val="Bangle"/>
    </font>
    <font>
      <b/>
      <sz val="24"/>
      <name val="Lucida Handwriting"/>
      <family val="4"/>
    </font>
    <font>
      <b/>
      <i/>
      <sz val="24"/>
      <color indexed="21"/>
      <name val="Times New Roman"/>
      <family val="1"/>
    </font>
    <font>
      <b/>
      <sz val="30"/>
      <color indexed="50"/>
      <name val="Comic Sans MS"/>
      <family val="4"/>
    </font>
    <font>
      <b/>
      <sz val="30"/>
      <name val="Comic Sans MS"/>
      <family val="4"/>
    </font>
    <font>
      <b/>
      <i/>
      <sz val="26"/>
      <color indexed="21"/>
      <name val="Times New Roman"/>
      <family val="1"/>
    </font>
    <font>
      <b/>
      <sz val="11"/>
      <name val="Arial"/>
      <family val="2"/>
    </font>
    <font>
      <sz val="11"/>
      <name val="Arial"/>
      <family val="2"/>
    </font>
    <font>
      <b/>
      <i/>
      <sz val="11"/>
      <name val="Arial"/>
      <family val="2"/>
    </font>
    <font>
      <sz val="8"/>
      <color indexed="12"/>
      <name val="Century Gothic"/>
      <family val="2"/>
    </font>
    <font>
      <b/>
      <sz val="10"/>
      <name val="Century Gothic"/>
      <family val="2"/>
    </font>
    <font>
      <sz val="10"/>
      <name val="Century Gothic"/>
      <family val="2"/>
    </font>
    <font>
      <b/>
      <sz val="10"/>
      <name val="Courier"/>
      <family val="3"/>
    </font>
    <font>
      <b/>
      <sz val="10"/>
      <name val="Lucida Calligraphy"/>
    </font>
  </fonts>
  <fills count="10">
    <fill>
      <patternFill patternType="none"/>
    </fill>
    <fill>
      <patternFill patternType="gray125"/>
    </fill>
    <fill>
      <patternFill patternType="solid">
        <fgColor indexed="43"/>
        <bgColor indexed="64"/>
      </patternFill>
    </fill>
    <fill>
      <patternFill patternType="solid">
        <fgColor indexed="65"/>
        <bgColor indexed="64"/>
      </patternFill>
    </fill>
    <fill>
      <patternFill patternType="solid">
        <fgColor indexed="22"/>
        <bgColor indexed="64"/>
      </patternFill>
    </fill>
    <fill>
      <patternFill patternType="solid">
        <fgColor indexed="9"/>
        <bgColor indexed="64"/>
      </patternFill>
    </fill>
    <fill>
      <patternFill patternType="solid">
        <fgColor indexed="65"/>
        <bgColor indexed="8"/>
      </patternFill>
    </fill>
    <fill>
      <patternFill patternType="solid">
        <fgColor indexed="22"/>
        <bgColor indexed="8"/>
      </patternFill>
    </fill>
    <fill>
      <patternFill patternType="solid">
        <fgColor indexed="13"/>
        <bgColor indexed="64"/>
      </patternFill>
    </fill>
    <fill>
      <patternFill patternType="solid">
        <fgColor indexed="9"/>
        <bgColor indexed="8"/>
      </patternFill>
    </fill>
  </fills>
  <borders count="59">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double">
        <color indexed="64"/>
      </top>
      <bottom style="thin">
        <color indexed="64"/>
      </bottom>
      <diagonal/>
    </border>
    <border>
      <left/>
      <right/>
      <top style="double">
        <color indexed="64"/>
      </top>
      <bottom style="double">
        <color indexed="64"/>
      </bottom>
      <diagonal/>
    </border>
    <border>
      <left style="medium">
        <color indexed="64"/>
      </left>
      <right style="medium">
        <color indexed="64"/>
      </right>
      <top style="thin">
        <color indexed="64"/>
      </top>
      <bottom style="double">
        <color indexed="64"/>
      </bottom>
      <diagonal/>
    </border>
    <border>
      <left/>
      <right/>
      <top style="double">
        <color indexed="64"/>
      </top>
      <bottom/>
      <diagonal/>
    </border>
    <border>
      <left style="medium">
        <color indexed="64"/>
      </left>
      <right style="medium">
        <color indexed="64"/>
      </right>
      <top style="thin">
        <color indexed="64"/>
      </top>
      <bottom/>
      <diagonal/>
    </border>
    <border>
      <left/>
      <right/>
      <top style="double">
        <color indexed="64"/>
      </top>
      <bottom style="thin">
        <color indexed="64"/>
      </bottom>
      <diagonal/>
    </border>
    <border>
      <left style="medium">
        <color indexed="64"/>
      </left>
      <right/>
      <top style="double">
        <color indexed="64"/>
      </top>
      <bottom style="thin">
        <color indexed="64"/>
      </bottom>
      <diagonal/>
    </border>
    <border>
      <left/>
      <right style="medium">
        <color indexed="64"/>
      </right>
      <top/>
      <bottom/>
      <diagonal/>
    </border>
    <border>
      <left style="medium">
        <color indexed="64"/>
      </left>
      <right/>
      <top/>
      <bottom style="thin">
        <color indexed="64"/>
      </bottom>
      <diagonal/>
    </border>
    <border>
      <left/>
      <right/>
      <top/>
      <bottom style="double">
        <color indexed="64"/>
      </bottom>
      <diagonal/>
    </border>
    <border>
      <left style="medium">
        <color indexed="64"/>
      </left>
      <right style="medium">
        <color indexed="64"/>
      </right>
      <top style="double">
        <color indexed="64"/>
      </top>
      <bottom/>
      <diagonal/>
    </border>
    <border>
      <left style="medium">
        <color indexed="64"/>
      </left>
      <right style="medium">
        <color indexed="64"/>
      </right>
      <top style="medium">
        <color indexed="64"/>
      </top>
      <bottom style="double">
        <color indexed="64"/>
      </bottom>
      <diagonal/>
    </border>
    <border>
      <left/>
      <right style="medium">
        <color indexed="64"/>
      </right>
      <top style="double">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style="medium">
        <color indexed="64"/>
      </left>
      <right style="medium">
        <color indexed="64"/>
      </right>
      <top style="double">
        <color indexed="64"/>
      </top>
      <bottom style="double">
        <color indexed="64"/>
      </bottom>
      <diagonal/>
    </border>
    <border>
      <left style="medium">
        <color indexed="64"/>
      </left>
      <right style="medium">
        <color indexed="64"/>
      </right>
      <top style="medium">
        <color indexed="64"/>
      </top>
      <bottom style="thin">
        <color indexed="64"/>
      </bottom>
      <diagonal/>
    </border>
    <border>
      <left/>
      <right/>
      <top style="medium">
        <color indexed="64"/>
      </top>
      <bottom/>
      <diagonal/>
    </border>
    <border>
      <left/>
      <right/>
      <top/>
      <bottom style="medium">
        <color indexed="64"/>
      </bottom>
      <diagonal/>
    </border>
    <border>
      <left style="medium">
        <color indexed="64"/>
      </left>
      <right/>
      <top style="thin">
        <color indexed="64"/>
      </top>
      <bottom style="double">
        <color indexed="64"/>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double">
        <color indexed="64"/>
      </right>
      <top style="double">
        <color indexed="64"/>
      </top>
      <bottom style="thin">
        <color indexed="64"/>
      </bottom>
      <diagonal/>
    </border>
    <border>
      <left style="medium">
        <color indexed="64"/>
      </left>
      <right style="double">
        <color indexed="64"/>
      </right>
      <top style="thin">
        <color indexed="64"/>
      </top>
      <bottom style="thin">
        <color indexed="64"/>
      </bottom>
      <diagonal/>
    </border>
    <border>
      <left style="medium">
        <color indexed="64"/>
      </left>
      <right style="double">
        <color indexed="64"/>
      </right>
      <top style="thin">
        <color indexed="64"/>
      </top>
      <bottom style="double">
        <color indexed="64"/>
      </bottom>
      <diagonal/>
    </border>
    <border>
      <left style="thin">
        <color indexed="64"/>
      </left>
      <right/>
      <top style="thin">
        <color indexed="64"/>
      </top>
      <bottom/>
      <diagonal/>
    </border>
    <border>
      <left/>
      <right style="medium">
        <color indexed="64"/>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721">
    <xf numFmtId="0" fontId="0" fillId="0" borderId="0" xfId="0"/>
    <xf numFmtId="0" fontId="2" fillId="0" borderId="0" xfId="0" quotePrefix="1" applyFont="1"/>
    <xf numFmtId="0" fontId="13" fillId="0" borderId="0" xfId="0" applyFont="1"/>
    <xf numFmtId="0" fontId="2" fillId="0" borderId="0" xfId="0" quotePrefix="1" applyFont="1" applyFill="1" applyBorder="1" applyAlignment="1">
      <alignment vertical="center"/>
    </xf>
    <xf numFmtId="0" fontId="2" fillId="0" borderId="0" xfId="0" quotePrefix="1" applyFont="1" applyFill="1" applyBorder="1"/>
    <xf numFmtId="0" fontId="14" fillId="0" borderId="0" xfId="0" applyFont="1" applyFill="1" applyBorder="1"/>
    <xf numFmtId="0" fontId="14" fillId="0" borderId="0" xfId="0" applyFont="1" applyBorder="1"/>
    <xf numFmtId="0" fontId="15" fillId="0" borderId="0" xfId="0" applyFont="1" applyFill="1" applyBorder="1" applyAlignment="1" applyProtection="1">
      <alignment horizontal="centerContinuous"/>
      <protection locked="0"/>
    </xf>
    <xf numFmtId="0" fontId="16" fillId="0" borderId="0" xfId="0" applyFont="1" applyFill="1" applyBorder="1"/>
    <xf numFmtId="0" fontId="14" fillId="0" borderId="0" xfId="0" applyFont="1"/>
    <xf numFmtId="0" fontId="17" fillId="0" borderId="0" xfId="0" applyFont="1" applyBorder="1"/>
    <xf numFmtId="0" fontId="14" fillId="0" borderId="0" xfId="0" applyFont="1" applyBorder="1" applyAlignment="1">
      <alignment horizontal="center"/>
    </xf>
    <xf numFmtId="0" fontId="14" fillId="0" borderId="0" xfId="0" applyFont="1" applyBorder="1" applyAlignment="1" applyProtection="1">
      <alignment horizontal="left"/>
    </xf>
    <xf numFmtId="0" fontId="14" fillId="0" borderId="1" xfId="0" applyFont="1" applyBorder="1"/>
    <xf numFmtId="0" fontId="14" fillId="0" borderId="2" xfId="0" applyFont="1" applyBorder="1"/>
    <xf numFmtId="0" fontId="17" fillId="0" borderId="3" xfId="0" applyFont="1" applyBorder="1" applyAlignment="1">
      <alignment horizontal="center"/>
    </xf>
    <xf numFmtId="0" fontId="17" fillId="0" borderId="4" xfId="0" applyFont="1" applyBorder="1" applyAlignment="1">
      <alignment horizontal="center"/>
    </xf>
    <xf numFmtId="0" fontId="14" fillId="0" borderId="5" xfId="0" applyFont="1" applyBorder="1"/>
    <xf numFmtId="0" fontId="17" fillId="0" borderId="5" xfId="0" applyFont="1" applyBorder="1" applyAlignment="1">
      <alignment horizontal="center"/>
    </xf>
    <xf numFmtId="0" fontId="14" fillId="0" borderId="6" xfId="0" applyFont="1" applyBorder="1"/>
    <xf numFmtId="0" fontId="17" fillId="0" borderId="0" xfId="0" applyFont="1" applyBorder="1" applyAlignment="1">
      <alignment horizontal="center"/>
    </xf>
    <xf numFmtId="3" fontId="14" fillId="0" borderId="0" xfId="0" applyNumberFormat="1" applyFont="1" applyBorder="1"/>
    <xf numFmtId="3" fontId="14" fillId="0" borderId="1" xfId="0" applyNumberFormat="1" applyFont="1" applyBorder="1"/>
    <xf numFmtId="0" fontId="14" fillId="0" borderId="3" xfId="0" applyFont="1" applyBorder="1"/>
    <xf numFmtId="0" fontId="14" fillId="0" borderId="4" xfId="0" applyFont="1" applyBorder="1" applyAlignment="1">
      <alignment horizontal="center"/>
    </xf>
    <xf numFmtId="0" fontId="22" fillId="0" borderId="0" xfId="0" applyFont="1" applyBorder="1" applyProtection="1">
      <protection locked="0"/>
    </xf>
    <xf numFmtId="3" fontId="14" fillId="0" borderId="3" xfId="0" applyNumberFormat="1" applyFont="1" applyBorder="1"/>
    <xf numFmtId="10" fontId="14" fillId="0" borderId="3" xfId="1" applyNumberFormat="1" applyFont="1" applyBorder="1"/>
    <xf numFmtId="0" fontId="14" fillId="0" borderId="4" xfId="0" applyFont="1" applyBorder="1" applyAlignment="1" applyProtection="1">
      <alignment horizontal="left"/>
    </xf>
    <xf numFmtId="0" fontId="14" fillId="0" borderId="4" xfId="0" applyFont="1" applyBorder="1"/>
    <xf numFmtId="3" fontId="17" fillId="0" borderId="7" xfId="0" applyNumberFormat="1" applyFont="1" applyBorder="1"/>
    <xf numFmtId="3" fontId="17" fillId="0" borderId="0" xfId="0" applyNumberFormat="1" applyFont="1" applyBorder="1"/>
    <xf numFmtId="37" fontId="14" fillId="0" borderId="0" xfId="0" applyNumberFormat="1" applyFont="1" applyBorder="1" applyProtection="1"/>
    <xf numFmtId="0" fontId="17" fillId="0" borderId="8" xfId="0" applyFont="1" applyBorder="1" applyAlignment="1" applyProtection="1">
      <alignment horizontal="left"/>
    </xf>
    <xf numFmtId="3" fontId="17" fillId="0" borderId="9" xfId="0" applyNumberFormat="1" applyFont="1" applyBorder="1"/>
    <xf numFmtId="0" fontId="17" fillId="0" borderId="4" xfId="0" applyFont="1" applyBorder="1" applyAlignment="1" applyProtection="1">
      <alignment horizontal="center"/>
    </xf>
    <xf numFmtId="10" fontId="17" fillId="0" borderId="7" xfId="1" applyNumberFormat="1" applyFont="1" applyBorder="1"/>
    <xf numFmtId="10" fontId="14" fillId="0" borderId="0" xfId="0" applyNumberFormat="1" applyFont="1" applyBorder="1" applyProtection="1"/>
    <xf numFmtId="3" fontId="17" fillId="0" borderId="3" xfId="0" applyNumberFormat="1" applyFont="1" applyBorder="1" applyAlignment="1">
      <alignment horizontal="center"/>
    </xf>
    <xf numFmtId="3" fontId="17" fillId="0" borderId="3" xfId="0" applyNumberFormat="1" applyFont="1" applyBorder="1"/>
    <xf numFmtId="10" fontId="17" fillId="0" borderId="3" xfId="1" applyNumberFormat="1" applyFont="1" applyBorder="1"/>
    <xf numFmtId="10" fontId="22" fillId="0" borderId="0" xfId="0" applyNumberFormat="1" applyFont="1" applyBorder="1" applyProtection="1">
      <protection locked="0"/>
    </xf>
    <xf numFmtId="3" fontId="14" fillId="0" borderId="5" xfId="0" applyNumberFormat="1" applyFont="1" applyBorder="1"/>
    <xf numFmtId="0" fontId="14" fillId="0" borderId="10" xfId="0" applyFont="1" applyBorder="1"/>
    <xf numFmtId="3" fontId="14" fillId="0" borderId="11" xfId="0" applyNumberFormat="1" applyFont="1" applyBorder="1"/>
    <xf numFmtId="3" fontId="14" fillId="0" borderId="12" xfId="0" applyNumberFormat="1" applyFont="1" applyBorder="1"/>
    <xf numFmtId="0" fontId="17" fillId="0" borderId="13" xfId="0" applyFont="1" applyBorder="1" applyAlignment="1">
      <alignment horizontal="centerContinuous"/>
    </xf>
    <xf numFmtId="0" fontId="17" fillId="0" borderId="14" xfId="0" applyFont="1" applyBorder="1" applyAlignment="1">
      <alignment horizontal="centerContinuous"/>
    </xf>
    <xf numFmtId="0" fontId="17" fillId="0" borderId="15" xfId="0" applyFont="1" applyBorder="1" applyAlignment="1">
      <alignment horizontal="centerContinuous"/>
    </xf>
    <xf numFmtId="0" fontId="17" fillId="0" borderId="16" xfId="0" applyFont="1" applyBorder="1" applyAlignment="1">
      <alignment horizontal="centerContinuous"/>
    </xf>
    <xf numFmtId="0" fontId="14" fillId="0" borderId="8" xfId="0" applyFont="1" applyBorder="1" applyAlignment="1" applyProtection="1">
      <alignment horizontal="left"/>
    </xf>
    <xf numFmtId="3" fontId="14" fillId="0" borderId="9" xfId="0" applyNumberFormat="1" applyFont="1" applyBorder="1"/>
    <xf numFmtId="0" fontId="14" fillId="0" borderId="3" xfId="0" applyFont="1" applyBorder="1" applyAlignment="1" applyProtection="1">
      <alignment horizontal="left"/>
    </xf>
    <xf numFmtId="0" fontId="18" fillId="0" borderId="0" xfId="0" applyFont="1" applyFill="1" applyBorder="1"/>
    <xf numFmtId="0" fontId="21" fillId="0" borderId="0" xfId="0" applyFont="1"/>
    <xf numFmtId="0" fontId="19" fillId="0" borderId="0" xfId="0" applyFont="1" applyFill="1" applyBorder="1" applyAlignment="1">
      <alignment horizontal="centerContinuous"/>
    </xf>
    <xf numFmtId="0" fontId="24" fillId="0" borderId="0" xfId="0" applyFont="1"/>
    <xf numFmtId="0" fontId="25" fillId="0" borderId="0" xfId="0" applyFont="1"/>
    <xf numFmtId="0" fontId="28" fillId="2" borderId="3" xfId="0" applyFont="1" applyFill="1" applyBorder="1" applyProtection="1">
      <protection locked="0"/>
    </xf>
    <xf numFmtId="3" fontId="28" fillId="2" borderId="3" xfId="0" applyNumberFormat="1" applyFont="1" applyFill="1" applyBorder="1" applyProtection="1">
      <protection locked="0"/>
    </xf>
    <xf numFmtId="3" fontId="25" fillId="3" borderId="3" xfId="0" applyNumberFormat="1" applyFont="1" applyFill="1" applyBorder="1" applyProtection="1"/>
    <xf numFmtId="3" fontId="25" fillId="3" borderId="0" xfId="0" applyNumberFormat="1" applyFont="1" applyFill="1" applyBorder="1" applyProtection="1"/>
    <xf numFmtId="0" fontId="25" fillId="0" borderId="0" xfId="0" applyFont="1" applyFill="1"/>
    <xf numFmtId="0" fontId="28" fillId="2" borderId="3" xfId="0" applyFont="1" applyFill="1" applyBorder="1" applyAlignment="1" applyProtection="1">
      <alignment horizontal="left"/>
      <protection locked="0"/>
    </xf>
    <xf numFmtId="3" fontId="25" fillId="3" borderId="17" xfId="0" applyNumberFormat="1" applyFont="1" applyFill="1" applyBorder="1"/>
    <xf numFmtId="0" fontId="25" fillId="4" borderId="3" xfId="0" applyFont="1" applyFill="1" applyBorder="1"/>
    <xf numFmtId="3" fontId="25" fillId="4" borderId="3" xfId="0" applyNumberFormat="1" applyFont="1" applyFill="1" applyBorder="1" applyAlignment="1">
      <alignment horizontal="center"/>
    </xf>
    <xf numFmtId="3" fontId="25" fillId="4" borderId="3" xfId="0" applyNumberFormat="1" applyFont="1" applyFill="1" applyBorder="1"/>
    <xf numFmtId="0" fontId="25" fillId="3" borderId="3" xfId="0" applyFont="1" applyFill="1" applyBorder="1"/>
    <xf numFmtId="0" fontId="25" fillId="3" borderId="3" xfId="0" applyFont="1" applyFill="1" applyBorder="1" applyProtection="1"/>
    <xf numFmtId="3" fontId="25" fillId="3" borderId="3" xfId="0" applyNumberFormat="1" applyFont="1" applyFill="1" applyBorder="1"/>
    <xf numFmtId="0" fontId="14" fillId="3" borderId="3" xfId="0" applyFont="1" applyFill="1" applyBorder="1" applyProtection="1"/>
    <xf numFmtId="0" fontId="18" fillId="3" borderId="3" xfId="0" applyFont="1" applyFill="1" applyBorder="1" applyProtection="1"/>
    <xf numFmtId="3" fontId="14" fillId="3" borderId="3" xfId="0" applyNumberFormat="1" applyFont="1" applyFill="1" applyBorder="1" applyProtection="1"/>
    <xf numFmtId="0" fontId="13" fillId="0" borderId="0" xfId="0" applyFont="1" applyFill="1"/>
    <xf numFmtId="3" fontId="25" fillId="0" borderId="0" xfId="0" applyNumberFormat="1" applyFont="1" applyFill="1" applyBorder="1"/>
    <xf numFmtId="3" fontId="25" fillId="0" borderId="0" xfId="0" applyNumberFormat="1" applyFont="1" applyFill="1" applyBorder="1" applyProtection="1"/>
    <xf numFmtId="3" fontId="14" fillId="0" borderId="0" xfId="0" applyNumberFormat="1" applyFont="1" applyFill="1" applyBorder="1" applyProtection="1"/>
    <xf numFmtId="3" fontId="14" fillId="0" borderId="0" xfId="0" applyNumberFormat="1" applyFont="1" applyFill="1" applyBorder="1"/>
    <xf numFmtId="9" fontId="30" fillId="2" borderId="3" xfId="1" applyNumberFormat="1" applyFont="1" applyFill="1" applyBorder="1" applyProtection="1">
      <protection locked="0"/>
    </xf>
    <xf numFmtId="9" fontId="31" fillId="2" borderId="3" xfId="1" applyNumberFormat="1" applyFont="1" applyFill="1" applyBorder="1" applyProtection="1">
      <protection locked="0"/>
    </xf>
    <xf numFmtId="3" fontId="26" fillId="3" borderId="18" xfId="0" applyNumberFormat="1" applyFont="1" applyFill="1" applyBorder="1" applyProtection="1"/>
    <xf numFmtId="0" fontId="17" fillId="4" borderId="19" xfId="0" applyFont="1" applyFill="1" applyBorder="1" applyAlignment="1" applyProtection="1">
      <alignment horizontal="center" vertical="center"/>
    </xf>
    <xf numFmtId="0" fontId="17" fillId="4" borderId="19" xfId="0" applyFont="1" applyFill="1" applyBorder="1" applyAlignment="1" applyProtection="1">
      <alignment horizontal="center"/>
    </xf>
    <xf numFmtId="0" fontId="14" fillId="4" borderId="19" xfId="0" applyFont="1" applyFill="1" applyBorder="1" applyProtection="1"/>
    <xf numFmtId="3" fontId="14" fillId="4" borderId="3" xfId="0" applyNumberFormat="1" applyFont="1" applyFill="1" applyBorder="1" applyProtection="1"/>
    <xf numFmtId="0" fontId="14" fillId="0" borderId="20" xfId="0" applyFont="1" applyFill="1" applyBorder="1" applyProtection="1"/>
    <xf numFmtId="3" fontId="14" fillId="0" borderId="20" xfId="0" applyNumberFormat="1" applyFont="1" applyFill="1" applyBorder="1" applyProtection="1"/>
    <xf numFmtId="3" fontId="17" fillId="3" borderId="5" xfId="0" applyNumberFormat="1" applyFont="1" applyFill="1" applyBorder="1" applyProtection="1"/>
    <xf numFmtId="0" fontId="22" fillId="2" borderId="3" xfId="0" applyFont="1" applyFill="1" applyBorder="1" applyAlignment="1" applyProtection="1">
      <alignment horizontal="left"/>
      <protection locked="0"/>
    </xf>
    <xf numFmtId="3" fontId="22" fillId="2" borderId="3" xfId="0" applyNumberFormat="1" applyFont="1" applyFill="1" applyBorder="1" applyProtection="1">
      <protection locked="0"/>
    </xf>
    <xf numFmtId="0" fontId="33" fillId="0" borderId="0" xfId="0" applyFont="1" applyProtection="1">
      <protection locked="0"/>
    </xf>
    <xf numFmtId="3" fontId="32" fillId="4" borderId="3" xfId="0" applyNumberFormat="1" applyFont="1" applyFill="1" applyBorder="1" applyProtection="1"/>
    <xf numFmtId="10" fontId="31" fillId="4" borderId="3" xfId="1" applyNumberFormat="1" applyFont="1" applyFill="1" applyBorder="1" applyProtection="1"/>
    <xf numFmtId="0" fontId="14" fillId="3" borderId="17" xfId="0" applyFont="1" applyFill="1" applyBorder="1" applyProtection="1"/>
    <xf numFmtId="0" fontId="14" fillId="0" borderId="20" xfId="0" applyFont="1" applyFill="1" applyBorder="1"/>
    <xf numFmtId="3" fontId="14" fillId="0" borderId="20" xfId="0" applyNumberFormat="1" applyFont="1" applyFill="1" applyBorder="1"/>
    <xf numFmtId="3" fontId="17" fillId="4" borderId="19" xfId="0" applyNumberFormat="1" applyFont="1" applyFill="1" applyBorder="1" applyAlignment="1" applyProtection="1">
      <alignment horizontal="center"/>
    </xf>
    <xf numFmtId="0" fontId="17" fillId="4" borderId="19" xfId="0" applyNumberFormat="1" applyFont="1" applyFill="1" applyBorder="1" applyAlignment="1" applyProtection="1">
      <alignment horizontal="center"/>
    </xf>
    <xf numFmtId="0" fontId="14" fillId="5" borderId="0" xfId="0" applyFont="1" applyFill="1" applyAlignment="1" applyProtection="1">
      <alignment horizontal="center"/>
    </xf>
    <xf numFmtId="3" fontId="14" fillId="5" borderId="17" xfId="0" applyNumberFormat="1" applyFont="1" applyFill="1" applyBorder="1" applyProtection="1"/>
    <xf numFmtId="3" fontId="14" fillId="3" borderId="17" xfId="0" applyNumberFormat="1" applyFont="1" applyFill="1" applyBorder="1" applyProtection="1"/>
    <xf numFmtId="3" fontId="22" fillId="4" borderId="3" xfId="0" applyNumberFormat="1" applyFont="1" applyFill="1" applyBorder="1" applyProtection="1"/>
    <xf numFmtId="0" fontId="33" fillId="0" borderId="0" xfId="0" applyFont="1"/>
    <xf numFmtId="3" fontId="14" fillId="3" borderId="7" xfId="0" applyNumberFormat="1" applyFont="1" applyFill="1" applyBorder="1" applyProtection="1"/>
    <xf numFmtId="3" fontId="14" fillId="3" borderId="18" xfId="0" applyNumberFormat="1" applyFont="1" applyFill="1" applyBorder="1" applyProtection="1"/>
    <xf numFmtId="3" fontId="25" fillId="2" borderId="0" xfId="0" applyNumberFormat="1" applyFont="1" applyFill="1" applyAlignment="1" applyProtection="1">
      <alignment horizontal="right"/>
      <protection locked="0"/>
    </xf>
    <xf numFmtId="0" fontId="25" fillId="2" borderId="3" xfId="0" applyNumberFormat="1" applyFont="1" applyFill="1" applyBorder="1" applyProtection="1">
      <protection locked="0"/>
    </xf>
    <xf numFmtId="3" fontId="25" fillId="2" borderId="3" xfId="0" applyNumberFormat="1" applyFont="1" applyFill="1" applyBorder="1" applyAlignment="1" applyProtection="1">
      <alignment horizontal="right"/>
      <protection locked="0"/>
    </xf>
    <xf numFmtId="1" fontId="25" fillId="2" borderId="3" xfId="0" applyNumberFormat="1" applyFont="1" applyFill="1" applyBorder="1" applyProtection="1">
      <protection locked="0"/>
    </xf>
    <xf numFmtId="0" fontId="34" fillId="0" borderId="0" xfId="0" applyFont="1" applyProtection="1">
      <protection locked="0"/>
    </xf>
    <xf numFmtId="3" fontId="25" fillId="2" borderId="3" xfId="0" applyNumberFormat="1" applyFont="1" applyFill="1" applyBorder="1" applyProtection="1">
      <protection locked="0"/>
    </xf>
    <xf numFmtId="0" fontId="25" fillId="3" borderId="20" xfId="0" applyFont="1" applyFill="1" applyBorder="1"/>
    <xf numFmtId="3" fontId="25" fillId="3" borderId="20" xfId="0" applyNumberFormat="1" applyFont="1" applyFill="1" applyBorder="1"/>
    <xf numFmtId="3" fontId="29" fillId="4" borderId="3" xfId="0" applyNumberFormat="1" applyFont="1" applyFill="1" applyBorder="1" applyProtection="1"/>
    <xf numFmtId="10" fontId="30" fillId="4" borderId="3" xfId="1" applyNumberFormat="1" applyFont="1" applyFill="1" applyBorder="1" applyProtection="1"/>
    <xf numFmtId="0" fontId="25" fillId="3" borderId="17" xfId="0" applyFont="1" applyFill="1" applyBorder="1" applyProtection="1"/>
    <xf numFmtId="3" fontId="25" fillId="4" borderId="17" xfId="0" applyNumberFormat="1" applyFont="1" applyFill="1" applyBorder="1" applyProtection="1"/>
    <xf numFmtId="0" fontId="25" fillId="0" borderId="20" xfId="0" applyFont="1" applyFill="1" applyBorder="1"/>
    <xf numFmtId="3" fontId="25" fillId="0" borderId="20" xfId="0" applyNumberFormat="1" applyFont="1" applyFill="1" applyBorder="1"/>
    <xf numFmtId="0" fontId="26" fillId="4" borderId="19" xfId="0" applyFont="1" applyFill="1" applyBorder="1" applyAlignment="1" applyProtection="1">
      <alignment horizontal="center"/>
    </xf>
    <xf numFmtId="0" fontId="25" fillId="4" borderId="19" xfId="0" applyFont="1" applyFill="1" applyBorder="1" applyProtection="1"/>
    <xf numFmtId="3" fontId="26" fillId="4" borderId="19" xfId="0" applyNumberFormat="1" applyFont="1" applyFill="1" applyBorder="1" applyAlignment="1" applyProtection="1">
      <alignment horizontal="center"/>
    </xf>
    <xf numFmtId="0" fontId="26" fillId="4" borderId="19" xfId="0" applyNumberFormat="1" applyFont="1" applyFill="1" applyBorder="1" applyAlignment="1" applyProtection="1">
      <alignment horizontal="center"/>
    </xf>
    <xf numFmtId="0" fontId="25" fillId="5" borderId="0" xfId="0" applyFont="1" applyFill="1" applyAlignment="1" applyProtection="1">
      <alignment horizontal="center"/>
    </xf>
    <xf numFmtId="3" fontId="25" fillId="5" borderId="17" xfId="0" applyNumberFormat="1" applyFont="1" applyFill="1" applyBorder="1" applyProtection="1"/>
    <xf numFmtId="3" fontId="25" fillId="3" borderId="17" xfId="0" applyNumberFormat="1" applyFont="1" applyFill="1" applyBorder="1" applyProtection="1"/>
    <xf numFmtId="0" fontId="25" fillId="4" borderId="0" xfId="0" applyFont="1" applyFill="1" applyProtection="1"/>
    <xf numFmtId="0" fontId="26" fillId="4" borderId="19" xfId="0" applyFont="1" applyFill="1" applyBorder="1" applyAlignment="1" applyProtection="1">
      <alignment horizontal="center" vertical="center"/>
    </xf>
    <xf numFmtId="0" fontId="35" fillId="3" borderId="3" xfId="0" applyFont="1" applyFill="1" applyBorder="1" applyProtection="1"/>
    <xf numFmtId="3" fontId="28" fillId="4" borderId="3" xfId="0" applyNumberFormat="1" applyFont="1" applyFill="1" applyBorder="1" applyProtection="1"/>
    <xf numFmtId="0" fontId="34" fillId="0" borderId="0" xfId="0" applyFont="1"/>
    <xf numFmtId="3" fontId="25" fillId="4" borderId="3" xfId="0" applyNumberFormat="1" applyFont="1" applyFill="1" applyBorder="1" applyProtection="1"/>
    <xf numFmtId="3" fontId="25" fillId="3" borderId="7" xfId="0" applyNumberFormat="1" applyFont="1" applyFill="1" applyBorder="1" applyProtection="1"/>
    <xf numFmtId="3" fontId="26" fillId="3" borderId="5" xfId="0" applyNumberFormat="1" applyFont="1" applyFill="1" applyBorder="1" applyProtection="1"/>
    <xf numFmtId="0" fontId="36" fillId="0" borderId="0" xfId="0" quotePrefix="1" applyFont="1"/>
    <xf numFmtId="3" fontId="27" fillId="4" borderId="19" xfId="0" applyNumberFormat="1" applyFont="1" applyFill="1" applyBorder="1" applyAlignment="1" applyProtection="1">
      <alignment horizontal="center" vertical="center" wrapText="1"/>
    </xf>
    <xf numFmtId="1" fontId="27" fillId="4" borderId="19" xfId="0" applyNumberFormat="1" applyFont="1" applyFill="1" applyBorder="1" applyAlignment="1" applyProtection="1">
      <alignment horizontal="center" vertical="center"/>
    </xf>
    <xf numFmtId="3" fontId="25" fillId="3" borderId="21" xfId="0" applyNumberFormat="1" applyFont="1" applyFill="1" applyBorder="1" applyProtection="1"/>
    <xf numFmtId="3" fontId="26" fillId="3" borderId="21" xfId="0" applyNumberFormat="1" applyFont="1" applyFill="1" applyBorder="1" applyProtection="1"/>
    <xf numFmtId="0" fontId="25" fillId="3" borderId="0" xfId="0" applyFont="1" applyFill="1" applyBorder="1" applyAlignment="1" applyProtection="1">
      <alignment horizontal="right"/>
    </xf>
    <xf numFmtId="0" fontId="25" fillId="3" borderId="0" xfId="0" applyFont="1" applyFill="1" applyBorder="1" applyProtection="1"/>
    <xf numFmtId="3" fontId="26" fillId="3" borderId="0" xfId="0" applyNumberFormat="1" applyFont="1" applyFill="1" applyBorder="1" applyProtection="1"/>
    <xf numFmtId="3" fontId="26" fillId="4" borderId="19" xfId="0" applyNumberFormat="1" applyFont="1" applyFill="1" applyBorder="1" applyProtection="1"/>
    <xf numFmtId="0" fontId="25" fillId="3" borderId="3" xfId="0" applyFont="1" applyFill="1" applyBorder="1" applyAlignment="1" applyProtection="1">
      <alignment horizontal="left"/>
    </xf>
    <xf numFmtId="0" fontId="26" fillId="3" borderId="21" xfId="0" applyFont="1" applyFill="1" applyBorder="1" applyAlignment="1" applyProtection="1">
      <alignment horizontal="left"/>
    </xf>
    <xf numFmtId="3" fontId="26" fillId="4" borderId="21" xfId="0" applyNumberFormat="1" applyFont="1" applyFill="1" applyBorder="1" applyProtection="1"/>
    <xf numFmtId="0" fontId="25" fillId="3" borderId="22" xfId="0" applyFont="1" applyFill="1" applyBorder="1" applyAlignment="1" applyProtection="1">
      <alignment horizontal="left"/>
    </xf>
    <xf numFmtId="0" fontId="25" fillId="3" borderId="22" xfId="0" applyFont="1" applyFill="1" applyBorder="1" applyProtection="1"/>
    <xf numFmtId="3" fontId="25" fillId="0" borderId="22" xfId="0" applyNumberFormat="1" applyFont="1" applyFill="1" applyBorder="1" applyProtection="1"/>
    <xf numFmtId="3" fontId="25" fillId="3" borderId="22" xfId="0" applyNumberFormat="1" applyFont="1" applyFill="1" applyBorder="1" applyProtection="1"/>
    <xf numFmtId="3" fontId="25" fillId="4" borderId="19" xfId="0" applyNumberFormat="1" applyFont="1" applyFill="1" applyBorder="1" applyProtection="1"/>
    <xf numFmtId="0" fontId="25" fillId="0" borderId="0" xfId="0" applyFont="1" applyProtection="1"/>
    <xf numFmtId="0" fontId="27" fillId="4" borderId="19" xfId="0" applyFont="1" applyFill="1" applyBorder="1" applyProtection="1"/>
    <xf numFmtId="3" fontId="25" fillId="4" borderId="21" xfId="0" applyNumberFormat="1" applyFont="1" applyFill="1" applyBorder="1" applyProtection="1"/>
    <xf numFmtId="0" fontId="25" fillId="0" borderId="20" xfId="0" applyFont="1" applyFill="1" applyBorder="1" applyAlignment="1" applyProtection="1">
      <alignment horizontal="left"/>
    </xf>
    <xf numFmtId="0" fontId="25" fillId="0" borderId="20" xfId="0" applyFont="1" applyFill="1" applyBorder="1" applyProtection="1"/>
    <xf numFmtId="3" fontId="25" fillId="0" borderId="20" xfId="0" applyNumberFormat="1" applyFont="1" applyFill="1" applyBorder="1" applyProtection="1"/>
    <xf numFmtId="0" fontId="26" fillId="4" borderId="23" xfId="0" applyFont="1" applyFill="1" applyBorder="1" applyAlignment="1" applyProtection="1">
      <alignment horizontal="center"/>
    </xf>
    <xf numFmtId="0" fontId="25" fillId="4" borderId="3" xfId="0" applyFont="1" applyFill="1" applyBorder="1" applyProtection="1"/>
    <xf numFmtId="3" fontId="26" fillId="3" borderId="9" xfId="0" applyNumberFormat="1" applyFont="1" applyFill="1" applyBorder="1" applyProtection="1"/>
    <xf numFmtId="0" fontId="26" fillId="3" borderId="5" xfId="0" applyFont="1" applyFill="1" applyBorder="1" applyProtection="1"/>
    <xf numFmtId="0" fontId="25" fillId="3" borderId="20" xfId="0" applyFont="1" applyFill="1" applyBorder="1" applyAlignment="1" applyProtection="1">
      <alignment horizontal="right"/>
    </xf>
    <xf numFmtId="0" fontId="25" fillId="3" borderId="20" xfId="0" applyFont="1" applyFill="1" applyBorder="1" applyProtection="1"/>
    <xf numFmtId="3" fontId="25" fillId="3" borderId="20" xfId="0" applyNumberFormat="1" applyFont="1" applyFill="1" applyBorder="1" applyProtection="1"/>
    <xf numFmtId="3" fontId="26" fillId="3" borderId="20" xfId="0" applyNumberFormat="1" applyFont="1" applyFill="1" applyBorder="1" applyProtection="1"/>
    <xf numFmtId="1" fontId="27" fillId="4" borderId="19" xfId="0" applyNumberFormat="1" applyFont="1" applyFill="1" applyBorder="1" applyAlignment="1" applyProtection="1">
      <alignment horizontal="center"/>
    </xf>
    <xf numFmtId="0" fontId="26" fillId="3" borderId="20" xfId="0" applyFont="1" applyFill="1" applyBorder="1" applyAlignment="1" applyProtection="1">
      <alignment horizontal="center"/>
    </xf>
    <xf numFmtId="0" fontId="25" fillId="0" borderId="0" xfId="0" applyFont="1" applyBorder="1"/>
    <xf numFmtId="0" fontId="26" fillId="4" borderId="19" xfId="0" applyFont="1" applyFill="1" applyBorder="1" applyAlignment="1">
      <alignment horizontal="center"/>
    </xf>
    <xf numFmtId="0" fontId="25" fillId="2" borderId="3" xfId="0" applyFont="1" applyFill="1" applyBorder="1" applyProtection="1">
      <protection locked="0"/>
    </xf>
    <xf numFmtId="0" fontId="25" fillId="3" borderId="21" xfId="0" applyFont="1" applyFill="1" applyBorder="1"/>
    <xf numFmtId="3" fontId="26" fillId="3" borderId="21" xfId="0" applyNumberFormat="1" applyFont="1" applyFill="1" applyBorder="1"/>
    <xf numFmtId="0" fontId="26" fillId="3" borderId="20" xfId="0" applyFont="1" applyFill="1" applyBorder="1" applyAlignment="1" applyProtection="1">
      <alignment horizontal="right"/>
    </xf>
    <xf numFmtId="3" fontId="26" fillId="3" borderId="20" xfId="0" applyNumberFormat="1" applyFont="1" applyFill="1" applyBorder="1"/>
    <xf numFmtId="0" fontId="27" fillId="4" borderId="9" xfId="0" applyFont="1" applyFill="1" applyBorder="1" applyAlignment="1">
      <alignment horizontal="center"/>
    </xf>
    <xf numFmtId="0" fontId="28" fillId="3" borderId="3" xfId="0" applyFont="1" applyFill="1" applyBorder="1" applyProtection="1"/>
    <xf numFmtId="9" fontId="28" fillId="4" borderId="3" xfId="1" applyFont="1" applyFill="1" applyBorder="1" applyAlignment="1" applyProtection="1">
      <alignment horizontal="right"/>
    </xf>
    <xf numFmtId="0" fontId="28" fillId="0" borderId="20" xfId="0" applyFont="1" applyFill="1" applyBorder="1" applyProtection="1">
      <protection locked="0"/>
    </xf>
    <xf numFmtId="9" fontId="28" fillId="0" borderId="20" xfId="1" applyFont="1" applyFill="1" applyBorder="1" applyAlignment="1" applyProtection="1">
      <alignment horizontal="right"/>
      <protection locked="0"/>
    </xf>
    <xf numFmtId="0" fontId="26" fillId="3" borderId="24" xfId="0" applyFont="1" applyFill="1" applyBorder="1" applyAlignment="1" applyProtection="1">
      <alignment horizontal="centerContinuous"/>
    </xf>
    <xf numFmtId="0" fontId="26" fillId="4" borderId="24" xfId="0" applyFont="1" applyFill="1" applyBorder="1" applyAlignment="1" applyProtection="1">
      <alignment horizontal="centerContinuous"/>
    </xf>
    <xf numFmtId="3" fontId="25" fillId="4" borderId="3" xfId="0" applyNumberFormat="1" applyFont="1" applyFill="1" applyBorder="1" applyProtection="1">
      <protection locked="0"/>
    </xf>
    <xf numFmtId="3" fontId="25" fillId="2" borderId="7" xfId="0" applyNumberFormat="1" applyFont="1" applyFill="1" applyBorder="1" applyProtection="1">
      <protection locked="0"/>
    </xf>
    <xf numFmtId="0" fontId="26" fillId="3" borderId="21" xfId="0" applyFont="1" applyFill="1" applyBorder="1" applyAlignment="1" applyProtection="1">
      <alignment horizontal="center"/>
    </xf>
    <xf numFmtId="9" fontId="25" fillId="2" borderId="3" xfId="1" applyFont="1" applyFill="1" applyBorder="1" applyAlignment="1" applyProtection="1">
      <alignment horizontal="right"/>
      <protection locked="0"/>
    </xf>
    <xf numFmtId="0" fontId="26" fillId="4" borderId="25" xfId="0" applyFont="1" applyFill="1" applyBorder="1" applyAlignment="1" applyProtection="1">
      <alignment horizontal="center"/>
    </xf>
    <xf numFmtId="0" fontId="26" fillId="3" borderId="18" xfId="0" applyFont="1" applyFill="1" applyBorder="1" applyAlignment="1" applyProtection="1">
      <alignment horizontal="center"/>
    </xf>
    <xf numFmtId="0" fontId="25" fillId="6" borderId="21" xfId="0" applyFont="1" applyFill="1" applyBorder="1" applyProtection="1"/>
    <xf numFmtId="0" fontId="35" fillId="3" borderId="20" xfId="0" applyFont="1" applyFill="1" applyBorder="1" applyProtection="1"/>
    <xf numFmtId="0" fontId="25" fillId="6" borderId="20" xfId="0" applyFont="1" applyFill="1" applyBorder="1" applyProtection="1"/>
    <xf numFmtId="3" fontId="35" fillId="3" borderId="20" xfId="0" applyNumberFormat="1" applyFont="1" applyFill="1" applyBorder="1" applyProtection="1"/>
    <xf numFmtId="0" fontId="26" fillId="3" borderId="7" xfId="0" applyFont="1" applyFill="1" applyBorder="1" applyAlignment="1" applyProtection="1">
      <alignment horizontal="center"/>
    </xf>
    <xf numFmtId="0" fontId="34" fillId="3" borderId="7" xfId="0" applyFont="1" applyFill="1" applyBorder="1" applyAlignment="1" applyProtection="1">
      <alignment horizontal="left"/>
      <protection hidden="1"/>
    </xf>
    <xf numFmtId="3" fontId="34" fillId="3" borderId="7" xfId="0" applyNumberFormat="1" applyFont="1" applyFill="1" applyBorder="1" applyProtection="1">
      <protection hidden="1"/>
    </xf>
    <xf numFmtId="3" fontId="26" fillId="3" borderId="3" xfId="0" applyNumberFormat="1" applyFont="1" applyFill="1" applyBorder="1" applyProtection="1"/>
    <xf numFmtId="0" fontId="27" fillId="3" borderId="5" xfId="0" applyFont="1" applyFill="1" applyBorder="1" applyAlignment="1" applyProtection="1">
      <alignment horizontal="centerContinuous"/>
    </xf>
    <xf numFmtId="3" fontId="37" fillId="3" borderId="5" xfId="0" applyNumberFormat="1" applyFont="1" applyFill="1" applyBorder="1" applyAlignment="1" applyProtection="1">
      <alignment horizontal="centerContinuous"/>
    </xf>
    <xf numFmtId="3" fontId="25" fillId="3" borderId="5" xfId="0" applyNumberFormat="1" applyFont="1" applyFill="1" applyBorder="1" applyAlignment="1" applyProtection="1">
      <alignment horizontal="centerContinuous"/>
    </xf>
    <xf numFmtId="0" fontId="26" fillId="3" borderId="3" xfId="0" applyFont="1" applyFill="1" applyBorder="1" applyAlignment="1" applyProtection="1">
      <alignment horizontal="center"/>
    </xf>
    <xf numFmtId="0" fontId="26" fillId="4" borderId="19" xfId="0" applyFont="1" applyFill="1" applyBorder="1" applyAlignment="1" applyProtection="1">
      <alignment horizontal="center" vertical="center" wrapText="1"/>
    </xf>
    <xf numFmtId="1" fontId="27" fillId="4" borderId="19" xfId="0" applyNumberFormat="1" applyFont="1" applyFill="1" applyBorder="1" applyAlignment="1" applyProtection="1">
      <alignment horizontal="center" vertical="center" wrapText="1"/>
    </xf>
    <xf numFmtId="3" fontId="25" fillId="5" borderId="3" xfId="0" applyNumberFormat="1" applyFont="1" applyFill="1" applyBorder="1" applyAlignment="1">
      <alignment horizontal="center"/>
    </xf>
    <xf numFmtId="0" fontId="25" fillId="5" borderId="3" xfId="0" applyFont="1" applyFill="1" applyBorder="1"/>
    <xf numFmtId="0" fontId="25" fillId="0" borderId="3" xfId="0" applyFont="1" applyBorder="1"/>
    <xf numFmtId="0" fontId="25" fillId="5" borderId="3" xfId="0" applyFont="1" applyFill="1" applyBorder="1" applyAlignment="1">
      <alignment horizontal="center"/>
    </xf>
    <xf numFmtId="10" fontId="28" fillId="2" borderId="3" xfId="1" applyNumberFormat="1" applyFont="1" applyFill="1" applyBorder="1" applyProtection="1">
      <protection locked="0"/>
    </xf>
    <xf numFmtId="10" fontId="28" fillId="5" borderId="17" xfId="0" applyNumberFormat="1" applyFont="1" applyFill="1" applyBorder="1" applyProtection="1"/>
    <xf numFmtId="10" fontId="28" fillId="2" borderId="17" xfId="0" applyNumberFormat="1" applyFont="1" applyFill="1" applyBorder="1" applyProtection="1">
      <protection locked="0"/>
    </xf>
    <xf numFmtId="10" fontId="28" fillId="0" borderId="20" xfId="0" applyNumberFormat="1" applyFont="1" applyFill="1" applyBorder="1" applyProtection="1"/>
    <xf numFmtId="10" fontId="28" fillId="0" borderId="20" xfId="0" applyNumberFormat="1" applyFont="1" applyFill="1" applyBorder="1" applyProtection="1">
      <protection locked="0"/>
    </xf>
    <xf numFmtId="0" fontId="26" fillId="4" borderId="7" xfId="0" applyFont="1" applyFill="1" applyBorder="1" applyAlignment="1">
      <alignment horizontal="center"/>
    </xf>
    <xf numFmtId="3" fontId="26" fillId="4" borderId="7" xfId="0" applyNumberFormat="1" applyFont="1" applyFill="1" applyBorder="1" applyAlignment="1">
      <alignment horizontal="center"/>
    </xf>
    <xf numFmtId="3" fontId="25" fillId="4" borderId="3" xfId="0" applyNumberFormat="1" applyFont="1" applyFill="1" applyBorder="1" applyAlignment="1" applyProtection="1">
      <alignment horizontal="center"/>
      <protection locked="0"/>
    </xf>
    <xf numFmtId="3" fontId="28" fillId="2" borderId="26" xfId="0" applyNumberFormat="1" applyFont="1" applyFill="1" applyBorder="1" applyProtection="1">
      <protection locked="0"/>
    </xf>
    <xf numFmtId="0" fontId="29" fillId="2" borderId="3" xfId="0" applyFont="1" applyFill="1" applyBorder="1" applyAlignment="1" applyProtection="1">
      <alignment horizontal="left"/>
      <protection locked="0"/>
    </xf>
    <xf numFmtId="0" fontId="26" fillId="3" borderId="21" xfId="0" applyFont="1" applyFill="1" applyBorder="1"/>
    <xf numFmtId="3" fontId="26" fillId="3" borderId="23" xfId="0" applyNumberFormat="1" applyFont="1" applyFill="1" applyBorder="1" applyProtection="1"/>
    <xf numFmtId="0" fontId="26" fillId="4" borderId="7" xfId="0" applyFont="1" applyFill="1" applyBorder="1" applyAlignment="1" applyProtection="1">
      <alignment horizontal="center"/>
    </xf>
    <xf numFmtId="0" fontId="25" fillId="7" borderId="7" xfId="0" applyFont="1" applyFill="1" applyBorder="1"/>
    <xf numFmtId="3" fontId="26" fillId="4" borderId="27" xfId="0" applyNumberFormat="1" applyFont="1" applyFill="1" applyBorder="1" applyAlignment="1">
      <alignment horizontal="center"/>
    </xf>
    <xf numFmtId="3" fontId="35" fillId="3" borderId="21" xfId="0" applyNumberFormat="1" applyFont="1" applyFill="1" applyBorder="1"/>
    <xf numFmtId="3" fontId="27" fillId="3" borderId="21" xfId="0" applyNumberFormat="1" applyFont="1" applyFill="1" applyBorder="1" applyProtection="1"/>
    <xf numFmtId="0" fontId="25" fillId="5" borderId="3" xfId="0" applyFont="1" applyFill="1" applyBorder="1" applyAlignment="1">
      <alignment horizontal="left"/>
    </xf>
    <xf numFmtId="0" fontId="25" fillId="5" borderId="3" xfId="0" applyFont="1" applyFill="1" applyBorder="1" applyAlignment="1" applyProtection="1">
      <alignment horizontal="left"/>
    </xf>
    <xf numFmtId="0" fontId="25" fillId="5" borderId="17" xfId="0" applyFont="1" applyFill="1" applyBorder="1" applyAlignment="1" applyProtection="1">
      <alignment horizontal="left"/>
    </xf>
    <xf numFmtId="0" fontId="25" fillId="0" borderId="17" xfId="0" applyFont="1" applyBorder="1" applyAlignment="1">
      <alignment horizontal="center"/>
    </xf>
    <xf numFmtId="4" fontId="25" fillId="2" borderId="3" xfId="0" applyNumberFormat="1" applyFont="1" applyFill="1" applyBorder="1" applyProtection="1">
      <protection locked="0"/>
    </xf>
    <xf numFmtId="4" fontId="25" fillId="3" borderId="3" xfId="0" applyNumberFormat="1" applyFont="1" applyFill="1" applyBorder="1"/>
    <xf numFmtId="0" fontId="25" fillId="2" borderId="3" xfId="0" applyFont="1" applyFill="1" applyBorder="1" applyAlignment="1" applyProtection="1">
      <alignment horizontal="left"/>
    </xf>
    <xf numFmtId="0" fontId="25" fillId="2" borderId="3" xfId="0" applyFont="1" applyFill="1" applyBorder="1" applyAlignment="1" applyProtection="1">
      <alignment horizontal="left"/>
      <protection locked="0"/>
    </xf>
    <xf numFmtId="4" fontId="28" fillId="2" borderId="3" xfId="0" applyNumberFormat="1" applyFont="1" applyFill="1" applyBorder="1" applyProtection="1">
      <protection locked="0"/>
    </xf>
    <xf numFmtId="166" fontId="28" fillId="2" borderId="3" xfId="1" applyNumberFormat="1" applyFont="1" applyFill="1" applyBorder="1" applyProtection="1">
      <protection locked="0"/>
    </xf>
    <xf numFmtId="0" fontId="25" fillId="0" borderId="5" xfId="0" applyFont="1" applyBorder="1"/>
    <xf numFmtId="0" fontId="21" fillId="0" borderId="0" xfId="0" applyFont="1" applyFill="1"/>
    <xf numFmtId="0" fontId="25" fillId="0" borderId="0" xfId="0" applyFont="1" applyFill="1" applyBorder="1"/>
    <xf numFmtId="0" fontId="2" fillId="0" borderId="0" xfId="0" quotePrefix="1" applyFont="1" applyFill="1" applyProtection="1"/>
    <xf numFmtId="0" fontId="21" fillId="0" borderId="0" xfId="0" applyFont="1" applyFill="1" applyProtection="1"/>
    <xf numFmtId="0" fontId="14" fillId="0" borderId="28" xfId="0" applyFont="1" applyFill="1" applyBorder="1" applyProtection="1"/>
    <xf numFmtId="0" fontId="16" fillId="0" borderId="0" xfId="0" applyFont="1" applyFill="1" applyBorder="1" applyProtection="1"/>
    <xf numFmtId="0" fontId="14" fillId="0" borderId="0" xfId="0" applyFont="1" applyFill="1"/>
    <xf numFmtId="37" fontId="14" fillId="0" borderId="0" xfId="0" applyNumberFormat="1" applyFont="1" applyFill="1" applyBorder="1" applyProtection="1"/>
    <xf numFmtId="3" fontId="26" fillId="3" borderId="7" xfId="0" applyNumberFormat="1" applyFont="1" applyFill="1" applyBorder="1" applyProtection="1"/>
    <xf numFmtId="0" fontId="26" fillId="3" borderId="3" xfId="0" applyFont="1" applyFill="1" applyBorder="1" applyAlignment="1" applyProtection="1">
      <alignment horizontal="left"/>
    </xf>
    <xf numFmtId="0" fontId="26" fillId="6" borderId="21" xfId="0" applyFont="1" applyFill="1" applyBorder="1" applyProtection="1"/>
    <xf numFmtId="0" fontId="27" fillId="2" borderId="3" xfId="0" applyFont="1" applyFill="1" applyBorder="1" applyAlignment="1" applyProtection="1">
      <alignment horizontal="center"/>
      <protection locked="0"/>
    </xf>
    <xf numFmtId="0" fontId="27" fillId="5" borderId="3" xfId="0" applyFont="1" applyFill="1" applyBorder="1" applyAlignment="1" applyProtection="1">
      <alignment horizontal="center"/>
    </xf>
    <xf numFmtId="0" fontId="28" fillId="0" borderId="3" xfId="0" applyFont="1" applyBorder="1" applyProtection="1">
      <protection locked="0"/>
    </xf>
    <xf numFmtId="0" fontId="25" fillId="0" borderId="3" xfId="0" applyFont="1" applyBorder="1" applyProtection="1"/>
    <xf numFmtId="0" fontId="25" fillId="0" borderId="3" xfId="0" applyFont="1" applyBorder="1" applyProtection="1">
      <protection locked="0"/>
    </xf>
    <xf numFmtId="9" fontId="28" fillId="2" borderId="3" xfId="0" applyNumberFormat="1" applyFont="1" applyFill="1" applyBorder="1" applyProtection="1">
      <protection locked="0"/>
    </xf>
    <xf numFmtId="9" fontId="28" fillId="0" borderId="3" xfId="0" applyNumberFormat="1" applyFont="1" applyBorder="1" applyProtection="1">
      <protection locked="0"/>
    </xf>
    <xf numFmtId="9" fontId="25" fillId="0" borderId="3" xfId="0" applyNumberFormat="1" applyFont="1" applyBorder="1" applyProtection="1">
      <protection locked="0"/>
    </xf>
    <xf numFmtId="9" fontId="34" fillId="0" borderId="3" xfId="0" applyNumberFormat="1" applyFont="1" applyFill="1" applyBorder="1" applyProtection="1">
      <protection locked="0"/>
    </xf>
    <xf numFmtId="0" fontId="14" fillId="0" borderId="0" xfId="0" applyFont="1" applyProtection="1"/>
    <xf numFmtId="0" fontId="13" fillId="0" borderId="0" xfId="0" applyFont="1" applyFill="1" applyProtection="1"/>
    <xf numFmtId="3" fontId="14" fillId="0" borderId="28" xfId="0" applyNumberFormat="1" applyFont="1" applyFill="1" applyBorder="1" applyProtection="1"/>
    <xf numFmtId="0" fontId="26" fillId="4" borderId="3" xfId="0" applyFont="1" applyFill="1" applyBorder="1" applyAlignment="1" applyProtection="1">
      <alignment horizontal="center"/>
    </xf>
    <xf numFmtId="1" fontId="27" fillId="4" borderId="3" xfId="0" applyNumberFormat="1" applyFont="1" applyFill="1" applyBorder="1" applyAlignment="1" applyProtection="1">
      <alignment horizontal="center"/>
    </xf>
    <xf numFmtId="0" fontId="25" fillId="3" borderId="1" xfId="0" applyFont="1" applyFill="1" applyBorder="1" applyProtection="1"/>
    <xf numFmtId="3" fontId="25" fillId="3" borderId="1" xfId="0" applyNumberFormat="1" applyFont="1" applyFill="1" applyBorder="1" applyProtection="1"/>
    <xf numFmtId="3" fontId="27" fillId="3" borderId="7" xfId="0" applyNumberFormat="1" applyFont="1" applyFill="1" applyBorder="1" applyProtection="1"/>
    <xf numFmtId="3" fontId="30" fillId="2" borderId="3" xfId="0" applyNumberFormat="1" applyFont="1" applyFill="1" applyBorder="1" applyProtection="1">
      <protection locked="0"/>
    </xf>
    <xf numFmtId="3" fontId="35" fillId="3" borderId="3" xfId="0" applyNumberFormat="1" applyFont="1" applyFill="1" applyBorder="1" applyProtection="1"/>
    <xf numFmtId="0" fontId="26" fillId="4" borderId="29" xfId="0" applyFont="1" applyFill="1" applyBorder="1" applyAlignment="1" applyProtection="1">
      <alignment horizontal="left"/>
    </xf>
    <xf numFmtId="0" fontId="26" fillId="4" borderId="29" xfId="0" applyFont="1" applyFill="1" applyBorder="1" applyAlignment="1" applyProtection="1">
      <alignment horizontal="center"/>
    </xf>
    <xf numFmtId="1" fontId="27" fillId="4" borderId="29" xfId="0" applyNumberFormat="1" applyFont="1" applyFill="1" applyBorder="1" applyAlignment="1" applyProtection="1">
      <alignment horizontal="center"/>
    </xf>
    <xf numFmtId="0" fontId="25" fillId="3" borderId="30" xfId="0" applyFont="1" applyFill="1" applyBorder="1" applyProtection="1"/>
    <xf numFmtId="3" fontId="25" fillId="3" borderId="30" xfId="0" applyNumberFormat="1" applyFont="1" applyFill="1" applyBorder="1" applyProtection="1"/>
    <xf numFmtId="3" fontId="25" fillId="2" borderId="30" xfId="0" applyNumberFormat="1" applyFont="1" applyFill="1" applyBorder="1" applyProtection="1"/>
    <xf numFmtId="0" fontId="38" fillId="0" borderId="0" xfId="0" applyFont="1" applyProtection="1"/>
    <xf numFmtId="0" fontId="38" fillId="0" borderId="0" xfId="0" applyFont="1" applyAlignment="1" applyProtection="1">
      <alignment horizontal="center"/>
    </xf>
    <xf numFmtId="3" fontId="25" fillId="0" borderId="0" xfId="0" applyNumberFormat="1" applyFont="1" applyProtection="1"/>
    <xf numFmtId="3" fontId="25" fillId="0" borderId="0" xfId="0" applyNumberFormat="1" applyFont="1" applyAlignment="1" applyProtection="1">
      <alignment horizontal="center"/>
    </xf>
    <xf numFmtId="3" fontId="26" fillId="4" borderId="3" xfId="0" applyNumberFormat="1" applyFont="1" applyFill="1" applyBorder="1" applyProtection="1"/>
    <xf numFmtId="0" fontId="26" fillId="3" borderId="25" xfId="0" applyFont="1" applyFill="1" applyBorder="1" applyAlignment="1" applyProtection="1">
      <alignment horizontal="centerContinuous"/>
    </xf>
    <xf numFmtId="0" fontId="26" fillId="3" borderId="31" xfId="0" applyFont="1" applyFill="1" applyBorder="1" applyAlignment="1" applyProtection="1">
      <alignment horizontal="centerContinuous"/>
    </xf>
    <xf numFmtId="0" fontId="26" fillId="3" borderId="8" xfId="0" applyFont="1" applyFill="1" applyBorder="1" applyAlignment="1" applyProtection="1">
      <alignment horizontal="centerContinuous"/>
    </xf>
    <xf numFmtId="0" fontId="26" fillId="3" borderId="32" xfId="0" applyFont="1" applyFill="1" applyBorder="1" applyAlignment="1" applyProtection="1">
      <alignment horizontal="centerContinuous"/>
    </xf>
    <xf numFmtId="0" fontId="26" fillId="3" borderId="33" xfId="0" applyFont="1" applyFill="1" applyBorder="1" applyAlignment="1" applyProtection="1">
      <alignment horizontal="centerContinuous"/>
    </xf>
    <xf numFmtId="0" fontId="27" fillId="3" borderId="21" xfId="0" applyFont="1" applyFill="1" applyBorder="1" applyAlignment="1" applyProtection="1">
      <alignment horizontal="center"/>
    </xf>
    <xf numFmtId="0" fontId="35" fillId="3" borderId="0" xfId="0" applyFont="1" applyFill="1" applyBorder="1" applyProtection="1"/>
    <xf numFmtId="3" fontId="35" fillId="3" borderId="0" xfId="0" applyNumberFormat="1" applyFont="1" applyFill="1" applyBorder="1" applyProtection="1"/>
    <xf numFmtId="3" fontId="27" fillId="3" borderId="34" xfId="0" applyNumberFormat="1" applyFont="1" applyFill="1" applyBorder="1" applyAlignment="1" applyProtection="1"/>
    <xf numFmtId="0" fontId="25" fillId="3" borderId="24" xfId="0" applyFont="1" applyFill="1" applyBorder="1" applyProtection="1"/>
    <xf numFmtId="0" fontId="25" fillId="0" borderId="24" xfId="0" applyFont="1" applyBorder="1" applyProtection="1"/>
    <xf numFmtId="3" fontId="27" fillId="3" borderId="35" xfId="0" applyNumberFormat="1" applyFont="1" applyFill="1" applyBorder="1" applyAlignment="1" applyProtection="1"/>
    <xf numFmtId="0" fontId="25" fillId="3" borderId="32" xfId="0" applyFont="1" applyFill="1" applyBorder="1" applyProtection="1"/>
    <xf numFmtId="0" fontId="25" fillId="0" borderId="32" xfId="0" applyFont="1" applyBorder="1" applyProtection="1"/>
    <xf numFmtId="3" fontId="27" fillId="3" borderId="36" xfId="0" applyNumberFormat="1" applyFont="1" applyFill="1" applyBorder="1" applyAlignment="1" applyProtection="1"/>
    <xf numFmtId="0" fontId="25" fillId="3" borderId="37" xfId="0" applyFont="1" applyFill="1" applyBorder="1" applyProtection="1"/>
    <xf numFmtId="0" fontId="25" fillId="0" borderId="37" xfId="0" applyFont="1" applyBorder="1" applyProtection="1"/>
    <xf numFmtId="0" fontId="25" fillId="3" borderId="5" xfId="0" applyFont="1" applyFill="1" applyBorder="1" applyAlignment="1" applyProtection="1">
      <alignment horizontal="left"/>
    </xf>
    <xf numFmtId="0" fontId="25" fillId="0" borderId="0" xfId="0" applyFont="1" applyAlignment="1">
      <alignment horizontal="justify" vertical="center" wrapText="1"/>
    </xf>
    <xf numFmtId="0" fontId="35" fillId="3" borderId="3" xfId="0" applyFont="1" applyFill="1" applyBorder="1" applyAlignment="1" applyProtection="1"/>
    <xf numFmtId="10" fontId="25" fillId="3" borderId="3" xfId="1" applyNumberFormat="1" applyFont="1" applyFill="1" applyBorder="1" applyProtection="1"/>
    <xf numFmtId="10" fontId="35" fillId="0" borderId="3" xfId="1" applyNumberFormat="1" applyFont="1" applyFill="1" applyBorder="1" applyProtection="1"/>
    <xf numFmtId="0" fontId="35" fillId="3" borderId="17" xfId="0" applyFont="1" applyFill="1" applyBorder="1" applyAlignment="1" applyProtection="1"/>
    <xf numFmtId="10" fontId="35" fillId="3" borderId="17" xfId="1" applyNumberFormat="1" applyFont="1" applyFill="1" applyBorder="1" applyProtection="1"/>
    <xf numFmtId="0" fontId="27" fillId="3" borderId="3" xfId="0" applyFont="1" applyFill="1" applyBorder="1"/>
    <xf numFmtId="0" fontId="26" fillId="3" borderId="38" xfId="0" applyFont="1" applyFill="1" applyBorder="1" applyAlignment="1" applyProtection="1">
      <alignment horizontal="left"/>
    </xf>
    <xf numFmtId="3" fontId="27" fillId="3" borderId="38" xfId="0" applyNumberFormat="1" applyFont="1" applyFill="1" applyBorder="1" applyProtection="1"/>
    <xf numFmtId="3" fontId="35" fillId="3" borderId="17" xfId="0" applyNumberFormat="1" applyFont="1" applyFill="1" applyBorder="1" applyProtection="1"/>
    <xf numFmtId="0" fontId="26" fillId="3" borderId="5" xfId="0" applyFont="1" applyFill="1" applyBorder="1" applyAlignment="1" applyProtection="1">
      <alignment horizontal="left"/>
    </xf>
    <xf numFmtId="3" fontId="27" fillId="3" borderId="5" xfId="0" applyNumberFormat="1" applyFont="1" applyFill="1" applyBorder="1" applyProtection="1"/>
    <xf numFmtId="0" fontId="27" fillId="3" borderId="21" xfId="0" applyFont="1" applyFill="1" applyBorder="1" applyAlignment="1">
      <alignment horizontal="center"/>
    </xf>
    <xf numFmtId="0" fontId="25" fillId="3" borderId="3" xfId="0" applyFont="1" applyFill="1" applyBorder="1" applyAlignment="1" applyProtection="1">
      <alignment horizontal="left" indent="1"/>
    </xf>
    <xf numFmtId="0" fontId="25" fillId="3" borderId="17" xfId="0" applyFont="1" applyFill="1" applyBorder="1" applyAlignment="1" applyProtection="1">
      <alignment horizontal="left" indent="1"/>
    </xf>
    <xf numFmtId="0" fontId="2" fillId="0" borderId="0" xfId="0" quotePrefix="1" applyFont="1" applyFill="1"/>
    <xf numFmtId="3" fontId="35" fillId="0" borderId="0" xfId="0" applyNumberFormat="1" applyFont="1" applyFill="1" applyBorder="1" applyProtection="1"/>
    <xf numFmtId="37" fontId="35" fillId="0" borderId="0" xfId="0" applyNumberFormat="1" applyFont="1" applyFill="1" applyBorder="1" applyProtection="1"/>
    <xf numFmtId="3" fontId="27" fillId="0" borderId="0" xfId="0" applyNumberFormat="1" applyFont="1" applyFill="1" applyBorder="1" applyProtection="1"/>
    <xf numFmtId="0" fontId="25" fillId="0" borderId="0" xfId="0" applyFont="1" applyFill="1" applyProtection="1"/>
    <xf numFmtId="37" fontId="25" fillId="0" borderId="0" xfId="0" applyNumberFormat="1" applyFont="1" applyFill="1" applyBorder="1" applyProtection="1"/>
    <xf numFmtId="0" fontId="25" fillId="0" borderId="0" xfId="0" applyFont="1" applyFill="1" applyBorder="1" applyProtection="1"/>
    <xf numFmtId="0" fontId="21" fillId="5" borderId="0" xfId="0" applyFont="1" applyFill="1" applyProtection="1"/>
    <xf numFmtId="3" fontId="21" fillId="0" borderId="0" xfId="0" applyNumberFormat="1" applyFont="1"/>
    <xf numFmtId="3" fontId="25" fillId="0" borderId="0" xfId="0" applyNumberFormat="1" applyFont="1"/>
    <xf numFmtId="0" fontId="25" fillId="0" borderId="9" xfId="0" applyFont="1" applyFill="1" applyBorder="1" applyAlignment="1" applyProtection="1">
      <alignment horizontal="left"/>
    </xf>
    <xf numFmtId="3" fontId="25" fillId="0" borderId="9" xfId="0" applyNumberFormat="1" applyFont="1" applyFill="1" applyBorder="1" applyProtection="1"/>
    <xf numFmtId="3" fontId="25" fillId="5" borderId="0" xfId="0" applyNumberFormat="1" applyFont="1" applyFill="1" applyProtection="1"/>
    <xf numFmtId="3" fontId="25" fillId="0" borderId="0" xfId="0" applyNumberFormat="1" applyFont="1" applyFill="1"/>
    <xf numFmtId="3" fontId="26" fillId="0" borderId="21" xfId="0" applyNumberFormat="1" applyFont="1" applyFill="1" applyBorder="1" applyProtection="1"/>
    <xf numFmtId="0" fontId="26" fillId="0" borderId="0" xfId="0" applyFont="1" applyFill="1"/>
    <xf numFmtId="0" fontId="25" fillId="0" borderId="38" xfId="0" applyFont="1" applyFill="1" applyBorder="1" applyAlignment="1" applyProtection="1">
      <alignment horizontal="left"/>
    </xf>
    <xf numFmtId="3" fontId="25" fillId="0" borderId="38" xfId="0" applyNumberFormat="1" applyFont="1" applyFill="1" applyBorder="1" applyProtection="1"/>
    <xf numFmtId="3" fontId="39" fillId="3" borderId="3" xfId="0" applyNumberFormat="1" applyFont="1" applyFill="1" applyBorder="1" applyProtection="1"/>
    <xf numFmtId="3" fontId="39" fillId="3" borderId="3" xfId="0" applyNumberFormat="1" applyFont="1" applyFill="1" applyBorder="1"/>
    <xf numFmtId="3" fontId="26" fillId="3" borderId="38" xfId="0" applyNumberFormat="1" applyFont="1" applyFill="1" applyBorder="1" applyProtection="1"/>
    <xf numFmtId="0" fontId="27" fillId="3" borderId="3" xfId="0" applyFont="1" applyFill="1" applyBorder="1" applyAlignment="1" applyProtection="1"/>
    <xf numFmtId="0" fontId="26" fillId="4" borderId="39" xfId="0" applyFont="1" applyFill="1" applyBorder="1" applyAlignment="1">
      <alignment horizontal="center"/>
    </xf>
    <xf numFmtId="1" fontId="26" fillId="4" borderId="39" xfId="0" applyNumberFormat="1" applyFont="1" applyFill="1" applyBorder="1" applyAlignment="1" applyProtection="1">
      <alignment horizontal="center"/>
    </xf>
    <xf numFmtId="0" fontId="14" fillId="0" borderId="0" xfId="0" applyFont="1" applyFill="1" applyAlignment="1" applyProtection="1">
      <alignment vertical="center"/>
    </xf>
    <xf numFmtId="0" fontId="25" fillId="0" borderId="0" xfId="0" applyFont="1" applyFill="1" applyAlignment="1" applyProtection="1">
      <alignment horizontal="justify" vertical="center" wrapText="1"/>
    </xf>
    <xf numFmtId="0" fontId="25" fillId="0" borderId="0" xfId="0" applyFont="1" applyFill="1" applyAlignment="1">
      <alignment horizontal="justify" vertical="center" wrapText="1"/>
    </xf>
    <xf numFmtId="9" fontId="28" fillId="2" borderId="3" xfId="1" applyFont="1" applyFill="1" applyBorder="1" applyAlignment="1" applyProtection="1">
      <alignment horizontal="center"/>
      <protection locked="0"/>
    </xf>
    <xf numFmtId="0" fontId="27" fillId="4" borderId="19" xfId="0" applyFont="1" applyFill="1" applyBorder="1" applyAlignment="1" applyProtection="1">
      <alignment horizontal="center"/>
    </xf>
    <xf numFmtId="0" fontId="35" fillId="4" borderId="19" xfId="0" applyFont="1" applyFill="1" applyBorder="1" applyProtection="1"/>
    <xf numFmtId="0" fontId="35" fillId="3" borderId="3" xfId="0" applyFont="1" applyFill="1" applyBorder="1" applyAlignment="1" applyProtection="1">
      <alignment horizontal="left" indent="1"/>
    </xf>
    <xf numFmtId="3" fontId="34" fillId="4" borderId="3" xfId="0" applyNumberFormat="1" applyFont="1" applyFill="1" applyBorder="1" applyProtection="1"/>
    <xf numFmtId="37" fontId="28" fillId="0" borderId="0" xfId="0" applyNumberFormat="1" applyFont="1" applyFill="1" applyBorder="1" applyProtection="1"/>
    <xf numFmtId="3" fontId="40" fillId="4" borderId="21" xfId="0" applyNumberFormat="1" applyFont="1" applyFill="1" applyBorder="1" applyProtection="1"/>
    <xf numFmtId="0" fontId="27" fillId="3" borderId="5" xfId="0" applyFont="1" applyFill="1" applyBorder="1" applyAlignment="1" applyProtection="1">
      <alignment horizontal="center"/>
    </xf>
    <xf numFmtId="3" fontId="40" fillId="4" borderId="5" xfId="0" applyNumberFormat="1" applyFont="1" applyFill="1" applyBorder="1" applyProtection="1"/>
    <xf numFmtId="3" fontId="41" fillId="4" borderId="3" xfId="0" applyNumberFormat="1" applyFont="1" applyFill="1" applyBorder="1" applyProtection="1"/>
    <xf numFmtId="0" fontId="27" fillId="4" borderId="7" xfId="0" applyFont="1" applyFill="1" applyBorder="1" applyAlignment="1" applyProtection="1">
      <alignment horizontal="center"/>
    </xf>
    <xf numFmtId="3" fontId="42" fillId="4" borderId="21" xfId="0" applyNumberFormat="1" applyFont="1" applyFill="1" applyBorder="1" applyProtection="1"/>
    <xf numFmtId="3" fontId="35" fillId="3" borderId="21" xfId="0" applyNumberFormat="1" applyFont="1" applyFill="1" applyBorder="1" applyProtection="1"/>
    <xf numFmtId="3" fontId="35" fillId="3" borderId="5" xfId="0" applyNumberFormat="1" applyFont="1" applyFill="1" applyBorder="1" applyProtection="1"/>
    <xf numFmtId="3" fontId="42" fillId="4" borderId="5" xfId="0" applyNumberFormat="1" applyFont="1" applyFill="1" applyBorder="1" applyProtection="1"/>
    <xf numFmtId="0" fontId="25" fillId="6" borderId="23" xfId="0" applyFont="1" applyFill="1" applyBorder="1" applyProtection="1"/>
    <xf numFmtId="3" fontId="25" fillId="5" borderId="3" xfId="0" applyNumberFormat="1" applyFont="1" applyFill="1" applyBorder="1" applyProtection="1"/>
    <xf numFmtId="10" fontId="25" fillId="2" borderId="3" xfId="0" applyNumberFormat="1" applyFont="1" applyFill="1" applyBorder="1" applyProtection="1">
      <protection locked="0"/>
    </xf>
    <xf numFmtId="10" fontId="25" fillId="0" borderId="3" xfId="0" applyNumberFormat="1" applyFont="1" applyBorder="1" applyProtection="1"/>
    <xf numFmtId="10" fontId="25" fillId="2" borderId="7" xfId="0" applyNumberFormat="1" applyFont="1" applyFill="1" applyBorder="1" applyProtection="1">
      <protection locked="0"/>
    </xf>
    <xf numFmtId="0" fontId="26" fillId="3" borderId="40" xfId="0" applyFont="1" applyFill="1" applyBorder="1" applyAlignment="1">
      <alignment horizontal="centerContinuous" vertical="center" wrapText="1"/>
    </xf>
    <xf numFmtId="0" fontId="25" fillId="0" borderId="40" xfId="0" applyFont="1" applyBorder="1"/>
    <xf numFmtId="0" fontId="26" fillId="3" borderId="0" xfId="0" applyFont="1" applyFill="1" applyBorder="1" applyAlignment="1" applyProtection="1">
      <alignment horizontal="left" vertical="center" wrapText="1"/>
    </xf>
    <xf numFmtId="3" fontId="26" fillId="8" borderId="0" xfId="0" applyNumberFormat="1" applyFont="1" applyFill="1" applyBorder="1" applyAlignment="1">
      <alignment horizontal="center" vertical="center" wrapText="1"/>
    </xf>
    <xf numFmtId="0" fontId="26" fillId="3" borderId="0" xfId="0" applyFont="1" applyFill="1" applyBorder="1" applyAlignment="1" applyProtection="1">
      <alignment horizontal="centerContinuous" vertical="center" wrapText="1"/>
    </xf>
    <xf numFmtId="0" fontId="26" fillId="3" borderId="28" xfId="0" applyFont="1" applyFill="1" applyBorder="1" applyAlignment="1" applyProtection="1">
      <alignment horizontal="centerContinuous" vertical="center" wrapText="1"/>
    </xf>
    <xf numFmtId="9" fontId="26" fillId="8" borderId="41" xfId="1" applyFont="1" applyFill="1" applyBorder="1" applyAlignment="1">
      <alignment horizontal="center" vertical="center" wrapText="1"/>
    </xf>
    <xf numFmtId="0" fontId="26" fillId="7" borderId="19" xfId="0" applyFont="1" applyFill="1" applyBorder="1" applyAlignment="1" applyProtection="1">
      <alignment horizontal="center" vertical="center" wrapText="1"/>
    </xf>
    <xf numFmtId="3" fontId="28" fillId="5" borderId="3" xfId="0" applyNumberFormat="1" applyFont="1" applyFill="1" applyBorder="1" applyProtection="1"/>
    <xf numFmtId="0" fontId="26" fillId="4" borderId="7" xfId="0" applyNumberFormat="1" applyFont="1" applyFill="1" applyBorder="1" applyAlignment="1" applyProtection="1">
      <alignment horizontal="center"/>
    </xf>
    <xf numFmtId="3" fontId="25" fillId="5" borderId="21" xfId="0" applyNumberFormat="1" applyFont="1" applyFill="1" applyBorder="1" applyProtection="1"/>
    <xf numFmtId="3" fontId="26" fillId="5" borderId="17" xfId="0" applyNumberFormat="1" applyFont="1" applyFill="1" applyBorder="1" applyProtection="1"/>
    <xf numFmtId="3" fontId="26" fillId="3" borderId="17" xfId="0" applyNumberFormat="1" applyFont="1" applyFill="1" applyBorder="1" applyProtection="1"/>
    <xf numFmtId="166" fontId="28" fillId="2" borderId="3" xfId="0" applyNumberFormat="1" applyFont="1" applyFill="1" applyBorder="1" applyProtection="1">
      <protection locked="0"/>
    </xf>
    <xf numFmtId="166" fontId="28" fillId="2" borderId="5" xfId="0" applyNumberFormat="1" applyFont="1" applyFill="1" applyBorder="1" applyProtection="1">
      <protection locked="0"/>
    </xf>
    <xf numFmtId="0" fontId="26" fillId="4" borderId="25" xfId="0" applyFont="1" applyFill="1" applyBorder="1" applyAlignment="1" applyProtection="1">
      <alignment horizontal="center" vertical="center"/>
    </xf>
    <xf numFmtId="0" fontId="27" fillId="4" borderId="19" xfId="0" applyNumberFormat="1" applyFont="1" applyFill="1" applyBorder="1" applyAlignment="1" applyProtection="1">
      <alignment horizontal="center"/>
    </xf>
    <xf numFmtId="3" fontId="17" fillId="0" borderId="4" xfId="0" applyNumberFormat="1" applyFont="1" applyFill="1" applyBorder="1" applyProtection="1"/>
    <xf numFmtId="3" fontId="21" fillId="0" borderId="0" xfId="0" applyNumberFormat="1" applyFont="1" applyFill="1"/>
    <xf numFmtId="3" fontId="23" fillId="0" borderId="4" xfId="0" applyNumberFormat="1" applyFont="1" applyFill="1" applyBorder="1" applyProtection="1"/>
    <xf numFmtId="0" fontId="21" fillId="0" borderId="0" xfId="0" applyFont="1" applyFill="1" applyBorder="1"/>
    <xf numFmtId="0" fontId="17" fillId="3" borderId="18" xfId="0" applyFont="1" applyFill="1" applyBorder="1" applyAlignment="1" applyProtection="1">
      <alignment horizontal="center"/>
    </xf>
    <xf numFmtId="0" fontId="14" fillId="0" borderId="28" xfId="0" applyFont="1" applyFill="1" applyBorder="1"/>
    <xf numFmtId="3" fontId="14" fillId="0" borderId="28" xfId="0" applyNumberFormat="1" applyFont="1" applyFill="1" applyBorder="1"/>
    <xf numFmtId="0" fontId="25" fillId="5" borderId="0" xfId="0" applyFont="1" applyFill="1" applyBorder="1" applyProtection="1"/>
    <xf numFmtId="1" fontId="25" fillId="5" borderId="0" xfId="0" applyNumberFormat="1" applyFont="1" applyFill="1" applyBorder="1" applyProtection="1"/>
    <xf numFmtId="0" fontId="25" fillId="9" borderId="42" xfId="0" applyFont="1" applyFill="1" applyBorder="1" applyProtection="1"/>
    <xf numFmtId="165" fontId="25" fillId="5" borderId="0" xfId="0" applyNumberFormat="1" applyFont="1" applyFill="1" applyBorder="1" applyProtection="1"/>
    <xf numFmtId="0" fontId="25" fillId="0" borderId="28" xfId="0" applyFont="1" applyFill="1" applyBorder="1" applyProtection="1"/>
    <xf numFmtId="0" fontId="2" fillId="0" borderId="0" xfId="0" quotePrefix="1" applyFont="1" applyProtection="1"/>
    <xf numFmtId="37" fontId="21" fillId="0" borderId="0" xfId="0" applyNumberFormat="1" applyFont="1" applyFill="1"/>
    <xf numFmtId="0" fontId="39" fillId="5" borderId="3" xfId="0" applyFont="1" applyFill="1" applyBorder="1" applyAlignment="1" applyProtection="1">
      <alignment horizontal="left"/>
    </xf>
    <xf numFmtId="3" fontId="28" fillId="2" borderId="3" xfId="0" applyNumberFormat="1" applyFont="1" applyFill="1" applyBorder="1" applyAlignment="1" applyProtection="1">
      <alignment horizontal="right"/>
      <protection locked="0"/>
    </xf>
    <xf numFmtId="0" fontId="28" fillId="2" borderId="3" xfId="0" applyNumberFormat="1" applyFont="1" applyFill="1" applyBorder="1" applyProtection="1">
      <protection locked="0"/>
    </xf>
    <xf numFmtId="1" fontId="28" fillId="2" borderId="3" xfId="0" applyNumberFormat="1" applyFont="1" applyFill="1" applyBorder="1" applyProtection="1">
      <protection locked="0"/>
    </xf>
    <xf numFmtId="0" fontId="35" fillId="3" borderId="3" xfId="0" applyFont="1" applyFill="1" applyBorder="1" applyAlignment="1" applyProtection="1">
      <alignment horizontal="left"/>
    </xf>
    <xf numFmtId="0" fontId="43" fillId="0" borderId="0" xfId="0" applyFont="1" applyAlignment="1">
      <alignment horizontal="justify" vertical="center" wrapText="1"/>
    </xf>
    <xf numFmtId="0" fontId="21" fillId="0" borderId="0" xfId="0" applyFont="1" applyAlignment="1">
      <alignment horizontal="justify" vertical="center" wrapText="1"/>
    </xf>
    <xf numFmtId="0" fontId="0" fillId="0" borderId="0" xfId="0" applyAlignment="1">
      <alignment horizontal="justify" vertical="center" wrapText="1"/>
    </xf>
    <xf numFmtId="9" fontId="13" fillId="0" borderId="0" xfId="1" applyFont="1"/>
    <xf numFmtId="0" fontId="43" fillId="0" borderId="0" xfId="0" applyFont="1"/>
    <xf numFmtId="0" fontId="43" fillId="0" borderId="0" xfId="0" applyFont="1" applyBorder="1"/>
    <xf numFmtId="0" fontId="25" fillId="0" borderId="43" xfId="0" applyFont="1" applyBorder="1"/>
    <xf numFmtId="0" fontId="25" fillId="0" borderId="43" xfId="0" applyFont="1" applyFill="1" applyBorder="1"/>
    <xf numFmtId="0" fontId="26" fillId="0" borderId="0" xfId="0" applyFont="1" applyBorder="1"/>
    <xf numFmtId="9" fontId="25" fillId="0" borderId="0" xfId="1" applyFont="1"/>
    <xf numFmtId="3" fontId="25" fillId="0" borderId="43" xfId="0" applyNumberFormat="1" applyFont="1" applyBorder="1" applyAlignment="1">
      <alignment horizontal="center"/>
    </xf>
    <xf numFmtId="10" fontId="22" fillId="0" borderId="0" xfId="0" applyNumberFormat="1" applyFont="1" applyFill="1" applyBorder="1" applyProtection="1">
      <protection locked="0"/>
    </xf>
    <xf numFmtId="0" fontId="14" fillId="0" borderId="3" xfId="0" applyFont="1" applyFill="1" applyBorder="1" applyAlignment="1" applyProtection="1">
      <alignment horizontal="left"/>
    </xf>
    <xf numFmtId="3" fontId="14" fillId="0" borderId="3" xfId="0" applyNumberFormat="1" applyFont="1" applyFill="1" applyBorder="1"/>
    <xf numFmtId="0" fontId="14" fillId="0" borderId="8" xfId="0" applyFont="1" applyFill="1" applyBorder="1" applyAlignment="1" applyProtection="1">
      <alignment horizontal="left"/>
    </xf>
    <xf numFmtId="3" fontId="14" fillId="0" borderId="9" xfId="0" applyNumberFormat="1" applyFont="1" applyFill="1" applyBorder="1"/>
    <xf numFmtId="0" fontId="14" fillId="0" borderId="4" xfId="0" applyFont="1" applyFill="1" applyBorder="1"/>
    <xf numFmtId="0" fontId="14" fillId="0" borderId="0" xfId="0" applyFont="1" applyFill="1" applyBorder="1" applyAlignment="1">
      <alignment horizontal="center"/>
    </xf>
    <xf numFmtId="0" fontId="14" fillId="0" borderId="4" xfId="0" applyFont="1" applyFill="1" applyBorder="1" applyAlignment="1" applyProtection="1">
      <alignment horizontal="left"/>
    </xf>
    <xf numFmtId="0" fontId="14" fillId="0" borderId="2" xfId="0" applyFont="1" applyFill="1" applyBorder="1"/>
    <xf numFmtId="3" fontId="14" fillId="0" borderId="1" xfId="0" applyNumberFormat="1" applyFont="1" applyFill="1" applyBorder="1"/>
    <xf numFmtId="0" fontId="14" fillId="0" borderId="10" xfId="0" applyFont="1" applyFill="1" applyBorder="1"/>
    <xf numFmtId="3" fontId="14" fillId="0" borderId="11" xfId="0" applyNumberFormat="1" applyFont="1" applyFill="1" applyBorder="1"/>
    <xf numFmtId="3" fontId="14" fillId="0" borderId="12" xfId="0" applyNumberFormat="1" applyFont="1" applyFill="1" applyBorder="1"/>
    <xf numFmtId="0" fontId="17" fillId="0" borderId="0" xfId="0" applyFont="1" applyFill="1" applyBorder="1" applyAlignment="1">
      <alignment horizontal="center"/>
    </xf>
    <xf numFmtId="0" fontId="17" fillId="0" borderId="4" xfId="0" applyFont="1" applyFill="1" applyBorder="1" applyAlignment="1" applyProtection="1">
      <alignment horizontal="left"/>
    </xf>
    <xf numFmtId="3" fontId="17" fillId="0" borderId="3" xfId="0" applyNumberFormat="1" applyFont="1" applyFill="1" applyBorder="1"/>
    <xf numFmtId="0" fontId="14" fillId="0" borderId="6" xfId="0" applyFont="1" applyFill="1" applyBorder="1"/>
    <xf numFmtId="3" fontId="14" fillId="0" borderId="5" xfId="0" applyNumberFormat="1" applyFont="1" applyFill="1" applyBorder="1"/>
    <xf numFmtId="0" fontId="14" fillId="0" borderId="4" xfId="0" applyFont="1" applyFill="1" applyBorder="1" applyAlignment="1">
      <alignment horizontal="center"/>
    </xf>
    <xf numFmtId="3" fontId="17" fillId="0" borderId="0" xfId="0" applyNumberFormat="1" applyFont="1" applyFill="1" applyBorder="1"/>
    <xf numFmtId="10" fontId="14" fillId="0" borderId="0" xfId="0" applyNumberFormat="1" applyFont="1" applyFill="1" applyBorder="1" applyProtection="1"/>
    <xf numFmtId="0" fontId="14" fillId="0" borderId="5" xfId="0" applyFont="1" applyFill="1" applyBorder="1"/>
    <xf numFmtId="3" fontId="22" fillId="0" borderId="5" xfId="0" applyNumberFormat="1" applyFont="1" applyFill="1" applyBorder="1" applyProtection="1">
      <protection locked="0"/>
    </xf>
    <xf numFmtId="3" fontId="14" fillId="0" borderId="5" xfId="0" applyNumberFormat="1" applyFont="1" applyFill="1" applyBorder="1" applyProtection="1"/>
    <xf numFmtId="0" fontId="14" fillId="0" borderId="1" xfId="0" applyFont="1" applyFill="1" applyBorder="1"/>
    <xf numFmtId="0" fontId="17" fillId="0" borderId="3" xfId="0" applyFont="1" applyFill="1" applyBorder="1" applyAlignment="1">
      <alignment horizontal="center"/>
    </xf>
    <xf numFmtId="0" fontId="14" fillId="0" borderId="44" xfId="0" applyFont="1" applyFill="1" applyBorder="1"/>
    <xf numFmtId="3" fontId="14" fillId="0" borderId="18" xfId="0" applyNumberFormat="1" applyFont="1" applyFill="1" applyBorder="1"/>
    <xf numFmtId="3" fontId="14" fillId="0" borderId="0" xfId="0" applyNumberFormat="1" applyFont="1" applyFill="1"/>
    <xf numFmtId="0" fontId="22" fillId="0" borderId="0" xfId="0" applyFont="1" applyFill="1" applyBorder="1" applyProtection="1">
      <protection locked="0"/>
    </xf>
    <xf numFmtId="3" fontId="18" fillId="0" borderId="0" xfId="0" applyNumberFormat="1" applyFont="1" applyFill="1" applyBorder="1"/>
    <xf numFmtId="164" fontId="14" fillId="0" borderId="0" xfId="0" applyNumberFormat="1" applyFont="1" applyFill="1" applyBorder="1" applyProtection="1"/>
    <xf numFmtId="37" fontId="18" fillId="0" borderId="0" xfId="0" applyNumberFormat="1" applyFont="1" applyFill="1" applyBorder="1" applyProtection="1"/>
    <xf numFmtId="0" fontId="25" fillId="0" borderId="0" xfId="0" applyFont="1" applyFill="1" applyBorder="1" applyAlignment="1" applyProtection="1">
      <alignment horizontal="justify" vertical="center" wrapText="1"/>
    </xf>
    <xf numFmtId="10" fontId="27" fillId="5" borderId="45" xfId="1" applyNumberFormat="1" applyFont="1" applyFill="1" applyBorder="1" applyProtection="1"/>
    <xf numFmtId="3" fontId="27" fillId="5" borderId="46" xfId="0" applyNumberFormat="1" applyFont="1" applyFill="1" applyBorder="1" applyProtection="1"/>
    <xf numFmtId="10" fontId="27" fillId="5" borderId="47" xfId="1" applyNumberFormat="1" applyFont="1" applyFill="1" applyBorder="1" applyProtection="1"/>
    <xf numFmtId="3" fontId="25" fillId="0" borderId="0" xfId="0" applyNumberFormat="1" applyFont="1" applyFill="1" applyAlignment="1">
      <alignment horizontal="center"/>
    </xf>
    <xf numFmtId="3" fontId="26" fillId="4" borderId="9" xfId="0" applyNumberFormat="1" applyFont="1" applyFill="1" applyBorder="1" applyProtection="1"/>
    <xf numFmtId="3" fontId="26" fillId="4" borderId="5" xfId="0" applyNumberFormat="1" applyFont="1" applyFill="1" applyBorder="1" applyProtection="1"/>
    <xf numFmtId="0" fontId="26" fillId="4" borderId="9" xfId="0" applyFont="1" applyFill="1" applyBorder="1" applyProtection="1"/>
    <xf numFmtId="0" fontId="26" fillId="4" borderId="5" xfId="0" applyFont="1" applyFill="1" applyBorder="1" applyProtection="1"/>
    <xf numFmtId="0" fontId="25" fillId="4" borderId="21" xfId="0" applyFont="1" applyFill="1" applyBorder="1" applyProtection="1"/>
    <xf numFmtId="0" fontId="25" fillId="4" borderId="3" xfId="0" applyFont="1" applyFill="1" applyBorder="1" applyProtection="1">
      <protection locked="0"/>
    </xf>
    <xf numFmtId="0" fontId="26" fillId="5" borderId="18" xfId="0" applyFont="1" applyFill="1" applyBorder="1"/>
    <xf numFmtId="3" fontId="26" fillId="5" borderId="18" xfId="0" applyNumberFormat="1" applyFont="1" applyFill="1" applyBorder="1"/>
    <xf numFmtId="0" fontId="28" fillId="4" borderId="3" xfId="0" applyFont="1" applyFill="1" applyBorder="1" applyProtection="1">
      <protection locked="0"/>
    </xf>
    <xf numFmtId="0" fontId="25" fillId="4" borderId="17" xfId="0" applyFont="1" applyFill="1" applyBorder="1"/>
    <xf numFmtId="0" fontId="25" fillId="7" borderId="3" xfId="0" applyFont="1" applyFill="1" applyBorder="1" applyProtection="1">
      <protection locked="0"/>
    </xf>
    <xf numFmtId="0" fontId="25" fillId="7" borderId="3" xfId="0" applyFont="1" applyFill="1" applyBorder="1"/>
    <xf numFmtId="0" fontId="25" fillId="7" borderId="3" xfId="0" applyFont="1" applyFill="1" applyBorder="1" applyProtection="1"/>
    <xf numFmtId="0" fontId="26" fillId="7" borderId="21" xfId="0" applyFont="1" applyFill="1" applyBorder="1" applyProtection="1"/>
    <xf numFmtId="0" fontId="25" fillId="7" borderId="21" xfId="0" applyFont="1" applyFill="1" applyBorder="1" applyProtection="1"/>
    <xf numFmtId="0" fontId="25" fillId="4" borderId="5" xfId="0" applyFont="1" applyFill="1" applyBorder="1" applyProtection="1"/>
    <xf numFmtId="0" fontId="25" fillId="7" borderId="26" xfId="0" applyFont="1" applyFill="1" applyBorder="1" applyProtection="1"/>
    <xf numFmtId="0" fontId="25" fillId="4" borderId="7" xfId="0" applyFont="1" applyFill="1" applyBorder="1" applyProtection="1"/>
    <xf numFmtId="0" fontId="26" fillId="7" borderId="5" xfId="0" applyFont="1" applyFill="1" applyBorder="1" applyProtection="1"/>
    <xf numFmtId="0" fontId="25" fillId="7" borderId="7" xfId="0" applyFont="1" applyFill="1" applyBorder="1" applyProtection="1"/>
    <xf numFmtId="0" fontId="25" fillId="4" borderId="9" xfId="0" applyFont="1" applyFill="1" applyBorder="1" applyProtection="1"/>
    <xf numFmtId="0" fontId="25" fillId="4" borderId="17" xfId="0" applyFont="1" applyFill="1" applyBorder="1" applyProtection="1"/>
    <xf numFmtId="0" fontId="25" fillId="0" borderId="21" xfId="0" applyFont="1" applyFill="1" applyBorder="1" applyAlignment="1" applyProtection="1">
      <alignment horizontal="center"/>
    </xf>
    <xf numFmtId="0" fontId="25" fillId="0" borderId="17" xfId="0" applyFont="1" applyFill="1" applyBorder="1" applyAlignment="1" applyProtection="1">
      <alignment horizontal="center"/>
    </xf>
    <xf numFmtId="3" fontId="25" fillId="4" borderId="1" xfId="0" applyNumberFormat="1" applyFont="1" applyFill="1" applyBorder="1" applyProtection="1"/>
    <xf numFmtId="3" fontId="26" fillId="4" borderId="7" xfId="0" applyNumberFormat="1" applyFont="1" applyFill="1" applyBorder="1" applyProtection="1"/>
    <xf numFmtId="3" fontId="25" fillId="4" borderId="30" xfId="0" applyNumberFormat="1" applyFont="1" applyFill="1" applyBorder="1" applyProtection="1"/>
    <xf numFmtId="0" fontId="26" fillId="4" borderId="21" xfId="0" applyFont="1" applyFill="1" applyBorder="1" applyProtection="1"/>
    <xf numFmtId="0" fontId="25" fillId="7" borderId="17" xfId="0" applyFont="1" applyFill="1" applyBorder="1"/>
    <xf numFmtId="3" fontId="25" fillId="4" borderId="29" xfId="0" applyNumberFormat="1" applyFont="1" applyFill="1" applyBorder="1" applyProtection="1"/>
    <xf numFmtId="3" fontId="25" fillId="4" borderId="9" xfId="0" applyNumberFormat="1" applyFont="1" applyFill="1" applyBorder="1" applyProtection="1"/>
    <xf numFmtId="0" fontId="25" fillId="4" borderId="38" xfId="0" applyFont="1" applyFill="1" applyBorder="1" applyProtection="1"/>
    <xf numFmtId="0" fontId="25" fillId="4" borderId="21" xfId="0" applyFont="1" applyFill="1" applyBorder="1"/>
    <xf numFmtId="0" fontId="25" fillId="4" borderId="38" xfId="0" applyFont="1" applyFill="1" applyBorder="1"/>
    <xf numFmtId="0" fontId="25" fillId="4" borderId="5" xfId="0" applyFont="1" applyFill="1" applyBorder="1"/>
    <xf numFmtId="3" fontId="25" fillId="4" borderId="7" xfId="0" applyNumberFormat="1" applyFont="1" applyFill="1" applyBorder="1" applyProtection="1"/>
    <xf numFmtId="3" fontId="39" fillId="4" borderId="3" xfId="0" applyNumberFormat="1" applyFont="1" applyFill="1" applyBorder="1" applyProtection="1"/>
    <xf numFmtId="3" fontId="26" fillId="4" borderId="3" xfId="0" applyNumberFormat="1" applyFont="1" applyFill="1" applyBorder="1"/>
    <xf numFmtId="3" fontId="26" fillId="4" borderId="18" xfId="0" applyNumberFormat="1" applyFont="1" applyFill="1" applyBorder="1" applyProtection="1"/>
    <xf numFmtId="0" fontId="34" fillId="7" borderId="7" xfId="0" applyFont="1" applyFill="1" applyBorder="1" applyProtection="1">
      <protection hidden="1"/>
    </xf>
    <xf numFmtId="0" fontId="37" fillId="4" borderId="5" xfId="0" applyFont="1" applyFill="1" applyBorder="1" applyAlignment="1" applyProtection="1">
      <alignment horizontal="centerContinuous"/>
    </xf>
    <xf numFmtId="0" fontId="25" fillId="3" borderId="7" xfId="0" applyFont="1" applyFill="1" applyBorder="1" applyAlignment="1" applyProtection="1">
      <alignment horizontal="left"/>
    </xf>
    <xf numFmtId="0" fontId="14" fillId="4" borderId="3" xfId="0" applyFont="1" applyFill="1" applyBorder="1" applyProtection="1"/>
    <xf numFmtId="0" fontId="14" fillId="4" borderId="17" xfId="0" applyFont="1" applyFill="1" applyBorder="1" applyProtection="1"/>
    <xf numFmtId="0" fontId="14" fillId="4" borderId="18" xfId="0" applyFont="1" applyFill="1" applyBorder="1" applyProtection="1"/>
    <xf numFmtId="0" fontId="25" fillId="4" borderId="18" xfId="0" applyFont="1" applyFill="1" applyBorder="1" applyProtection="1"/>
    <xf numFmtId="3" fontId="25" fillId="4" borderId="18" xfId="0" applyNumberFormat="1" applyFont="1" applyFill="1" applyBorder="1" applyProtection="1"/>
    <xf numFmtId="0" fontId="26" fillId="4" borderId="19" xfId="0" applyFont="1" applyFill="1" applyBorder="1" applyAlignment="1">
      <alignment horizontal="center" vertical="center"/>
    </xf>
    <xf numFmtId="0" fontId="17" fillId="4" borderId="19" xfId="0" applyFont="1" applyFill="1" applyBorder="1" applyAlignment="1">
      <alignment horizontal="center" vertical="center" wrapText="1"/>
    </xf>
    <xf numFmtId="0" fontId="22" fillId="4" borderId="3" xfId="0" applyFont="1" applyFill="1" applyBorder="1" applyProtection="1">
      <protection locked="0"/>
    </xf>
    <xf numFmtId="0" fontId="2" fillId="0" borderId="0" xfId="0" applyFont="1"/>
    <xf numFmtId="0" fontId="25" fillId="0" borderId="23" xfId="0" applyFont="1" applyBorder="1"/>
    <xf numFmtId="3" fontId="25" fillId="0" borderId="23" xfId="0" applyNumberFormat="1" applyFont="1" applyBorder="1"/>
    <xf numFmtId="3" fontId="25" fillId="0" borderId="3" xfId="0" applyNumberFormat="1" applyFont="1" applyBorder="1"/>
    <xf numFmtId="0" fontId="25" fillId="0" borderId="7" xfId="0" applyFont="1" applyBorder="1"/>
    <xf numFmtId="3" fontId="25" fillId="0" borderId="7" xfId="0" applyNumberFormat="1" applyFont="1" applyBorder="1"/>
    <xf numFmtId="3" fontId="39" fillId="0" borderId="3" xfId="0" applyNumberFormat="1" applyFont="1" applyBorder="1"/>
    <xf numFmtId="0" fontId="36" fillId="0" borderId="48" xfId="0" applyFont="1" applyBorder="1"/>
    <xf numFmtId="0" fontId="26" fillId="4" borderId="19" xfId="0" applyFont="1" applyFill="1" applyBorder="1" applyAlignment="1" applyProtection="1">
      <alignment horizontal="left"/>
    </xf>
    <xf numFmtId="0" fontId="25" fillId="4" borderId="7" xfId="0" applyFont="1" applyFill="1" applyBorder="1"/>
    <xf numFmtId="0" fontId="25" fillId="4" borderId="9" xfId="0" applyFont="1" applyFill="1" applyBorder="1"/>
    <xf numFmtId="0" fontId="25" fillId="4" borderId="23" xfId="0" applyFont="1" applyFill="1" applyBorder="1"/>
    <xf numFmtId="0" fontId="26" fillId="0" borderId="3" xfId="0" applyFont="1" applyBorder="1"/>
    <xf numFmtId="0" fontId="25" fillId="0" borderId="3" xfId="0" applyFont="1" applyBorder="1" applyAlignment="1">
      <alignment horizontal="left" indent="1"/>
    </xf>
    <xf numFmtId="0" fontId="26" fillId="0" borderId="23" xfId="0" applyFont="1" applyBorder="1"/>
    <xf numFmtId="0" fontId="26" fillId="0" borderId="9" xfId="0" applyFont="1" applyBorder="1"/>
    <xf numFmtId="0" fontId="26" fillId="4" borderId="9" xfId="0" applyFont="1" applyFill="1" applyBorder="1"/>
    <xf numFmtId="3" fontId="26" fillId="0" borderId="9" xfId="0" applyNumberFormat="1" applyFont="1" applyBorder="1"/>
    <xf numFmtId="9" fontId="25" fillId="4" borderId="3" xfId="1" applyFont="1" applyFill="1" applyBorder="1"/>
    <xf numFmtId="9" fontId="25" fillId="0" borderId="3" xfId="1" applyFont="1" applyBorder="1"/>
    <xf numFmtId="3" fontId="25" fillId="0" borderId="3" xfId="1" applyNumberFormat="1" applyFont="1" applyBorder="1"/>
    <xf numFmtId="0" fontId="44" fillId="0" borderId="0" xfId="0" applyFont="1"/>
    <xf numFmtId="0" fontId="26" fillId="4" borderId="25" xfId="0" applyFont="1" applyFill="1" applyBorder="1" applyAlignment="1" applyProtection="1">
      <alignment horizontal="left"/>
    </xf>
    <xf numFmtId="0" fontId="26" fillId="4" borderId="24" xfId="0" applyFont="1" applyFill="1" applyBorder="1" applyAlignment="1" applyProtection="1">
      <alignment horizontal="center"/>
    </xf>
    <xf numFmtId="1" fontId="27" fillId="4" borderId="24" xfId="0" applyNumberFormat="1" applyFont="1" applyFill="1" applyBorder="1" applyAlignment="1" applyProtection="1">
      <alignment horizontal="center"/>
    </xf>
    <xf numFmtId="1" fontId="27" fillId="4" borderId="31" xfId="0" applyNumberFormat="1" applyFont="1" applyFill="1" applyBorder="1" applyAlignment="1" applyProtection="1">
      <alignment horizontal="center"/>
    </xf>
    <xf numFmtId="0" fontId="36" fillId="0" borderId="23" xfId="0" applyFont="1" applyBorder="1" applyAlignment="1">
      <alignment horizontal="left" indent="1"/>
    </xf>
    <xf numFmtId="0" fontId="36" fillId="0" borderId="3" xfId="0" applyFont="1" applyBorder="1" applyAlignment="1">
      <alignment horizontal="left" indent="1"/>
    </xf>
    <xf numFmtId="0" fontId="36" fillId="0" borderId="7" xfId="0" applyFont="1" applyBorder="1" applyAlignment="1">
      <alignment horizontal="left" indent="1"/>
    </xf>
    <xf numFmtId="0" fontId="26" fillId="0" borderId="23" xfId="0" applyFont="1" applyBorder="1" applyAlignment="1">
      <alignment horizontal="left" indent="1"/>
    </xf>
    <xf numFmtId="0" fontId="26" fillId="0" borderId="3" xfId="0" applyFont="1" applyBorder="1" applyAlignment="1">
      <alignment horizontal="left" indent="1"/>
    </xf>
    <xf numFmtId="0" fontId="25" fillId="0" borderId="7" xfId="0" applyFont="1" applyBorder="1" applyAlignment="1">
      <alignment horizontal="left" indent="1"/>
    </xf>
    <xf numFmtId="0" fontId="25" fillId="0" borderId="23" xfId="0" applyFont="1" applyBorder="1" applyAlignment="1">
      <alignment horizontal="left" indent="1"/>
    </xf>
    <xf numFmtId="0" fontId="26" fillId="9" borderId="21" xfId="0" applyFont="1" applyFill="1" applyBorder="1" applyProtection="1"/>
    <xf numFmtId="3" fontId="26" fillId="4" borderId="21" xfId="0" applyNumberFormat="1" applyFont="1" applyFill="1" applyBorder="1" applyAlignment="1" applyProtection="1">
      <alignment horizontal="center"/>
    </xf>
    <xf numFmtId="0" fontId="25" fillId="5" borderId="3" xfId="0" applyFont="1" applyFill="1" applyBorder="1" applyProtection="1"/>
    <xf numFmtId="166" fontId="25" fillId="5" borderId="3" xfId="0" applyNumberFormat="1" applyFont="1" applyFill="1" applyBorder="1" applyProtection="1"/>
    <xf numFmtId="10" fontId="25" fillId="5" borderId="3" xfId="0" applyNumberFormat="1" applyFont="1" applyFill="1" applyBorder="1" applyProtection="1"/>
    <xf numFmtId="9" fontId="28" fillId="5" borderId="3" xfId="0" applyNumberFormat="1" applyFont="1" applyFill="1" applyBorder="1" applyProtection="1">
      <protection locked="0"/>
    </xf>
    <xf numFmtId="9" fontId="25" fillId="5" borderId="3" xfId="0" applyNumberFormat="1" applyFont="1" applyFill="1" applyBorder="1" applyProtection="1"/>
    <xf numFmtId="0" fontId="25" fillId="5" borderId="3" xfId="0" applyFont="1" applyFill="1" applyBorder="1" applyProtection="1">
      <protection locked="0"/>
    </xf>
    <xf numFmtId="9" fontId="28" fillId="5" borderId="17" xfId="0" applyNumberFormat="1" applyFont="1" applyFill="1" applyBorder="1" applyProtection="1">
      <protection locked="0"/>
    </xf>
    <xf numFmtId="9" fontId="25" fillId="5" borderId="17" xfId="0" applyNumberFormat="1" applyFont="1" applyFill="1" applyBorder="1" applyProtection="1"/>
    <xf numFmtId="0" fontId="25" fillId="5" borderId="9" xfId="0" applyFont="1" applyFill="1" applyBorder="1" applyAlignment="1" applyProtection="1">
      <alignment horizontal="left"/>
    </xf>
    <xf numFmtId="0" fontId="26" fillId="5" borderId="9" xfId="0" applyFont="1" applyFill="1" applyBorder="1" applyAlignment="1" applyProtection="1">
      <alignment horizontal="left"/>
    </xf>
    <xf numFmtId="0" fontId="26" fillId="5" borderId="21" xfId="0" applyFont="1" applyFill="1" applyBorder="1" applyAlignment="1" applyProtection="1">
      <alignment horizontal="left"/>
    </xf>
    <xf numFmtId="3" fontId="25" fillId="5" borderId="9" xfId="0" applyNumberFormat="1" applyFont="1" applyFill="1" applyBorder="1" applyProtection="1"/>
    <xf numFmtId="3" fontId="39" fillId="5" borderId="3" xfId="0" applyNumberFormat="1" applyFont="1" applyFill="1" applyBorder="1" applyProtection="1"/>
    <xf numFmtId="0" fontId="26" fillId="5" borderId="3" xfId="0" applyFont="1" applyFill="1" applyBorder="1" applyAlignment="1" applyProtection="1">
      <alignment horizontal="left"/>
    </xf>
    <xf numFmtId="0" fontId="26" fillId="5" borderId="9" xfId="0" applyFont="1" applyFill="1" applyBorder="1" applyProtection="1"/>
    <xf numFmtId="0" fontId="26" fillId="5" borderId="21" xfId="0" applyFont="1" applyFill="1" applyBorder="1" applyProtection="1"/>
    <xf numFmtId="3" fontId="25" fillId="5" borderId="29" xfId="0" applyNumberFormat="1" applyFont="1" applyFill="1" applyBorder="1" applyProtection="1"/>
    <xf numFmtId="0" fontId="25" fillId="5" borderId="3" xfId="0" applyFont="1" applyFill="1" applyBorder="1" applyAlignment="1" applyProtection="1">
      <alignment horizontal="left" indent="1"/>
    </xf>
    <xf numFmtId="3" fontId="26" fillId="5" borderId="21" xfId="0" applyNumberFormat="1" applyFont="1" applyFill="1" applyBorder="1" applyProtection="1"/>
    <xf numFmtId="3" fontId="26" fillId="5" borderId="9" xfId="0" applyNumberFormat="1" applyFont="1" applyFill="1" applyBorder="1" applyProtection="1"/>
    <xf numFmtId="0" fontId="26" fillId="5" borderId="9" xfId="0" applyFont="1" applyFill="1" applyBorder="1" applyAlignment="1" applyProtection="1">
      <alignment horizontal="center"/>
    </xf>
    <xf numFmtId="0" fontId="26" fillId="5" borderId="5" xfId="0" applyFont="1" applyFill="1" applyBorder="1" applyAlignment="1" applyProtection="1">
      <alignment horizontal="center"/>
    </xf>
    <xf numFmtId="1" fontId="27" fillId="4" borderId="25" xfId="0" applyNumberFormat="1" applyFont="1" applyFill="1" applyBorder="1" applyAlignment="1" applyProtection="1">
      <alignment horizontal="center"/>
    </xf>
    <xf numFmtId="0" fontId="26" fillId="5" borderId="38" xfId="0" applyFont="1" applyFill="1" applyBorder="1" applyAlignment="1" applyProtection="1">
      <alignment horizontal="left"/>
    </xf>
    <xf numFmtId="0" fontId="26" fillId="9" borderId="38" xfId="0" applyFont="1" applyFill="1" applyBorder="1" applyProtection="1"/>
    <xf numFmtId="3" fontId="26" fillId="5" borderId="38" xfId="0" applyNumberFormat="1" applyFont="1" applyFill="1" applyBorder="1" applyProtection="1"/>
    <xf numFmtId="0" fontId="26" fillId="5" borderId="23" xfId="0" applyFont="1" applyFill="1" applyBorder="1"/>
    <xf numFmtId="0" fontId="25" fillId="5" borderId="23" xfId="0" applyFont="1" applyFill="1" applyBorder="1"/>
    <xf numFmtId="3" fontId="25" fillId="5" borderId="23" xfId="0" applyNumberFormat="1" applyFont="1" applyFill="1" applyBorder="1"/>
    <xf numFmtId="0" fontId="25" fillId="5" borderId="3" xfId="0" applyFont="1" applyFill="1" applyBorder="1" applyAlignment="1">
      <alignment horizontal="left" indent="1"/>
    </xf>
    <xf numFmtId="3" fontId="25" fillId="5" borderId="3" xfId="0" applyNumberFormat="1" applyFont="1" applyFill="1" applyBorder="1"/>
    <xf numFmtId="3" fontId="26" fillId="4" borderId="9" xfId="0" applyNumberFormat="1" applyFont="1" applyFill="1" applyBorder="1"/>
    <xf numFmtId="0" fontId="26" fillId="5" borderId="3" xfId="0" applyFont="1" applyFill="1" applyBorder="1"/>
    <xf numFmtId="0" fontId="26" fillId="4" borderId="21" xfId="0" applyFont="1" applyFill="1" applyBorder="1" applyAlignment="1" applyProtection="1">
      <alignment horizontal="left"/>
    </xf>
    <xf numFmtId="3" fontId="35" fillId="4" borderId="21" xfId="0" applyNumberFormat="1" applyFont="1" applyFill="1" applyBorder="1"/>
    <xf numFmtId="3" fontId="27" fillId="4" borderId="21" xfId="0" applyNumberFormat="1" applyFont="1" applyFill="1" applyBorder="1" applyProtection="1"/>
    <xf numFmtId="0" fontId="26" fillId="5" borderId="23" xfId="0" applyFont="1" applyFill="1" applyBorder="1" applyAlignment="1"/>
    <xf numFmtId="166" fontId="25" fillId="5" borderId="23" xfId="1" applyNumberFormat="1" applyFont="1" applyFill="1" applyBorder="1"/>
    <xf numFmtId="166" fontId="25" fillId="5" borderId="3" xfId="1" applyNumberFormat="1" applyFont="1" applyFill="1" applyBorder="1"/>
    <xf numFmtId="9" fontId="25" fillId="5" borderId="3" xfId="1" applyFont="1" applyFill="1" applyBorder="1"/>
    <xf numFmtId="4" fontId="25" fillId="5" borderId="3" xfId="0" applyNumberFormat="1" applyFont="1" applyFill="1" applyBorder="1"/>
    <xf numFmtId="167" fontId="25" fillId="5" borderId="3" xfId="0" applyNumberFormat="1" applyFont="1" applyFill="1" applyBorder="1"/>
    <xf numFmtId="0" fontId="26" fillId="5" borderId="7" xfId="0" applyFont="1" applyFill="1" applyBorder="1"/>
    <xf numFmtId="3" fontId="25" fillId="5" borderId="7" xfId="0" applyNumberFormat="1" applyFont="1" applyFill="1" applyBorder="1"/>
    <xf numFmtId="3" fontId="27" fillId="8" borderId="21" xfId="0" applyNumberFormat="1" applyFont="1" applyFill="1" applyBorder="1" applyProtection="1"/>
    <xf numFmtId="0" fontId="26" fillId="4" borderId="42" xfId="0" applyFont="1" applyFill="1" applyBorder="1" applyAlignment="1" applyProtection="1">
      <alignment horizontal="left"/>
    </xf>
    <xf numFmtId="0" fontId="26" fillId="4" borderId="37" xfId="0" applyFont="1" applyFill="1" applyBorder="1" applyAlignment="1" applyProtection="1">
      <alignment horizontal="left"/>
    </xf>
    <xf numFmtId="0" fontId="26" fillId="4" borderId="49" xfId="0" applyFont="1" applyFill="1" applyBorder="1" applyAlignment="1" applyProtection="1">
      <alignment horizontal="left"/>
    </xf>
    <xf numFmtId="166" fontId="27" fillId="8" borderId="21" xfId="1" applyNumberFormat="1" applyFont="1" applyFill="1" applyBorder="1" applyAlignment="1" applyProtection="1">
      <alignment horizontal="center"/>
    </xf>
    <xf numFmtId="0" fontId="25" fillId="5" borderId="7" xfId="0" applyFont="1" applyFill="1" applyBorder="1"/>
    <xf numFmtId="3" fontId="27" fillId="8" borderId="21" xfId="0" applyNumberFormat="1" applyFont="1" applyFill="1" applyBorder="1" applyAlignment="1" applyProtection="1">
      <alignment horizontal="center"/>
    </xf>
    <xf numFmtId="3" fontId="27" fillId="4" borderId="21" xfId="0" applyNumberFormat="1" applyFont="1" applyFill="1" applyBorder="1" applyAlignment="1" applyProtection="1">
      <alignment horizontal="right"/>
    </xf>
    <xf numFmtId="4" fontId="27" fillId="8" borderId="21" xfId="0" applyNumberFormat="1" applyFont="1" applyFill="1" applyBorder="1" applyAlignment="1" applyProtection="1">
      <alignment horizontal="center"/>
    </xf>
    <xf numFmtId="0" fontId="25" fillId="4" borderId="23" xfId="0" applyFont="1" applyFill="1" applyBorder="1" applyAlignment="1">
      <alignment horizontal="center"/>
    </xf>
    <xf numFmtId="0" fontId="25" fillId="5" borderId="23" xfId="0" applyFont="1" applyFill="1" applyBorder="1" applyAlignment="1">
      <alignment horizontal="center"/>
    </xf>
    <xf numFmtId="3" fontId="25" fillId="5" borderId="23" xfId="0" applyNumberFormat="1" applyFont="1" applyFill="1" applyBorder="1" applyAlignment="1">
      <alignment horizontal="center"/>
    </xf>
    <xf numFmtId="3" fontId="25" fillId="5" borderId="3" xfId="1" applyNumberFormat="1" applyFont="1" applyFill="1" applyBorder="1" applyAlignment="1">
      <alignment horizontal="center"/>
    </xf>
    <xf numFmtId="166" fontId="25" fillId="4" borderId="3" xfId="1" applyNumberFormat="1" applyFont="1" applyFill="1" applyBorder="1" applyAlignment="1">
      <alignment horizontal="center"/>
    </xf>
    <xf numFmtId="166" fontId="25" fillId="5" borderId="3" xfId="1" applyNumberFormat="1" applyFont="1" applyFill="1" applyBorder="1" applyAlignment="1">
      <alignment horizontal="center"/>
    </xf>
    <xf numFmtId="9" fontId="25" fillId="4" borderId="7" xfId="1" applyFont="1" applyFill="1" applyBorder="1" applyAlignment="1">
      <alignment horizontal="center"/>
    </xf>
    <xf numFmtId="9" fontId="25" fillId="5" borderId="7" xfId="1" applyFont="1" applyFill="1" applyBorder="1" applyAlignment="1">
      <alignment horizontal="center"/>
    </xf>
    <xf numFmtId="2" fontId="25" fillId="5" borderId="7" xfId="1" applyNumberFormat="1" applyFont="1" applyFill="1" applyBorder="1" applyAlignment="1">
      <alignment horizontal="center"/>
    </xf>
    <xf numFmtId="166" fontId="25" fillId="5" borderId="23" xfId="1" applyNumberFormat="1" applyFont="1" applyFill="1" applyBorder="1" applyAlignment="1">
      <alignment horizontal="center"/>
    </xf>
    <xf numFmtId="166" fontId="25" fillId="5" borderId="7" xfId="1" applyNumberFormat="1" applyFont="1" applyFill="1" applyBorder="1" applyAlignment="1">
      <alignment horizontal="center"/>
    </xf>
    <xf numFmtId="0" fontId="37" fillId="5" borderId="3" xfId="0" applyFont="1" applyFill="1" applyBorder="1" applyAlignment="1" applyProtection="1">
      <protection locked="0"/>
    </xf>
    <xf numFmtId="0" fontId="37" fillId="5" borderId="3" xfId="0" applyFont="1" applyFill="1" applyBorder="1" applyProtection="1">
      <protection locked="0"/>
    </xf>
    <xf numFmtId="1" fontId="20" fillId="4" borderId="19" xfId="0" applyNumberFormat="1" applyFont="1" applyFill="1" applyBorder="1" applyAlignment="1" applyProtection="1">
      <alignment horizontal="center" vertical="center" wrapText="1"/>
    </xf>
    <xf numFmtId="0" fontId="17" fillId="4" borderId="19" xfId="0" applyFont="1" applyFill="1" applyBorder="1" applyAlignment="1">
      <alignment horizontal="center"/>
    </xf>
    <xf numFmtId="0" fontId="25" fillId="5" borderId="4" xfId="0" applyFont="1" applyFill="1" applyBorder="1"/>
    <xf numFmtId="0" fontId="27" fillId="5" borderId="3" xfId="0" applyFont="1" applyFill="1" applyBorder="1" applyAlignment="1" applyProtection="1">
      <alignment horizontal="center"/>
      <protection locked="0"/>
    </xf>
    <xf numFmtId="0" fontId="28" fillId="5" borderId="3" xfId="0" applyFont="1" applyFill="1" applyBorder="1" applyProtection="1">
      <protection locked="0"/>
    </xf>
    <xf numFmtId="9" fontId="25" fillId="5" borderId="3" xfId="0" applyNumberFormat="1" applyFont="1" applyFill="1" applyBorder="1" applyProtection="1">
      <protection locked="0"/>
    </xf>
    <xf numFmtId="9" fontId="28" fillId="5" borderId="3" xfId="0" applyNumberFormat="1" applyFont="1" applyFill="1" applyBorder="1" applyProtection="1"/>
    <xf numFmtId="0" fontId="34" fillId="5" borderId="3" xfId="0" applyFont="1" applyFill="1" applyBorder="1" applyAlignment="1" applyProtection="1">
      <alignment horizontal="left"/>
    </xf>
    <xf numFmtId="9" fontId="34" fillId="5" borderId="3" xfId="0" applyNumberFormat="1" applyFont="1" applyFill="1" applyBorder="1" applyProtection="1">
      <protection locked="0"/>
    </xf>
    <xf numFmtId="0" fontId="25" fillId="5" borderId="5" xfId="0" applyFont="1" applyFill="1" applyBorder="1"/>
    <xf numFmtId="0" fontId="20" fillId="0" borderId="28" xfId="0" applyFont="1" applyFill="1" applyBorder="1" applyAlignment="1" applyProtection="1">
      <alignment horizontal="left"/>
      <protection locked="0"/>
    </xf>
    <xf numFmtId="3" fontId="38" fillId="3" borderId="11" xfId="0" applyNumberFormat="1" applyFont="1" applyFill="1" applyBorder="1" applyProtection="1"/>
    <xf numFmtId="0" fontId="0" fillId="5" borderId="0" xfId="0" applyFill="1" applyBorder="1"/>
    <xf numFmtId="0" fontId="45" fillId="5" borderId="50" xfId="0" applyFont="1" applyFill="1" applyBorder="1"/>
    <xf numFmtId="0" fontId="0" fillId="5" borderId="50" xfId="0" applyFill="1" applyBorder="1"/>
    <xf numFmtId="0" fontId="0" fillId="5" borderId="0" xfId="0" applyFill="1"/>
    <xf numFmtId="3" fontId="0" fillId="5" borderId="50" xfId="0" applyNumberFormat="1" applyFill="1" applyBorder="1"/>
    <xf numFmtId="166" fontId="0" fillId="5" borderId="50" xfId="1" applyNumberFormat="1" applyFont="1" applyFill="1" applyBorder="1"/>
    <xf numFmtId="0" fontId="0" fillId="5" borderId="51" xfId="0" applyFill="1" applyBorder="1"/>
    <xf numFmtId="166" fontId="0" fillId="5" borderId="51" xfId="1" applyNumberFormat="1" applyFont="1" applyFill="1" applyBorder="1"/>
    <xf numFmtId="0" fontId="0" fillId="5" borderId="50" xfId="0" quotePrefix="1" applyFill="1" applyBorder="1"/>
    <xf numFmtId="3" fontId="0" fillId="5" borderId="51" xfId="0" applyNumberFormat="1" applyFill="1" applyBorder="1"/>
    <xf numFmtId="0" fontId="0" fillId="5" borderId="51" xfId="0" quotePrefix="1" applyFill="1" applyBorder="1"/>
    <xf numFmtId="0" fontId="45" fillId="0" borderId="50" xfId="0" applyFont="1" applyFill="1" applyBorder="1"/>
    <xf numFmtId="166" fontId="0" fillId="5" borderId="0" xfId="1" applyNumberFormat="1" applyFont="1" applyFill="1" applyBorder="1"/>
    <xf numFmtId="0" fontId="0" fillId="5" borderId="52" xfId="0" quotePrefix="1" applyFill="1" applyBorder="1"/>
    <xf numFmtId="3" fontId="0" fillId="5" borderId="0" xfId="0" applyNumberFormat="1" applyFill="1" applyBorder="1"/>
    <xf numFmtId="1" fontId="0" fillId="5" borderId="51" xfId="1" applyNumberFormat="1" applyFont="1" applyFill="1" applyBorder="1"/>
    <xf numFmtId="0" fontId="0" fillId="4" borderId="53" xfId="0" applyFill="1" applyBorder="1"/>
    <xf numFmtId="0" fontId="45" fillId="4" borderId="11" xfId="0" applyFont="1" applyFill="1" applyBorder="1" applyAlignment="1">
      <alignment horizontal="center"/>
    </xf>
    <xf numFmtId="0" fontId="45" fillId="4" borderId="51" xfId="0" applyFont="1" applyFill="1" applyBorder="1"/>
    <xf numFmtId="0" fontId="46" fillId="0" borderId="0" xfId="0" applyFont="1"/>
    <xf numFmtId="0" fontId="46" fillId="3" borderId="3" xfId="0" applyFont="1" applyFill="1" applyBorder="1" applyAlignment="1" applyProtection="1">
      <alignment horizontal="left"/>
    </xf>
    <xf numFmtId="0" fontId="0" fillId="5" borderId="2" xfId="0" applyNumberFormat="1" applyFill="1" applyBorder="1"/>
    <xf numFmtId="0" fontId="0" fillId="5" borderId="40" xfId="0" applyNumberFormat="1" applyFill="1" applyBorder="1"/>
    <xf numFmtId="0" fontId="0" fillId="5" borderId="54" xfId="0" applyNumberFormat="1" applyFill="1" applyBorder="1"/>
    <xf numFmtId="0" fontId="0" fillId="5" borderId="0" xfId="0" applyNumberFormat="1" applyFill="1"/>
    <xf numFmtId="0" fontId="0" fillId="5" borderId="4" xfId="0" applyNumberFormat="1" applyFill="1" applyBorder="1"/>
    <xf numFmtId="0" fontId="0" fillId="5" borderId="26" xfId="0" applyFill="1" applyBorder="1"/>
    <xf numFmtId="0" fontId="0" fillId="5" borderId="0" xfId="0" applyNumberFormat="1" applyFill="1" applyBorder="1"/>
    <xf numFmtId="0" fontId="0" fillId="5" borderId="26" xfId="0" applyNumberFormat="1" applyFill="1" applyBorder="1"/>
    <xf numFmtId="0" fontId="49" fillId="5" borderId="4" xfId="0" applyFont="1" applyFill="1" applyBorder="1" applyAlignment="1">
      <alignment horizontal="center"/>
    </xf>
    <xf numFmtId="0" fontId="49" fillId="5" borderId="0" xfId="0" applyFont="1" applyFill="1" applyBorder="1" applyAlignment="1">
      <alignment horizontal="center"/>
    </xf>
    <xf numFmtId="0" fontId="49" fillId="5" borderId="26" xfId="0" applyFont="1" applyFill="1" applyBorder="1" applyAlignment="1">
      <alignment horizontal="center"/>
    </xf>
    <xf numFmtId="0" fontId="0" fillId="5" borderId="4" xfId="0" applyFill="1" applyBorder="1" applyAlignment="1"/>
    <xf numFmtId="0" fontId="0" fillId="5" borderId="0" xfId="0" applyFill="1" applyBorder="1" applyAlignment="1"/>
    <xf numFmtId="0" fontId="0" fillId="5" borderId="26" xfId="0" applyFill="1" applyBorder="1" applyAlignment="1"/>
    <xf numFmtId="0" fontId="50" fillId="5" borderId="4" xfId="0" applyFont="1" applyFill="1" applyBorder="1" applyAlignment="1">
      <alignment horizontal="center"/>
    </xf>
    <xf numFmtId="0" fontId="50" fillId="5" borderId="0" xfId="0" applyFont="1" applyFill="1" applyBorder="1" applyAlignment="1">
      <alignment horizontal="center"/>
    </xf>
    <xf numFmtId="0" fontId="50" fillId="5" borderId="26" xfId="0" applyFont="1" applyFill="1" applyBorder="1" applyAlignment="1">
      <alignment horizontal="center"/>
    </xf>
    <xf numFmtId="0" fontId="52" fillId="5" borderId="4" xfId="0" applyFont="1" applyFill="1" applyBorder="1" applyAlignment="1">
      <alignment horizontal="center"/>
    </xf>
    <xf numFmtId="0" fontId="52" fillId="5" borderId="0" xfId="0" applyFont="1" applyFill="1" applyBorder="1" applyAlignment="1">
      <alignment horizontal="center"/>
    </xf>
    <xf numFmtId="0" fontId="52" fillId="5" borderId="26" xfId="0" applyFont="1" applyFill="1" applyBorder="1" applyAlignment="1">
      <alignment horizontal="center"/>
    </xf>
    <xf numFmtId="0" fontId="0" fillId="5" borderId="26" xfId="0" applyNumberFormat="1" applyFill="1" applyBorder="1" applyAlignment="1"/>
    <xf numFmtId="0" fontId="55" fillId="5" borderId="4" xfId="0" applyFont="1" applyFill="1" applyBorder="1" applyAlignment="1">
      <alignment horizontal="center"/>
    </xf>
    <xf numFmtId="0" fontId="55" fillId="5" borderId="0" xfId="0" applyFont="1" applyFill="1" applyBorder="1" applyAlignment="1">
      <alignment horizontal="center"/>
    </xf>
    <xf numFmtId="0" fontId="55" fillId="5" borderId="26" xfId="0" applyFont="1" applyFill="1" applyBorder="1" applyAlignment="1">
      <alignment horizontal="center"/>
    </xf>
    <xf numFmtId="0" fontId="0" fillId="5" borderId="4" xfId="0" applyNumberFormat="1" applyFill="1" applyBorder="1" applyAlignment="1"/>
    <xf numFmtId="0" fontId="0" fillId="5" borderId="0" xfId="0" applyNumberFormat="1" applyFill="1" applyBorder="1" applyAlignment="1"/>
    <xf numFmtId="0" fontId="0" fillId="5" borderId="6" xfId="0" applyNumberFormat="1" applyFill="1" applyBorder="1"/>
    <xf numFmtId="0" fontId="0" fillId="5" borderId="41" xfId="0" applyNumberFormat="1" applyFill="1" applyBorder="1"/>
    <xf numFmtId="0" fontId="0" fillId="5" borderId="55" xfId="0" applyNumberFormat="1" applyFill="1" applyBorder="1"/>
    <xf numFmtId="0" fontId="56" fillId="5" borderId="0" xfId="0" applyFont="1" applyFill="1"/>
    <xf numFmtId="0" fontId="57" fillId="5" borderId="0" xfId="0" applyFont="1" applyFill="1"/>
    <xf numFmtId="0" fontId="56" fillId="5" borderId="11" xfId="0" quotePrefix="1" applyFont="1" applyFill="1" applyBorder="1" applyAlignment="1">
      <alignment horizontal="centerContinuous"/>
    </xf>
    <xf numFmtId="0" fontId="56" fillId="5" borderId="11" xfId="0" applyFont="1" applyFill="1" applyBorder="1" applyAlignment="1">
      <alignment horizontal="centerContinuous"/>
    </xf>
    <xf numFmtId="0" fontId="57" fillId="5" borderId="52" xfId="0" applyFont="1" applyFill="1" applyBorder="1"/>
    <xf numFmtId="0" fontId="58" fillId="5" borderId="0" xfId="0" applyFont="1" applyFill="1"/>
    <xf numFmtId="0" fontId="57" fillId="5" borderId="0" xfId="0" applyFont="1" applyFill="1" applyAlignment="1">
      <alignment horizontal="center"/>
    </xf>
    <xf numFmtId="0" fontId="57" fillId="5" borderId="0" xfId="0" applyFont="1" applyFill="1" applyBorder="1"/>
    <xf numFmtId="0" fontId="57" fillId="5" borderId="56" xfId="0" applyFont="1" applyFill="1" applyBorder="1"/>
    <xf numFmtId="0" fontId="57" fillId="5" borderId="32" xfId="0" applyFont="1" applyFill="1" applyBorder="1"/>
    <xf numFmtId="0" fontId="57" fillId="5" borderId="56" xfId="0" applyFont="1" applyFill="1" applyBorder="1" applyAlignment="1">
      <alignment horizontal="left"/>
    </xf>
    <xf numFmtId="0" fontId="57" fillId="5" borderId="0" xfId="0" applyFont="1" applyFill="1" applyBorder="1" applyAlignment="1">
      <alignment horizontal="left"/>
    </xf>
    <xf numFmtId="0" fontId="57" fillId="5" borderId="0" xfId="0" applyFont="1" applyFill="1" applyAlignment="1">
      <alignment horizontal="left"/>
    </xf>
    <xf numFmtId="0" fontId="59" fillId="2" borderId="3" xfId="0" applyFont="1" applyFill="1" applyBorder="1" applyAlignment="1" applyProtection="1">
      <alignment horizontal="left"/>
      <protection locked="0"/>
    </xf>
    <xf numFmtId="0" fontId="61" fillId="0" borderId="11" xfId="0" applyFont="1" applyBorder="1"/>
    <xf numFmtId="0" fontId="60" fillId="4" borderId="11" xfId="0" applyFont="1" applyFill="1" applyBorder="1" applyAlignment="1">
      <alignment horizontal="center"/>
    </xf>
    <xf numFmtId="4" fontId="62" fillId="0" borderId="11" xfId="0" applyNumberFormat="1" applyFont="1" applyBorder="1"/>
    <xf numFmtId="4" fontId="60" fillId="0" borderId="11" xfId="0" applyNumberFormat="1" applyFont="1" applyBorder="1"/>
    <xf numFmtId="4" fontId="48" fillId="0" borderId="11" xfId="0" applyNumberFormat="1" applyFont="1" applyBorder="1"/>
    <xf numFmtId="4" fontId="63" fillId="8" borderId="11" xfId="0" applyNumberFormat="1" applyFont="1" applyFill="1" applyBorder="1"/>
    <xf numFmtId="0" fontId="56" fillId="5" borderId="0" xfId="0" applyFont="1" applyFill="1" applyAlignment="1">
      <alignment vertical="center" wrapText="1"/>
    </xf>
    <xf numFmtId="0" fontId="50" fillId="5" borderId="4" xfId="0" applyFont="1" applyFill="1" applyBorder="1" applyAlignment="1">
      <alignment horizontal="center"/>
    </xf>
    <xf numFmtId="0" fontId="50" fillId="5" borderId="0" xfId="0" applyFont="1" applyFill="1" applyBorder="1" applyAlignment="1">
      <alignment horizontal="center"/>
    </xf>
    <xf numFmtId="0" fontId="50" fillId="5" borderId="26" xfId="0" applyFont="1" applyFill="1" applyBorder="1" applyAlignment="1">
      <alignment horizontal="center"/>
    </xf>
    <xf numFmtId="0" fontId="51" fillId="5" borderId="4" xfId="0" applyFont="1" applyFill="1" applyBorder="1" applyAlignment="1">
      <alignment horizontal="center"/>
    </xf>
    <xf numFmtId="0" fontId="51" fillId="5" borderId="0" xfId="0" applyFont="1" applyFill="1" applyBorder="1" applyAlignment="1">
      <alignment horizontal="center"/>
    </xf>
    <xf numFmtId="0" fontId="51" fillId="5" borderId="26" xfId="0" applyFont="1" applyFill="1" applyBorder="1" applyAlignment="1">
      <alignment horizontal="center"/>
    </xf>
    <xf numFmtId="0" fontId="53" fillId="5" borderId="4" xfId="0" applyFont="1" applyFill="1" applyBorder="1" applyAlignment="1">
      <alignment horizontal="center"/>
    </xf>
    <xf numFmtId="0" fontId="54" fillId="5" borderId="0" xfId="0" applyFont="1" applyFill="1" applyBorder="1" applyAlignment="1">
      <alignment horizontal="center"/>
    </xf>
    <xf numFmtId="0" fontId="54" fillId="5" borderId="26" xfId="0" applyFont="1" applyFill="1" applyBorder="1" applyAlignment="1">
      <alignment horizontal="center"/>
    </xf>
    <xf numFmtId="0" fontId="57" fillId="5" borderId="32" xfId="0" applyFont="1" applyFill="1" applyBorder="1" applyAlignment="1">
      <alignment horizontal="center"/>
    </xf>
    <xf numFmtId="0" fontId="57" fillId="5" borderId="56" xfId="0" applyFont="1" applyFill="1" applyBorder="1" applyAlignment="1">
      <alignment horizontal="left"/>
    </xf>
    <xf numFmtId="0" fontId="57" fillId="5" borderId="32" xfId="0" applyFont="1" applyFill="1" applyBorder="1" applyAlignment="1">
      <alignment horizontal="left"/>
    </xf>
    <xf numFmtId="0" fontId="56" fillId="5" borderId="0" xfId="0" quotePrefix="1" applyFont="1" applyFill="1" applyAlignment="1">
      <alignment horizontal="left" vertical="center" wrapText="1"/>
    </xf>
    <xf numFmtId="0" fontId="57" fillId="5" borderId="11" xfId="0" applyFont="1" applyFill="1" applyBorder="1" applyAlignment="1">
      <alignment horizontal="center" vertical="center" wrapText="1"/>
    </xf>
    <xf numFmtId="0" fontId="57" fillId="5" borderId="11" xfId="0" applyFont="1" applyFill="1" applyBorder="1" applyAlignment="1">
      <alignment horizontal="justify" vertical="center" wrapText="1"/>
    </xf>
    <xf numFmtId="0" fontId="57" fillId="5" borderId="57" xfId="0" applyFont="1" applyFill="1" applyBorder="1" applyAlignment="1">
      <alignment horizontal="center" vertical="center" wrapText="1"/>
    </xf>
    <xf numFmtId="0" fontId="57" fillId="5" borderId="58" xfId="0" applyFont="1" applyFill="1" applyBorder="1" applyAlignment="1">
      <alignment horizontal="center" vertical="center" wrapText="1"/>
    </xf>
    <xf numFmtId="0" fontId="57" fillId="5" borderId="57" xfId="0" applyFont="1" applyFill="1" applyBorder="1" applyAlignment="1">
      <alignment horizontal="justify" vertical="center" wrapText="1"/>
    </xf>
    <xf numFmtId="0" fontId="57" fillId="5" borderId="32" xfId="0" applyFont="1" applyFill="1" applyBorder="1" applyAlignment="1">
      <alignment horizontal="justify" vertical="center" wrapText="1"/>
    </xf>
    <xf numFmtId="0" fontId="57" fillId="5" borderId="58" xfId="0" applyFont="1" applyFill="1" applyBorder="1" applyAlignment="1">
      <alignment horizontal="justify" vertical="center" wrapText="1"/>
    </xf>
    <xf numFmtId="0" fontId="57" fillId="5" borderId="57" xfId="0" applyFont="1" applyFill="1" applyBorder="1" applyAlignment="1">
      <alignment horizontal="center"/>
    </xf>
    <xf numFmtId="0" fontId="57" fillId="5" borderId="58" xfId="0" applyFont="1" applyFill="1" applyBorder="1" applyAlignment="1">
      <alignment horizontal="center"/>
    </xf>
    <xf numFmtId="0" fontId="56" fillId="5" borderId="0" xfId="0" applyFont="1" applyFill="1" applyAlignment="1">
      <alignment horizontal="center"/>
    </xf>
    <xf numFmtId="0" fontId="57" fillId="5" borderId="0" xfId="0" applyFont="1" applyFill="1" applyAlignment="1">
      <alignment horizontal="left" vertical="center" wrapText="1"/>
    </xf>
    <xf numFmtId="0" fontId="17" fillId="4" borderId="25" xfId="0" applyFont="1" applyFill="1" applyBorder="1" applyAlignment="1">
      <alignment horizontal="center"/>
    </xf>
    <xf numFmtId="0" fontId="17" fillId="4" borderId="24" xfId="0" applyFont="1" applyFill="1" applyBorder="1" applyAlignment="1">
      <alignment horizontal="center"/>
    </xf>
    <xf numFmtId="0" fontId="17" fillId="4" borderId="31" xfId="0" applyFont="1" applyFill="1" applyBorder="1" applyAlignment="1">
      <alignment horizontal="center"/>
    </xf>
    <xf numFmtId="0" fontId="17" fillId="4" borderId="25" xfId="0" applyFont="1" applyFill="1" applyBorder="1" applyAlignment="1" applyProtection="1">
      <alignment horizontal="center"/>
    </xf>
    <xf numFmtId="0" fontId="17" fillId="4" borderId="24" xfId="0" applyFont="1" applyFill="1" applyBorder="1" applyAlignment="1" applyProtection="1">
      <alignment horizontal="center"/>
    </xf>
    <xf numFmtId="0" fontId="17" fillId="4" borderId="31" xfId="0" applyFont="1" applyFill="1" applyBorder="1" applyAlignment="1" applyProtection="1">
      <alignment horizontal="center"/>
    </xf>
    <xf numFmtId="0" fontId="17" fillId="4" borderId="25" xfId="0" applyFont="1" applyFill="1" applyBorder="1" applyAlignment="1" applyProtection="1">
      <alignment horizontal="center" vertical="center"/>
    </xf>
    <xf numFmtId="0" fontId="17" fillId="4" borderId="24" xfId="0" applyFont="1" applyFill="1" applyBorder="1" applyAlignment="1" applyProtection="1">
      <alignment horizontal="center" vertical="center"/>
    </xf>
    <xf numFmtId="0" fontId="26" fillId="4" borderId="25" xfId="0" applyFont="1" applyFill="1" applyBorder="1" applyAlignment="1" applyProtection="1">
      <alignment horizontal="left" vertical="center"/>
    </xf>
    <xf numFmtId="0" fontId="26" fillId="4" borderId="24" xfId="0" applyFont="1" applyFill="1" applyBorder="1" applyAlignment="1" applyProtection="1">
      <alignment horizontal="left" vertical="center"/>
    </xf>
    <xf numFmtId="0" fontId="27" fillId="4" borderId="8" xfId="0" applyFont="1" applyFill="1" applyBorder="1" applyAlignment="1">
      <alignment horizontal="center"/>
    </xf>
    <xf numFmtId="0" fontId="27" fillId="4" borderId="32" xfId="0" applyFont="1" applyFill="1" applyBorder="1" applyAlignment="1">
      <alignment horizontal="center"/>
    </xf>
    <xf numFmtId="0" fontId="27" fillId="4" borderId="33" xfId="0" applyFont="1" applyFill="1" applyBorder="1" applyAlignment="1">
      <alignment horizontal="center"/>
    </xf>
    <xf numFmtId="0" fontId="60" fillId="0" borderId="11" xfId="0" applyFont="1" applyFill="1" applyBorder="1" applyAlignment="1">
      <alignment horizontal="right"/>
    </xf>
    <xf numFmtId="0" fontId="60" fillId="4" borderId="11" xfId="0" applyFont="1" applyFill="1" applyBorder="1" applyAlignment="1">
      <alignment horizontal="center"/>
    </xf>
    <xf numFmtId="0" fontId="60" fillId="0" borderId="11" xfId="0" applyFont="1" applyFill="1" applyBorder="1" applyAlignment="1">
      <alignment horizontal="left"/>
    </xf>
    <xf numFmtId="0" fontId="61" fillId="0" borderId="11" xfId="0" applyFont="1" applyFill="1" applyBorder="1" applyAlignment="1">
      <alignment horizontal="left"/>
    </xf>
    <xf numFmtId="0" fontId="60" fillId="8" borderId="11" xfId="0" applyFont="1" applyFill="1" applyBorder="1" applyAlignment="1">
      <alignment horizontal="left"/>
    </xf>
    <xf numFmtId="0" fontId="26" fillId="3" borderId="0" xfId="0" applyFont="1" applyFill="1" applyBorder="1" applyAlignment="1" applyProtection="1">
      <alignment horizontal="right" vertical="center" wrapText="1"/>
    </xf>
    <xf numFmtId="0" fontId="26" fillId="3" borderId="28" xfId="0" applyFont="1" applyFill="1" applyBorder="1" applyAlignment="1" applyProtection="1">
      <alignment horizontal="right" vertical="center" wrapText="1"/>
    </xf>
    <xf numFmtId="0" fontId="45" fillId="4" borderId="11" xfId="0" applyFont="1" applyFill="1" applyBorder="1" applyAlignment="1">
      <alignment horizontal="center"/>
    </xf>
    <xf numFmtId="0" fontId="45" fillId="4" borderId="53" xfId="0" applyFont="1" applyFill="1" applyBorder="1" applyAlignment="1">
      <alignment horizontal="center" vertical="center"/>
    </xf>
    <xf numFmtId="0" fontId="45" fillId="4" borderId="51" xfId="0" applyFont="1" applyFill="1" applyBorder="1" applyAlignment="1">
      <alignment horizontal="center" vertical="center"/>
    </xf>
  </cellXfs>
  <cellStyles count="2">
    <cellStyle name="Normal" xfId="0" builtinId="0"/>
    <cellStyle name="Pe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24</xdr:row>
      <xdr:rowOff>76200</xdr:rowOff>
    </xdr:from>
    <xdr:to>
      <xdr:col>5</xdr:col>
      <xdr:colOff>933450</xdr:colOff>
      <xdr:row>36</xdr:row>
      <xdr:rowOff>161925</xdr:rowOff>
    </xdr:to>
    <xdr:sp macro="" textlink="">
      <xdr:nvSpPr>
        <xdr:cNvPr id="24577" name="Text 1"/>
        <xdr:cNvSpPr txBox="1">
          <a:spLocks noChangeArrowheads="1"/>
        </xdr:cNvSpPr>
      </xdr:nvSpPr>
      <xdr:spPr bwMode="auto">
        <a:xfrm>
          <a:off x="28575" y="6019800"/>
          <a:ext cx="6400800" cy="3057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xdr:colOff>
      <xdr:row>1</xdr:row>
      <xdr:rowOff>66675</xdr:rowOff>
    </xdr:from>
    <xdr:to>
      <xdr:col>7</xdr:col>
      <xdr:colOff>590550</xdr:colOff>
      <xdr:row>15</xdr:row>
      <xdr:rowOff>161925</xdr:rowOff>
    </xdr:to>
    <xdr:sp macro="" textlink="">
      <xdr:nvSpPr>
        <xdr:cNvPr id="23553" name="Text 1"/>
        <xdr:cNvSpPr txBox="1">
          <a:spLocks noChangeArrowheads="1"/>
        </xdr:cNvSpPr>
      </xdr:nvSpPr>
      <xdr:spPr bwMode="auto">
        <a:xfrm>
          <a:off x="28575" y="314325"/>
          <a:ext cx="5953125" cy="35623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editAs="oneCell">
    <xdr:from>
      <xdr:col>0</xdr:col>
      <xdr:colOff>28575</xdr:colOff>
      <xdr:row>17</xdr:row>
      <xdr:rowOff>85725</xdr:rowOff>
    </xdr:from>
    <xdr:to>
      <xdr:col>7</xdr:col>
      <xdr:colOff>590550</xdr:colOff>
      <xdr:row>28</xdr:row>
      <xdr:rowOff>161925</xdr:rowOff>
    </xdr:to>
    <xdr:sp macro="" textlink="">
      <xdr:nvSpPr>
        <xdr:cNvPr id="23554" name="Text 3"/>
        <xdr:cNvSpPr txBox="1">
          <a:spLocks noChangeArrowheads="1"/>
        </xdr:cNvSpPr>
      </xdr:nvSpPr>
      <xdr:spPr bwMode="auto">
        <a:xfrm>
          <a:off x="28575" y="4705350"/>
          <a:ext cx="5953125" cy="37814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28575</xdr:colOff>
      <xdr:row>1</xdr:row>
      <xdr:rowOff>76200</xdr:rowOff>
    </xdr:from>
    <xdr:to>
      <xdr:col>7</xdr:col>
      <xdr:colOff>19050</xdr:colOff>
      <xdr:row>26</xdr:row>
      <xdr:rowOff>66675</xdr:rowOff>
    </xdr:to>
    <xdr:sp macro="" textlink="">
      <xdr:nvSpPr>
        <xdr:cNvPr id="22529" name="Text 1"/>
        <xdr:cNvSpPr txBox="1">
          <a:spLocks noChangeArrowheads="1"/>
        </xdr:cNvSpPr>
      </xdr:nvSpPr>
      <xdr:spPr bwMode="auto">
        <a:xfrm>
          <a:off x="28575" y="266700"/>
          <a:ext cx="5915025" cy="45434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18288" rIns="0" bIns="0" anchor="t" upright="1"/>
        <a:lstStyle/>
        <a:p>
          <a:pPr algn="l" rtl="0">
            <a:defRPr sz="1000"/>
          </a:pPr>
          <a:endParaRPr lang="pt-PT" sz="1200" b="0" i="0" u="none" strike="noStrike" baseline="0">
            <a:solidFill>
              <a:srgbClr val="000000"/>
            </a:solidFill>
            <a:latin typeface="Courier"/>
          </a:endParaRPr>
        </a:p>
        <a:p>
          <a:pPr algn="l" rtl="0">
            <a:defRPr sz="1000"/>
          </a:pPr>
          <a:endParaRPr lang="pt-PT" sz="1200" b="0" i="0" u="none" strike="noStrike" baseline="0">
            <a:solidFill>
              <a:srgbClr val="000000"/>
            </a:solidFill>
            <a:latin typeface="Courier"/>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28575</xdr:colOff>
      <xdr:row>5</xdr:row>
      <xdr:rowOff>57150</xdr:rowOff>
    </xdr:from>
    <xdr:to>
      <xdr:col>6</xdr:col>
      <xdr:colOff>1238250</xdr:colOff>
      <xdr:row>34</xdr:row>
      <xdr:rowOff>142875</xdr:rowOff>
    </xdr:to>
    <xdr:sp macro="" textlink="">
      <xdr:nvSpPr>
        <xdr:cNvPr id="21505" name="Text 1"/>
        <xdr:cNvSpPr txBox="1">
          <a:spLocks noChangeArrowheads="1"/>
        </xdr:cNvSpPr>
      </xdr:nvSpPr>
      <xdr:spPr bwMode="auto">
        <a:xfrm>
          <a:off x="28575" y="895350"/>
          <a:ext cx="5991225" cy="72199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28575</xdr:colOff>
      <xdr:row>1</xdr:row>
      <xdr:rowOff>66675</xdr:rowOff>
    </xdr:from>
    <xdr:to>
      <xdr:col>6</xdr:col>
      <xdr:colOff>2171700</xdr:colOff>
      <xdr:row>21</xdr:row>
      <xdr:rowOff>76200</xdr:rowOff>
    </xdr:to>
    <xdr:sp macro="" textlink="">
      <xdr:nvSpPr>
        <xdr:cNvPr id="25601" name="Text 3"/>
        <xdr:cNvSpPr txBox="1">
          <a:spLocks noChangeArrowheads="1"/>
        </xdr:cNvSpPr>
      </xdr:nvSpPr>
      <xdr:spPr bwMode="auto">
        <a:xfrm>
          <a:off x="28575" y="314325"/>
          <a:ext cx="5800725" cy="4962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28575</xdr:colOff>
      <xdr:row>6</xdr:row>
      <xdr:rowOff>38100</xdr:rowOff>
    </xdr:from>
    <xdr:to>
      <xdr:col>6</xdr:col>
      <xdr:colOff>2409825</xdr:colOff>
      <xdr:row>19</xdr:row>
      <xdr:rowOff>171450</xdr:rowOff>
    </xdr:to>
    <xdr:sp macro="" textlink="">
      <xdr:nvSpPr>
        <xdr:cNvPr id="26625" name="Text 1"/>
        <xdr:cNvSpPr txBox="1">
          <a:spLocks noChangeArrowheads="1"/>
        </xdr:cNvSpPr>
      </xdr:nvSpPr>
      <xdr:spPr bwMode="auto">
        <a:xfrm>
          <a:off x="28575" y="1343025"/>
          <a:ext cx="6038850" cy="33528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editAs="oneCell">
    <xdr:from>
      <xdr:col>0</xdr:col>
      <xdr:colOff>28575</xdr:colOff>
      <xdr:row>23</xdr:row>
      <xdr:rowOff>38100</xdr:rowOff>
    </xdr:from>
    <xdr:to>
      <xdr:col>6</xdr:col>
      <xdr:colOff>2409825</xdr:colOff>
      <xdr:row>38</xdr:row>
      <xdr:rowOff>0</xdr:rowOff>
    </xdr:to>
    <xdr:sp macro="" textlink="">
      <xdr:nvSpPr>
        <xdr:cNvPr id="26626" name="Text 1"/>
        <xdr:cNvSpPr txBox="1">
          <a:spLocks noChangeArrowheads="1"/>
        </xdr:cNvSpPr>
      </xdr:nvSpPr>
      <xdr:spPr bwMode="auto">
        <a:xfrm>
          <a:off x="28575" y="5553075"/>
          <a:ext cx="6038850" cy="36766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28575</xdr:colOff>
      <xdr:row>2</xdr:row>
      <xdr:rowOff>66675</xdr:rowOff>
    </xdr:from>
    <xdr:to>
      <xdr:col>8</xdr:col>
      <xdr:colOff>19050</xdr:colOff>
      <xdr:row>15</xdr:row>
      <xdr:rowOff>171450</xdr:rowOff>
    </xdr:to>
    <xdr:sp macro="" textlink="">
      <xdr:nvSpPr>
        <xdr:cNvPr id="30721" name="Text 1"/>
        <xdr:cNvSpPr txBox="1">
          <a:spLocks noChangeArrowheads="1"/>
        </xdr:cNvSpPr>
      </xdr:nvSpPr>
      <xdr:spPr bwMode="auto">
        <a:xfrm>
          <a:off x="28575" y="561975"/>
          <a:ext cx="5962650" cy="33242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editAs="oneCell">
    <xdr:from>
      <xdr:col>0</xdr:col>
      <xdr:colOff>38100</xdr:colOff>
      <xdr:row>29</xdr:row>
      <xdr:rowOff>0</xdr:rowOff>
    </xdr:from>
    <xdr:to>
      <xdr:col>8</xdr:col>
      <xdr:colOff>0</xdr:colOff>
      <xdr:row>52</xdr:row>
      <xdr:rowOff>19050</xdr:rowOff>
    </xdr:to>
    <xdr:sp macro="" textlink="">
      <xdr:nvSpPr>
        <xdr:cNvPr id="30722" name="Text 1"/>
        <xdr:cNvSpPr txBox="1">
          <a:spLocks noChangeArrowheads="1"/>
        </xdr:cNvSpPr>
      </xdr:nvSpPr>
      <xdr:spPr bwMode="auto">
        <a:xfrm>
          <a:off x="38100" y="10220325"/>
          <a:ext cx="5934075" cy="41814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36576" tIns="22860" rIns="0" bIns="0" anchor="t" upright="1"/>
        <a:lstStyle/>
        <a:p>
          <a:pPr algn="l" rtl="0">
            <a:defRPr sz="1000"/>
          </a:pPr>
          <a:endParaRPr lang="pt-PT" sz="1200" b="0" i="0" u="none" strike="noStrike" baseline="0">
            <a:solidFill>
              <a:srgbClr val="000000"/>
            </a:solidFill>
            <a:latin typeface="Courier"/>
          </a:endParaRPr>
        </a:p>
        <a:p>
          <a:pPr algn="l" rtl="0">
            <a:defRPr sz="1000"/>
          </a:pPr>
          <a:endParaRPr lang="pt-PT" sz="1200" b="0" i="0" u="none" strike="noStrike" baseline="0">
            <a:solidFill>
              <a:srgbClr val="000000"/>
            </a:solidFill>
            <a:latin typeface="Courier"/>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19050</xdr:colOff>
      <xdr:row>2</xdr:row>
      <xdr:rowOff>95250</xdr:rowOff>
    </xdr:from>
    <xdr:to>
      <xdr:col>9</xdr:col>
      <xdr:colOff>476250</xdr:colOff>
      <xdr:row>14</xdr:row>
      <xdr:rowOff>66675</xdr:rowOff>
    </xdr:to>
    <xdr:sp macro="" textlink="">
      <xdr:nvSpPr>
        <xdr:cNvPr id="29698" name="Text 2"/>
        <xdr:cNvSpPr txBox="1">
          <a:spLocks noChangeArrowheads="1"/>
        </xdr:cNvSpPr>
      </xdr:nvSpPr>
      <xdr:spPr bwMode="auto">
        <a:xfrm>
          <a:off x="19050" y="762000"/>
          <a:ext cx="6067425" cy="29432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editAs="oneCell">
    <xdr:from>
      <xdr:col>0</xdr:col>
      <xdr:colOff>19050</xdr:colOff>
      <xdr:row>18</xdr:row>
      <xdr:rowOff>133350</xdr:rowOff>
    </xdr:from>
    <xdr:to>
      <xdr:col>9</xdr:col>
      <xdr:colOff>476250</xdr:colOff>
      <xdr:row>34</xdr:row>
      <xdr:rowOff>123825</xdr:rowOff>
    </xdr:to>
    <xdr:sp macro="" textlink="">
      <xdr:nvSpPr>
        <xdr:cNvPr id="29699" name="Text 3"/>
        <xdr:cNvSpPr txBox="1">
          <a:spLocks noChangeArrowheads="1"/>
        </xdr:cNvSpPr>
      </xdr:nvSpPr>
      <xdr:spPr bwMode="auto">
        <a:xfrm>
          <a:off x="19050" y="4905375"/>
          <a:ext cx="6067425" cy="39528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18288" rIns="0" bIns="0" anchor="t" upright="1"/>
        <a:lstStyle/>
        <a:p>
          <a:pPr algn="l" rtl="0">
            <a:defRPr sz="1000"/>
          </a:pPr>
          <a:endParaRPr lang="pt-PT" sz="1200" b="0" i="0" u="none" strike="noStrike" baseline="0">
            <a:solidFill>
              <a:srgbClr val="000000"/>
            </a:solidFill>
            <a:latin typeface="Courier"/>
          </a:endParaRPr>
        </a:p>
        <a:p>
          <a:pPr algn="l" rtl="0">
            <a:defRPr sz="1000"/>
          </a:pPr>
          <a:r>
            <a:rPr lang="pt-PT" sz="1200" b="0" i="0" u="none" strike="noStrike" baseline="0">
              <a:solidFill>
                <a:srgbClr val="000000"/>
              </a:solidFill>
              <a:latin typeface="Courier"/>
            </a:rPr>
            <a:t>            </a:t>
          </a:r>
        </a:p>
        <a:p>
          <a:pPr algn="l" rtl="0">
            <a:defRPr sz="1000"/>
          </a:pPr>
          <a:endParaRPr lang="pt-PT" sz="1200" b="0" i="0" u="none" strike="noStrike" baseline="0">
            <a:solidFill>
              <a:srgbClr val="000000"/>
            </a:solidFill>
            <a:latin typeface="Courier"/>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28575</xdr:colOff>
      <xdr:row>2</xdr:row>
      <xdr:rowOff>28575</xdr:rowOff>
    </xdr:from>
    <xdr:to>
      <xdr:col>7</xdr:col>
      <xdr:colOff>1333500</xdr:colOff>
      <xdr:row>14</xdr:row>
      <xdr:rowOff>209550</xdr:rowOff>
    </xdr:to>
    <xdr:sp macro="" textlink="">
      <xdr:nvSpPr>
        <xdr:cNvPr id="28673" name="Text 1"/>
        <xdr:cNvSpPr txBox="1">
          <a:spLocks noChangeArrowheads="1"/>
        </xdr:cNvSpPr>
      </xdr:nvSpPr>
      <xdr:spPr bwMode="auto">
        <a:xfrm>
          <a:off x="28575" y="714375"/>
          <a:ext cx="6086475" cy="31527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18288" rIns="0" bIns="0" anchor="t" upright="1"/>
        <a:lstStyle/>
        <a:p>
          <a:pPr algn="l" rtl="0">
            <a:defRPr sz="1000"/>
          </a:pPr>
          <a:endParaRPr lang="pt-PT" sz="1000" b="0" i="0" u="none" strike="noStrike" baseline="0">
            <a:solidFill>
              <a:srgbClr val="000000"/>
            </a:solidFill>
            <a:latin typeface="Courier"/>
          </a:endParaRPr>
        </a:p>
        <a:p>
          <a:pPr algn="l" rtl="0">
            <a:defRPr sz="1000"/>
          </a:pPr>
          <a:endParaRPr lang="pt-PT" sz="1000" b="0" i="0" u="none" strike="noStrike" baseline="0">
            <a:solidFill>
              <a:srgbClr val="000000"/>
            </a:solidFill>
            <a:latin typeface="Courier"/>
          </a:endParaRPr>
        </a:p>
      </xdr:txBody>
    </xdr:sp>
    <xdr:clientData/>
  </xdr:twoCellAnchor>
  <xdr:twoCellAnchor editAs="oneCell">
    <xdr:from>
      <xdr:col>0</xdr:col>
      <xdr:colOff>28575</xdr:colOff>
      <xdr:row>17</xdr:row>
      <xdr:rowOff>66675</xdr:rowOff>
    </xdr:from>
    <xdr:to>
      <xdr:col>7</xdr:col>
      <xdr:colOff>1314450</xdr:colOff>
      <xdr:row>35</xdr:row>
      <xdr:rowOff>190500</xdr:rowOff>
    </xdr:to>
    <xdr:sp macro="" textlink="">
      <xdr:nvSpPr>
        <xdr:cNvPr id="28674" name="Text 2"/>
        <xdr:cNvSpPr txBox="1">
          <a:spLocks noChangeArrowheads="1"/>
        </xdr:cNvSpPr>
      </xdr:nvSpPr>
      <xdr:spPr bwMode="auto">
        <a:xfrm>
          <a:off x="28575" y="4467225"/>
          <a:ext cx="6067425" cy="4581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18288" rIns="0" bIns="0" anchor="t" upright="1"/>
        <a:lstStyle/>
        <a:p>
          <a:pPr algn="l" rtl="0">
            <a:defRPr sz="1000"/>
          </a:pPr>
          <a:endParaRPr lang="pt-PT" sz="1200" b="0" i="0" u="none" strike="noStrike" baseline="0">
            <a:solidFill>
              <a:srgbClr val="000000"/>
            </a:solidFill>
            <a:latin typeface="Courier"/>
          </a:endParaRPr>
        </a:p>
        <a:p>
          <a:pPr algn="l" rtl="0">
            <a:defRPr sz="1000"/>
          </a:pPr>
          <a:endParaRPr lang="pt-PT" sz="1200" b="0" i="0" u="none" strike="noStrike" baseline="0">
            <a:solidFill>
              <a:srgbClr val="000000"/>
            </a:solidFill>
            <a:latin typeface="Courier"/>
          </a:endParaRPr>
        </a:p>
      </xdr:txBody>
    </xdr:sp>
    <xdr:clientData/>
  </xdr:twoCellAnchor>
  <xdr:twoCellAnchor editAs="oneCell">
    <xdr:from>
      <xdr:col>0</xdr:col>
      <xdr:colOff>47625</xdr:colOff>
      <xdr:row>39</xdr:row>
      <xdr:rowOff>47625</xdr:rowOff>
    </xdr:from>
    <xdr:to>
      <xdr:col>7</xdr:col>
      <xdr:colOff>1333500</xdr:colOff>
      <xdr:row>54</xdr:row>
      <xdr:rowOff>0</xdr:rowOff>
    </xdr:to>
    <xdr:sp macro="" textlink="">
      <xdr:nvSpPr>
        <xdr:cNvPr id="28675" name="Text 4"/>
        <xdr:cNvSpPr txBox="1">
          <a:spLocks noChangeArrowheads="1"/>
        </xdr:cNvSpPr>
      </xdr:nvSpPr>
      <xdr:spPr bwMode="auto">
        <a:xfrm>
          <a:off x="47625" y="10039350"/>
          <a:ext cx="6067425" cy="34671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30</xdr:col>
      <xdr:colOff>495300</xdr:colOff>
      <xdr:row>26</xdr:row>
      <xdr:rowOff>0</xdr:rowOff>
    </xdr:from>
    <xdr:to>
      <xdr:col>30</xdr:col>
      <xdr:colOff>495300</xdr:colOff>
      <xdr:row>41</xdr:row>
      <xdr:rowOff>0</xdr:rowOff>
    </xdr:to>
    <xdr:sp macro="" textlink="">
      <xdr:nvSpPr>
        <xdr:cNvPr id="1025" name="Line 1"/>
        <xdr:cNvSpPr>
          <a:spLocks noChangeShapeType="1"/>
        </xdr:cNvSpPr>
      </xdr:nvSpPr>
      <xdr:spPr bwMode="auto">
        <a:xfrm>
          <a:off x="25117425" y="4086225"/>
          <a:ext cx="0" cy="21907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495300</xdr:colOff>
      <xdr:row>26</xdr:row>
      <xdr:rowOff>0</xdr:rowOff>
    </xdr:from>
    <xdr:to>
      <xdr:col>30</xdr:col>
      <xdr:colOff>495300</xdr:colOff>
      <xdr:row>41</xdr:row>
      <xdr:rowOff>0</xdr:rowOff>
    </xdr:to>
    <xdr:sp macro="" textlink="">
      <xdr:nvSpPr>
        <xdr:cNvPr id="1026" name="Line 2"/>
        <xdr:cNvSpPr>
          <a:spLocks noChangeShapeType="1"/>
        </xdr:cNvSpPr>
      </xdr:nvSpPr>
      <xdr:spPr bwMode="auto">
        <a:xfrm>
          <a:off x="25117425" y="4086225"/>
          <a:ext cx="0" cy="21907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552450</xdr:colOff>
      <xdr:row>26</xdr:row>
      <xdr:rowOff>9525</xdr:rowOff>
    </xdr:from>
    <xdr:to>
      <xdr:col>29</xdr:col>
      <xdr:colOff>552450</xdr:colOff>
      <xdr:row>41</xdr:row>
      <xdr:rowOff>9525</xdr:rowOff>
    </xdr:to>
    <xdr:sp macro="" textlink="">
      <xdr:nvSpPr>
        <xdr:cNvPr id="1027" name="Line 3"/>
        <xdr:cNvSpPr>
          <a:spLocks noChangeShapeType="1"/>
        </xdr:cNvSpPr>
      </xdr:nvSpPr>
      <xdr:spPr bwMode="auto">
        <a:xfrm>
          <a:off x="24107775" y="4086225"/>
          <a:ext cx="0" cy="2200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495300</xdr:colOff>
      <xdr:row>26</xdr:row>
      <xdr:rowOff>0</xdr:rowOff>
    </xdr:from>
    <xdr:to>
      <xdr:col>30</xdr:col>
      <xdr:colOff>495300</xdr:colOff>
      <xdr:row>41</xdr:row>
      <xdr:rowOff>0</xdr:rowOff>
    </xdr:to>
    <xdr:sp macro="" textlink="">
      <xdr:nvSpPr>
        <xdr:cNvPr id="1028" name="Line 4"/>
        <xdr:cNvSpPr>
          <a:spLocks noChangeShapeType="1"/>
        </xdr:cNvSpPr>
      </xdr:nvSpPr>
      <xdr:spPr bwMode="auto">
        <a:xfrm>
          <a:off x="25117425" y="4086225"/>
          <a:ext cx="0" cy="21907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495300</xdr:colOff>
      <xdr:row>26</xdr:row>
      <xdr:rowOff>0</xdr:rowOff>
    </xdr:from>
    <xdr:to>
      <xdr:col>30</xdr:col>
      <xdr:colOff>495300</xdr:colOff>
      <xdr:row>41</xdr:row>
      <xdr:rowOff>0</xdr:rowOff>
    </xdr:to>
    <xdr:sp macro="" textlink="">
      <xdr:nvSpPr>
        <xdr:cNvPr id="1029" name="Line 5"/>
        <xdr:cNvSpPr>
          <a:spLocks noChangeShapeType="1"/>
        </xdr:cNvSpPr>
      </xdr:nvSpPr>
      <xdr:spPr bwMode="auto">
        <a:xfrm>
          <a:off x="25117425" y="4086225"/>
          <a:ext cx="0" cy="21907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552450</xdr:colOff>
      <xdr:row>26</xdr:row>
      <xdr:rowOff>9525</xdr:rowOff>
    </xdr:from>
    <xdr:to>
      <xdr:col>29</xdr:col>
      <xdr:colOff>552450</xdr:colOff>
      <xdr:row>41</xdr:row>
      <xdr:rowOff>9525</xdr:rowOff>
    </xdr:to>
    <xdr:sp macro="" textlink="">
      <xdr:nvSpPr>
        <xdr:cNvPr id="1030" name="Line 6"/>
        <xdr:cNvSpPr>
          <a:spLocks noChangeShapeType="1"/>
        </xdr:cNvSpPr>
      </xdr:nvSpPr>
      <xdr:spPr bwMode="auto">
        <a:xfrm>
          <a:off x="24107775" y="4086225"/>
          <a:ext cx="0" cy="2200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95250</xdr:colOff>
      <xdr:row>0</xdr:row>
      <xdr:rowOff>142875</xdr:rowOff>
    </xdr:from>
    <xdr:to>
      <xdr:col>10</xdr:col>
      <xdr:colOff>581025</xdr:colOff>
      <xdr:row>2</xdr:row>
      <xdr:rowOff>123825</xdr:rowOff>
    </xdr:to>
    <xdr:sp macro="" textlink="">
      <xdr:nvSpPr>
        <xdr:cNvPr id="31745" name="Text 1"/>
        <xdr:cNvSpPr txBox="1">
          <a:spLocks noChangeArrowheads="1"/>
        </xdr:cNvSpPr>
      </xdr:nvSpPr>
      <xdr:spPr bwMode="auto">
        <a:xfrm>
          <a:off x="95250" y="142875"/>
          <a:ext cx="6581775" cy="3048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36576" tIns="18288" rIns="0" bIns="0" anchor="t" upright="1"/>
        <a:lstStyle/>
        <a:p>
          <a:pPr algn="l" rtl="0">
            <a:lnSpc>
              <a:spcPts val="1200"/>
            </a:lnSpc>
            <a:defRPr sz="1000"/>
          </a:pPr>
          <a:r>
            <a:rPr lang="pt-PT" sz="1100" b="1" i="0" u="none" strike="noStrike" baseline="0">
              <a:solidFill>
                <a:srgbClr val="000000"/>
              </a:solidFill>
              <a:latin typeface="Courier"/>
            </a:rPr>
            <a:t>JUSTIFIQUE A ESCOLHA DE CADA RÚBRICA DO INVESTIMENTO E A SUA RELEVÂNCIA PARA A ACTIVIDADE</a:t>
          </a:r>
        </a:p>
      </xdr:txBody>
    </xdr:sp>
    <xdr:clientData/>
  </xdr:twoCellAnchor>
  <xdr:twoCellAnchor>
    <xdr:from>
      <xdr:col>0</xdr:col>
      <xdr:colOff>95250</xdr:colOff>
      <xdr:row>3</xdr:row>
      <xdr:rowOff>123825</xdr:rowOff>
    </xdr:from>
    <xdr:to>
      <xdr:col>10</xdr:col>
      <xdr:colOff>508000</xdr:colOff>
      <xdr:row>70</xdr:row>
      <xdr:rowOff>47625</xdr:rowOff>
    </xdr:to>
    <xdr:sp macro="" textlink="">
      <xdr:nvSpPr>
        <xdr:cNvPr id="31746" name="Text 2"/>
        <xdr:cNvSpPr txBox="1">
          <a:spLocks noChangeArrowheads="1"/>
        </xdr:cNvSpPr>
      </xdr:nvSpPr>
      <xdr:spPr bwMode="auto">
        <a:xfrm>
          <a:off x="95250" y="600075"/>
          <a:ext cx="6445250" cy="1056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1.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 enableFormatConditionsCalculation="0">
    <tabColor indexed="27"/>
  </sheetPr>
  <dimension ref="A1:G32"/>
  <sheetViews>
    <sheetView tabSelected="1" view="pageBreakPreview" zoomScaleNormal="100" zoomScaleSheetLayoutView="100" workbookViewId="0">
      <selection activeCell="O23" sqref="O23"/>
    </sheetView>
  </sheetViews>
  <sheetFormatPr defaultColWidth="11.42578125" defaultRowHeight="12.75"/>
  <cols>
    <col min="1" max="1" width="11.7109375" style="627" customWidth="1"/>
    <col min="2" max="6" width="11.42578125" style="627"/>
    <col min="7" max="7" width="19.140625" style="627" customWidth="1"/>
    <col min="8" max="16384" width="11.42578125" style="627"/>
  </cols>
  <sheetData>
    <row r="1" spans="1:7">
      <c r="A1" s="624"/>
      <c r="B1" s="625"/>
      <c r="C1" s="625"/>
      <c r="D1" s="625"/>
      <c r="E1" s="625"/>
      <c r="F1" s="625"/>
      <c r="G1" s="626"/>
    </row>
    <row r="2" spans="1:7">
      <c r="A2" s="628"/>
      <c r="B2" s="603"/>
      <c r="C2" s="603"/>
      <c r="D2" s="603"/>
      <c r="E2" s="603"/>
      <c r="F2" s="603"/>
      <c r="G2" s="629"/>
    </row>
    <row r="3" spans="1:7">
      <c r="A3" s="628"/>
      <c r="B3" s="630"/>
      <c r="C3" s="630"/>
      <c r="D3" s="630"/>
      <c r="E3" s="630"/>
      <c r="F3" s="630"/>
      <c r="G3" s="631"/>
    </row>
    <row r="4" spans="1:7" ht="23.25" customHeight="1">
      <c r="A4" s="632"/>
      <c r="B4" s="633"/>
      <c r="C4" s="633"/>
      <c r="D4" s="633"/>
      <c r="E4" s="633"/>
      <c r="F4" s="633"/>
      <c r="G4" s="634"/>
    </row>
    <row r="5" spans="1:7" ht="45">
      <c r="A5" s="632"/>
      <c r="B5" s="633"/>
      <c r="C5" s="633"/>
      <c r="D5" s="633"/>
      <c r="E5" s="633"/>
      <c r="F5" s="633"/>
      <c r="G5" s="634"/>
    </row>
    <row r="6" spans="1:7">
      <c r="A6" s="635"/>
      <c r="B6" s="636"/>
      <c r="C6" s="636"/>
      <c r="D6" s="636"/>
      <c r="E6" s="636"/>
      <c r="F6" s="636"/>
      <c r="G6" s="637"/>
    </row>
    <row r="7" spans="1:7" ht="30">
      <c r="A7" s="638"/>
      <c r="B7" s="639"/>
      <c r="C7" s="639"/>
      <c r="D7" s="639"/>
      <c r="E7" s="639"/>
      <c r="F7" s="639"/>
      <c r="G7" s="640"/>
    </row>
    <row r="8" spans="1:7" ht="30">
      <c r="A8" s="674"/>
      <c r="B8" s="675"/>
      <c r="C8" s="675"/>
      <c r="D8" s="675"/>
      <c r="E8" s="675"/>
      <c r="F8" s="675"/>
      <c r="G8" s="676"/>
    </row>
    <row r="9" spans="1:7">
      <c r="A9" s="635"/>
      <c r="B9" s="636"/>
      <c r="C9" s="636"/>
      <c r="D9" s="636"/>
      <c r="E9" s="636"/>
      <c r="F9" s="636"/>
      <c r="G9" s="637"/>
    </row>
    <row r="10" spans="1:7">
      <c r="A10" s="635"/>
      <c r="B10" s="636"/>
      <c r="C10" s="636"/>
      <c r="D10" s="636"/>
      <c r="E10" s="636"/>
      <c r="F10" s="636"/>
      <c r="G10" s="637"/>
    </row>
    <row r="11" spans="1:7">
      <c r="A11" s="635"/>
      <c r="B11" s="636"/>
      <c r="C11" s="636"/>
      <c r="D11" s="636"/>
      <c r="E11" s="636"/>
      <c r="F11" s="636"/>
      <c r="G11" s="637"/>
    </row>
    <row r="12" spans="1:7" ht="30">
      <c r="A12" s="677" t="s">
        <v>675</v>
      </c>
      <c r="B12" s="678"/>
      <c r="C12" s="678"/>
      <c r="D12" s="678"/>
      <c r="E12" s="678"/>
      <c r="F12" s="678"/>
      <c r="G12" s="679"/>
    </row>
    <row r="13" spans="1:7" ht="30">
      <c r="A13" s="641"/>
      <c r="B13" s="642"/>
      <c r="C13" s="642"/>
      <c r="D13" s="642"/>
      <c r="E13" s="642"/>
      <c r="F13" s="642"/>
      <c r="G13" s="643"/>
    </row>
    <row r="14" spans="1:7" ht="45">
      <c r="A14" s="680"/>
      <c r="B14" s="681"/>
      <c r="C14" s="681"/>
      <c r="D14" s="681"/>
      <c r="E14" s="681"/>
      <c r="F14" s="681"/>
      <c r="G14" s="682"/>
    </row>
    <row r="15" spans="1:7">
      <c r="A15" s="635"/>
      <c r="B15" s="636"/>
      <c r="C15" s="636"/>
      <c r="D15" s="636"/>
      <c r="E15" s="636"/>
      <c r="F15" s="636"/>
      <c r="G15" s="644"/>
    </row>
    <row r="16" spans="1:7" ht="33">
      <c r="A16" s="645"/>
      <c r="B16" s="646"/>
      <c r="C16" s="646"/>
      <c r="D16" s="646"/>
      <c r="E16" s="646"/>
      <c r="F16" s="646"/>
      <c r="G16" s="647"/>
    </row>
    <row r="17" spans="1:7" ht="65.25" customHeight="1">
      <c r="A17" s="645"/>
      <c r="B17" s="646"/>
      <c r="C17" s="646"/>
      <c r="D17" s="646"/>
      <c r="E17" s="646"/>
      <c r="F17" s="646"/>
      <c r="G17" s="647"/>
    </row>
    <row r="18" spans="1:7">
      <c r="A18" s="635"/>
      <c r="B18" s="636"/>
      <c r="C18" s="636"/>
      <c r="D18" s="636"/>
      <c r="E18" s="636"/>
      <c r="F18" s="636"/>
      <c r="G18" s="644"/>
    </row>
    <row r="19" spans="1:7">
      <c r="A19" s="648"/>
      <c r="B19" s="649"/>
      <c r="C19" s="649"/>
      <c r="D19" s="649"/>
      <c r="E19" s="649"/>
      <c r="F19" s="649"/>
      <c r="G19" s="644"/>
    </row>
    <row r="20" spans="1:7">
      <c r="A20" s="648"/>
      <c r="B20" s="649"/>
      <c r="C20" s="649"/>
      <c r="D20" s="649"/>
      <c r="E20" s="649"/>
      <c r="F20" s="649"/>
      <c r="G20" s="644"/>
    </row>
    <row r="21" spans="1:7">
      <c r="A21" s="648"/>
      <c r="B21" s="649"/>
      <c r="C21" s="649"/>
      <c r="D21" s="649"/>
      <c r="E21" s="649"/>
      <c r="F21" s="649"/>
      <c r="G21" s="644"/>
    </row>
    <row r="22" spans="1:7">
      <c r="A22" s="648"/>
      <c r="B22" s="649"/>
      <c r="C22" s="649"/>
      <c r="D22" s="649"/>
      <c r="E22" s="649"/>
      <c r="F22" s="649"/>
      <c r="G22" s="644"/>
    </row>
    <row r="23" spans="1:7">
      <c r="A23" s="648"/>
      <c r="B23" s="649"/>
      <c r="C23" s="649"/>
      <c r="D23" s="649"/>
      <c r="E23" s="649"/>
      <c r="F23" s="649"/>
      <c r="G23" s="644"/>
    </row>
    <row r="24" spans="1:7">
      <c r="A24" s="648"/>
      <c r="B24" s="649"/>
      <c r="C24" s="649"/>
      <c r="D24" s="649"/>
      <c r="E24" s="649"/>
      <c r="F24" s="649"/>
      <c r="G24" s="644"/>
    </row>
    <row r="25" spans="1:7" ht="112.5" customHeight="1">
      <c r="A25" s="645"/>
      <c r="B25" s="646"/>
      <c r="C25" s="646"/>
      <c r="D25" s="646"/>
      <c r="F25" s="646"/>
      <c r="G25" s="647"/>
    </row>
    <row r="26" spans="1:7">
      <c r="A26" s="628"/>
      <c r="B26" s="630"/>
      <c r="C26" s="630"/>
      <c r="D26" s="630"/>
      <c r="E26" s="630"/>
      <c r="F26" s="630"/>
      <c r="G26" s="631"/>
    </row>
    <row r="27" spans="1:7">
      <c r="A27" s="628"/>
      <c r="B27" s="630"/>
      <c r="C27" s="630"/>
      <c r="D27" s="630"/>
      <c r="E27" s="630"/>
      <c r="F27" s="630"/>
      <c r="G27" s="631"/>
    </row>
    <row r="28" spans="1:7">
      <c r="A28" s="628"/>
      <c r="B28" s="630"/>
      <c r="C28" s="630"/>
      <c r="D28" s="630"/>
      <c r="E28" s="630"/>
      <c r="F28" s="630"/>
      <c r="G28" s="631"/>
    </row>
    <row r="29" spans="1:7">
      <c r="A29" s="628"/>
      <c r="B29" s="630"/>
      <c r="C29" s="630"/>
      <c r="D29" s="630"/>
      <c r="E29" s="630"/>
      <c r="F29" s="630"/>
      <c r="G29" s="631"/>
    </row>
    <row r="30" spans="1:7">
      <c r="A30" s="628"/>
      <c r="B30" s="630"/>
      <c r="C30" s="630"/>
      <c r="D30" s="630"/>
      <c r="E30" s="630"/>
      <c r="F30" s="630"/>
      <c r="G30" s="631"/>
    </row>
    <row r="31" spans="1:7">
      <c r="A31" s="628"/>
      <c r="B31" s="630"/>
      <c r="C31" s="630"/>
      <c r="D31" s="630"/>
      <c r="E31" s="630"/>
      <c r="F31" s="630"/>
      <c r="G31" s="631"/>
    </row>
    <row r="32" spans="1:7" ht="13.5" thickBot="1">
      <c r="A32" s="650"/>
      <c r="B32" s="651"/>
      <c r="C32" s="651"/>
      <c r="D32" s="651"/>
      <c r="E32" s="651"/>
      <c r="F32" s="651"/>
      <c r="G32" s="652"/>
    </row>
  </sheetData>
  <mergeCells count="3">
    <mergeCell ref="A8:G8"/>
    <mergeCell ref="A12:G12"/>
    <mergeCell ref="A14:G14"/>
  </mergeCells>
  <phoneticPr fontId="47" type="noConversion"/>
  <printOptions horizontalCentered="1"/>
  <pageMargins left="0.19685039370078741" right="0.75" top="0.78740157480314965" bottom="0.78740157480314965"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2" enableFormatConditionsCalculation="0">
    <tabColor indexed="27"/>
  </sheetPr>
  <dimension ref="A1:G38"/>
  <sheetViews>
    <sheetView view="pageBreakPreview" zoomScaleNormal="100" zoomScaleSheetLayoutView="100" workbookViewId="0">
      <selection activeCell="I9" sqref="I9"/>
    </sheetView>
  </sheetViews>
  <sheetFormatPr defaultRowHeight="14.25"/>
  <cols>
    <col min="1" max="1" width="22.140625" style="654" customWidth="1"/>
    <col min="2" max="2" width="17.140625" style="654" customWidth="1"/>
    <col min="3" max="3" width="13.28515625" style="654" customWidth="1"/>
    <col min="4" max="4" width="20.7109375" style="654" customWidth="1"/>
    <col min="5" max="5" width="9.140625" style="654"/>
    <col min="6" max="6" width="14.42578125" style="654" customWidth="1"/>
    <col min="7" max="16384" width="9.140625" style="654"/>
  </cols>
  <sheetData>
    <row r="1" spans="1:6" ht="19.5" customHeight="1">
      <c r="A1" s="654" t="s">
        <v>556</v>
      </c>
    </row>
    <row r="2" spans="1:6" ht="19.5" customHeight="1">
      <c r="A2" s="653" t="s">
        <v>676</v>
      </c>
    </row>
    <row r="3" spans="1:6" ht="19.5" customHeight="1">
      <c r="A3" s="654" t="s">
        <v>556</v>
      </c>
    </row>
    <row r="4" spans="1:6" ht="19.5" customHeight="1">
      <c r="A4" s="653" t="s">
        <v>714</v>
      </c>
    </row>
    <row r="5" spans="1:6" ht="19.5" customHeight="1">
      <c r="A5" s="654" t="s">
        <v>556</v>
      </c>
      <c r="B5" s="664"/>
      <c r="C5" s="664"/>
      <c r="D5" s="664"/>
      <c r="E5" s="664"/>
      <c r="F5" s="664"/>
    </row>
    <row r="6" spans="1:6" ht="19.5" customHeight="1">
      <c r="A6" s="654" t="s">
        <v>717</v>
      </c>
      <c r="B6" s="684"/>
      <c r="C6" s="684"/>
      <c r="D6" s="684"/>
      <c r="E6" s="684"/>
      <c r="F6" s="684"/>
    </row>
    <row r="7" spans="1:6" ht="19.5" customHeight="1">
      <c r="A7" s="654" t="s">
        <v>718</v>
      </c>
      <c r="B7" s="685"/>
      <c r="C7" s="685"/>
      <c r="D7" s="685"/>
      <c r="E7" s="685"/>
      <c r="F7" s="685"/>
    </row>
    <row r="8" spans="1:6" ht="19.5" customHeight="1">
      <c r="B8" s="664"/>
      <c r="C8" s="665"/>
      <c r="D8" s="665"/>
      <c r="E8" s="665"/>
      <c r="F8" s="665"/>
    </row>
    <row r="9" spans="1:6" ht="19.5" customHeight="1">
      <c r="A9" s="654" t="s">
        <v>719</v>
      </c>
      <c r="B9" s="663"/>
      <c r="C9" s="665"/>
      <c r="D9" s="665" t="s">
        <v>666</v>
      </c>
      <c r="E9" s="663"/>
      <c r="F9" s="665"/>
    </row>
    <row r="10" spans="1:6" ht="19.5" customHeight="1">
      <c r="A10" s="654" t="s">
        <v>720</v>
      </c>
      <c r="B10" s="663"/>
      <c r="C10" s="665"/>
      <c r="D10" s="665" t="s">
        <v>667</v>
      </c>
      <c r="E10" s="663"/>
      <c r="F10" s="665"/>
    </row>
    <row r="11" spans="1:6" ht="19.5" customHeight="1">
      <c r="A11" s="654" t="s">
        <v>721</v>
      </c>
      <c r="B11" s="663"/>
      <c r="C11" s="664"/>
      <c r="D11" s="664" t="s">
        <v>668</v>
      </c>
      <c r="E11" s="664" t="s">
        <v>669</v>
      </c>
      <c r="F11" s="664"/>
    </row>
    <row r="12" spans="1:6" ht="19.5" customHeight="1">
      <c r="A12" s="654" t="s">
        <v>722</v>
      </c>
      <c r="B12" s="684"/>
      <c r="C12" s="684"/>
      <c r="D12" s="684"/>
      <c r="E12" s="684"/>
      <c r="F12" s="684"/>
    </row>
    <row r="13" spans="1:6" ht="19.5" customHeight="1">
      <c r="A13" s="654" t="s">
        <v>556</v>
      </c>
      <c r="B13" s="665"/>
      <c r="C13" s="665"/>
      <c r="D13" s="665"/>
      <c r="E13" s="665"/>
      <c r="F13" s="665"/>
    </row>
    <row r="14" spans="1:6" ht="19.5" customHeight="1">
      <c r="A14" s="653" t="s">
        <v>713</v>
      </c>
    </row>
    <row r="15" spans="1:6" ht="19.5" customHeight="1">
      <c r="A15" s="654" t="s">
        <v>723</v>
      </c>
      <c r="E15" s="654" t="s">
        <v>671</v>
      </c>
      <c r="F15" s="661"/>
    </row>
    <row r="16" spans="1:6" ht="19.5" customHeight="1">
      <c r="A16" s="654" t="s">
        <v>670</v>
      </c>
      <c r="B16" s="683"/>
      <c r="C16" s="683"/>
      <c r="D16" s="683"/>
      <c r="E16" s="654" t="s">
        <v>671</v>
      </c>
      <c r="F16" s="661"/>
    </row>
    <row r="17" spans="1:7" ht="19.5" customHeight="1">
      <c r="A17" s="654" t="s">
        <v>672</v>
      </c>
      <c r="B17" s="683"/>
      <c r="C17" s="683"/>
      <c r="D17" s="683"/>
      <c r="E17" s="654" t="s">
        <v>671</v>
      </c>
      <c r="F17" s="662"/>
    </row>
    <row r="18" spans="1:7" ht="19.5" customHeight="1">
      <c r="A18" s="654" t="s">
        <v>556</v>
      </c>
    </row>
    <row r="19" spans="1:7" ht="19.5" customHeight="1">
      <c r="A19" s="653" t="s">
        <v>712</v>
      </c>
    </row>
    <row r="20" spans="1:7" ht="19.5" customHeight="1">
      <c r="A20" s="654" t="s">
        <v>556</v>
      </c>
    </row>
    <row r="21" spans="1:7" ht="19.5" customHeight="1">
      <c r="A21" s="654" t="s">
        <v>673</v>
      </c>
      <c r="B21" s="661"/>
      <c r="C21" s="661"/>
      <c r="D21" s="661"/>
      <c r="E21" s="661"/>
      <c r="F21" s="661"/>
      <c r="G21" s="660"/>
    </row>
    <row r="22" spans="1:7" ht="19.5" customHeight="1">
      <c r="A22" s="654" t="s">
        <v>674</v>
      </c>
      <c r="B22" s="662"/>
      <c r="C22" s="662"/>
      <c r="D22" s="662"/>
      <c r="E22" s="662"/>
      <c r="F22" s="662"/>
    </row>
    <row r="23" spans="1:7" ht="19.5" customHeight="1"/>
    <row r="24" spans="1:7" ht="19.5" customHeight="1">
      <c r="A24" s="653" t="s">
        <v>711</v>
      </c>
    </row>
    <row r="25" spans="1:7" ht="19.5" customHeight="1">
      <c r="A25" s="654" t="s">
        <v>556</v>
      </c>
    </row>
    <row r="26" spans="1:7" ht="19.5" customHeight="1">
      <c r="A26" s="654" t="s">
        <v>556</v>
      </c>
    </row>
    <row r="27" spans="1:7" ht="19.5" customHeight="1">
      <c r="A27" s="654" t="s">
        <v>556</v>
      </c>
    </row>
    <row r="28" spans="1:7" ht="19.5" customHeight="1">
      <c r="A28" s="654" t="s">
        <v>556</v>
      </c>
    </row>
    <row r="29" spans="1:7" ht="19.5" customHeight="1">
      <c r="A29" s="654" t="s">
        <v>556</v>
      </c>
    </row>
    <row r="30" spans="1:7" ht="19.5" customHeight="1">
      <c r="A30" s="654" t="s">
        <v>556</v>
      </c>
    </row>
    <row r="31" spans="1:7" ht="19.5" customHeight="1">
      <c r="A31" s="654" t="s">
        <v>556</v>
      </c>
    </row>
    <row r="32" spans="1:7" ht="19.5" customHeight="1">
      <c r="A32" s="654" t="s">
        <v>556</v>
      </c>
    </row>
    <row r="33" ht="19.5" customHeight="1"/>
    <row r="34" ht="19.5" customHeight="1"/>
    <row r="35" ht="19.5" customHeight="1"/>
    <row r="36" ht="19.5" customHeight="1"/>
    <row r="37" ht="19.5" customHeight="1"/>
    <row r="38" ht="19.5" customHeight="1"/>
  </sheetData>
  <mergeCells count="5">
    <mergeCell ref="B17:D17"/>
    <mergeCell ref="B6:F6"/>
    <mergeCell ref="B7:F7"/>
    <mergeCell ref="B12:F12"/>
    <mergeCell ref="B16:D16"/>
  </mergeCells>
  <phoneticPr fontId="47" type="noConversion"/>
  <printOptions horizontalCentered="1"/>
  <pageMargins left="0.19685039370078741" right="0.75" top="0.78740157480314965" bottom="0.98425196850393704" header="0" footer="0"/>
  <pageSetup paperSize="9" scale="9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3" enableFormatConditionsCalculation="0">
    <tabColor indexed="27"/>
  </sheetPr>
  <dimension ref="A1:I32"/>
  <sheetViews>
    <sheetView view="pageBreakPreview" zoomScaleNormal="100" zoomScaleSheetLayoutView="100" workbookViewId="0">
      <selection activeCell="A17" sqref="A17:G17"/>
    </sheetView>
  </sheetViews>
  <sheetFormatPr defaultRowHeight="14.25"/>
  <cols>
    <col min="1" max="3" width="9.140625" style="654"/>
    <col min="4" max="4" width="20.7109375" style="654" customWidth="1"/>
    <col min="5" max="5" width="9.140625" style="654"/>
    <col min="6" max="6" width="14.42578125" style="654" customWidth="1"/>
    <col min="7" max="7" width="9.140625" style="654"/>
    <col min="8" max="8" width="9.140625" style="654" customWidth="1"/>
    <col min="9" max="16384" width="9.140625" style="654"/>
  </cols>
  <sheetData>
    <row r="1" spans="1:1" ht="19.5" customHeight="1">
      <c r="A1" s="653" t="s">
        <v>715</v>
      </c>
    </row>
    <row r="2" spans="1:1" ht="19.5" customHeight="1">
      <c r="A2" s="653"/>
    </row>
    <row r="3" spans="1:1" ht="19.5" customHeight="1">
      <c r="A3" s="653"/>
    </row>
    <row r="4" spans="1:1" ht="19.5" customHeight="1">
      <c r="A4" s="654" t="s">
        <v>556</v>
      </c>
    </row>
    <row r="5" spans="1:1" ht="19.5" customHeight="1">
      <c r="A5" s="654" t="s">
        <v>556</v>
      </c>
    </row>
    <row r="6" spans="1:1" ht="19.5" customHeight="1">
      <c r="A6" s="654" t="s">
        <v>556</v>
      </c>
    </row>
    <row r="7" spans="1:1" ht="19.5" customHeight="1">
      <c r="A7" s="654" t="s">
        <v>556</v>
      </c>
    </row>
    <row r="8" spans="1:1" ht="19.5" customHeight="1">
      <c r="A8" s="654" t="s">
        <v>556</v>
      </c>
    </row>
    <row r="9" spans="1:1" ht="19.5" customHeight="1">
      <c r="A9" s="654" t="s">
        <v>556</v>
      </c>
    </row>
    <row r="10" spans="1:1" ht="19.5" customHeight="1"/>
    <row r="11" spans="1:1" ht="19.5" customHeight="1"/>
    <row r="12" spans="1:1" ht="19.5" customHeight="1">
      <c r="A12" s="654" t="s">
        <v>556</v>
      </c>
    </row>
    <row r="13" spans="1:1" ht="19.5" customHeight="1">
      <c r="A13" s="654" t="s">
        <v>556</v>
      </c>
    </row>
    <row r="14" spans="1:1" ht="19.5" customHeight="1">
      <c r="A14" s="654" t="s">
        <v>556</v>
      </c>
    </row>
    <row r="15" spans="1:1" ht="19.5" customHeight="1">
      <c r="A15" s="654" t="s">
        <v>556</v>
      </c>
    </row>
    <row r="16" spans="1:1" ht="42" customHeight="1">
      <c r="A16" s="654" t="s">
        <v>556</v>
      </c>
    </row>
    <row r="17" spans="1:9" ht="29.25" customHeight="1">
      <c r="A17" s="686" t="s">
        <v>716</v>
      </c>
      <c r="B17" s="686"/>
      <c r="C17" s="686"/>
      <c r="D17" s="686"/>
      <c r="E17" s="686"/>
      <c r="F17" s="686"/>
      <c r="G17" s="686"/>
      <c r="H17" s="673"/>
      <c r="I17" s="673"/>
    </row>
    <row r="18" spans="1:9" ht="19.5" customHeight="1">
      <c r="A18" s="654" t="s">
        <v>556</v>
      </c>
    </row>
    <row r="19" spans="1:9" ht="19.5" customHeight="1"/>
    <row r="20" spans="1:9" ht="19.5" customHeight="1"/>
    <row r="21" spans="1:9" ht="19.5" customHeight="1">
      <c r="A21" s="654" t="s">
        <v>556</v>
      </c>
    </row>
    <row r="22" spans="1:9" ht="19.5" customHeight="1">
      <c r="A22" s="654" t="s">
        <v>556</v>
      </c>
    </row>
    <row r="23" spans="1:9" ht="51.75" customHeight="1">
      <c r="A23" s="654" t="s">
        <v>556</v>
      </c>
    </row>
    <row r="24" spans="1:9" ht="64.5" customHeight="1">
      <c r="A24" s="654" t="s">
        <v>556</v>
      </c>
    </row>
    <row r="25" spans="1:9" ht="19.5" customHeight="1">
      <c r="A25" s="654" t="s">
        <v>556</v>
      </c>
    </row>
    <row r="26" spans="1:9" ht="19.5" customHeight="1">
      <c r="A26" s="654" t="s">
        <v>556</v>
      </c>
    </row>
    <row r="27" spans="1:9" ht="19.5" customHeight="1">
      <c r="A27" s="654" t="s">
        <v>556</v>
      </c>
    </row>
    <row r="28" spans="1:9" ht="19.5" customHeight="1"/>
    <row r="29" spans="1:9" ht="19.5" customHeight="1"/>
    <row r="30" spans="1:9" ht="19.5" customHeight="1"/>
    <row r="31" spans="1:9" ht="19.5" customHeight="1"/>
    <row r="32" spans="1:9" ht="19.5" customHeight="1"/>
  </sheetData>
  <mergeCells count="1">
    <mergeCell ref="A17:G17"/>
  </mergeCells>
  <phoneticPr fontId="47" type="noConversion"/>
  <printOptions horizontalCentered="1"/>
  <pageMargins left="0.19685039370078741" right="0.75" top="0.78740157480314965" bottom="0.98425196850393704" header="0" footer="0"/>
  <pageSetup paperSize="9" scale="9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4" enableFormatConditionsCalculation="0">
    <tabColor indexed="27"/>
  </sheetPr>
  <dimension ref="A1:E39"/>
  <sheetViews>
    <sheetView view="pageBreakPreview" zoomScaleNormal="100" zoomScaleSheetLayoutView="100" workbookViewId="0">
      <selection activeCell="O23" sqref="O23"/>
    </sheetView>
  </sheetViews>
  <sheetFormatPr defaultRowHeight="14.25"/>
  <cols>
    <col min="1" max="3" width="9.140625" style="654"/>
    <col min="4" max="4" width="20.7109375" style="654" customWidth="1"/>
    <col min="5" max="5" width="9.140625" style="654"/>
    <col min="6" max="6" width="14.42578125" style="654" customWidth="1"/>
    <col min="7" max="7" width="17.140625" style="654" customWidth="1"/>
    <col min="8" max="16384" width="9.140625" style="654"/>
  </cols>
  <sheetData>
    <row r="1" spans="1:5" ht="15">
      <c r="A1" s="653" t="s">
        <v>677</v>
      </c>
    </row>
    <row r="2" spans="1:5" ht="15">
      <c r="A2" s="653"/>
    </row>
    <row r="4" spans="1:5" ht="15">
      <c r="A4" s="653"/>
    </row>
    <row r="9" spans="1:5">
      <c r="E9" s="659"/>
    </row>
    <row r="10" spans="1:5" ht="15">
      <c r="A10" s="653"/>
    </row>
    <row r="27" ht="27" customHeight="1"/>
    <row r="31" ht="25.5" customHeight="1"/>
    <row r="32" ht="23.25" customHeight="1"/>
    <row r="34" ht="3" customHeight="1"/>
    <row r="35" hidden="1"/>
    <row r="39" ht="73.5" customHeight="1"/>
  </sheetData>
  <phoneticPr fontId="47" type="noConversion"/>
  <printOptions horizontalCentered="1"/>
  <pageMargins left="0.19685039370078741" right="0.75" top="0.78740157480314965" bottom="0.98425196850393704" header="0" footer="0"/>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5" enableFormatConditionsCalculation="0">
    <tabColor indexed="27"/>
  </sheetPr>
  <dimension ref="A1:A13"/>
  <sheetViews>
    <sheetView view="pageBreakPreview" zoomScaleNormal="100" zoomScaleSheetLayoutView="100" workbookViewId="0">
      <selection activeCell="O23" sqref="O23"/>
    </sheetView>
  </sheetViews>
  <sheetFormatPr defaultRowHeight="14.25"/>
  <cols>
    <col min="1" max="3" width="9.140625" style="654"/>
    <col min="4" max="4" width="20.7109375" style="654" customWidth="1"/>
    <col min="5" max="5" width="9.140625" style="654"/>
    <col min="6" max="6" width="14.42578125" style="654" customWidth="1"/>
    <col min="7" max="7" width="18.7109375" style="654" customWidth="1"/>
    <col min="8" max="8" width="10.28515625" style="654" customWidth="1"/>
    <col min="9" max="16384" width="9.140625" style="654"/>
  </cols>
  <sheetData>
    <row r="1" spans="1:1" ht="15">
      <c r="A1" s="653" t="s">
        <v>663</v>
      </c>
    </row>
    <row r="2" spans="1:1" ht="7.5" customHeight="1"/>
    <row r="3" spans="1:1" ht="15">
      <c r="A3" s="653" t="s">
        <v>664</v>
      </c>
    </row>
    <row r="5" spans="1:1">
      <c r="A5" s="658" t="s">
        <v>665</v>
      </c>
    </row>
    <row r="13" spans="1:1" ht="162.75" customHeight="1"/>
  </sheetData>
  <phoneticPr fontId="47" type="noConversion"/>
  <printOptions horizontalCentered="1"/>
  <pageMargins left="0.19685039370078741" right="0.75" top="0.78740157480314965" bottom="0.98425196850393704" header="0" footer="0"/>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6" enableFormatConditionsCalculation="0">
    <tabColor indexed="27"/>
  </sheetPr>
  <dimension ref="A1:A22"/>
  <sheetViews>
    <sheetView view="pageBreakPreview" zoomScaleNormal="100" zoomScaleSheetLayoutView="100" workbookViewId="0">
      <selection activeCell="H37" sqref="H37"/>
    </sheetView>
  </sheetViews>
  <sheetFormatPr defaultRowHeight="14.25"/>
  <cols>
    <col min="1" max="6" width="9.140625" style="654"/>
    <col min="7" max="7" width="33" style="654" customWidth="1"/>
    <col min="8" max="16384" width="9.140625" style="654"/>
  </cols>
  <sheetData>
    <row r="1" spans="1:1" ht="19.5" customHeight="1">
      <c r="A1" s="653" t="s">
        <v>678</v>
      </c>
    </row>
    <row r="2" spans="1:1" ht="19.5" customHeight="1"/>
    <row r="3" spans="1:1" ht="19.5" customHeight="1"/>
    <row r="4" spans="1:1" ht="19.5" customHeight="1"/>
    <row r="5" spans="1:1" ht="19.5" customHeight="1"/>
    <row r="6" spans="1:1" ht="19.5" customHeight="1"/>
    <row r="7" spans="1:1" ht="19.5" customHeight="1"/>
    <row r="8" spans="1:1" ht="19.5" customHeight="1"/>
    <row r="9" spans="1:1" ht="19.5" customHeight="1"/>
    <row r="10" spans="1:1" ht="19.5" customHeight="1"/>
    <row r="11" spans="1:1" ht="19.5" customHeight="1"/>
    <row r="12" spans="1:1" ht="19.5" customHeight="1"/>
    <row r="13" spans="1:1" ht="19.5" customHeight="1"/>
    <row r="14" spans="1:1" ht="19.5" customHeight="1"/>
    <row r="15" spans="1:1" ht="19.5" customHeight="1"/>
    <row r="16" spans="1:1" ht="19.5" customHeight="1"/>
    <row r="17" spans="1:1" ht="19.5" customHeight="1">
      <c r="A17" s="654" t="s">
        <v>556</v>
      </c>
    </row>
    <row r="18" spans="1:1" ht="19.5" customHeight="1"/>
    <row r="19" spans="1:1" ht="19.5" customHeight="1"/>
    <row r="20" spans="1:1" ht="19.5" customHeight="1"/>
    <row r="21" spans="1:1" ht="19.5" customHeight="1"/>
    <row r="22" spans="1:1" ht="19.5" customHeight="1"/>
  </sheetData>
  <phoneticPr fontId="47" type="noConversion"/>
  <printOptions horizontalCentered="1"/>
  <pageMargins left="0.19685039370078741" right="0.75" top="0.78740157480314965" bottom="0.98425196850393704" header="0" footer="0"/>
  <pageSetup paperSize="9"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27"/>
  </sheetPr>
  <dimension ref="A1:A41"/>
  <sheetViews>
    <sheetView view="pageBreakPreview" zoomScaleNormal="100" zoomScaleSheetLayoutView="100" workbookViewId="0">
      <selection activeCell="L29" sqref="L29"/>
    </sheetView>
  </sheetViews>
  <sheetFormatPr defaultRowHeight="14.25"/>
  <cols>
    <col min="1" max="6" width="9.140625" style="654"/>
    <col min="7" max="7" width="36.7109375" style="654" customWidth="1"/>
    <col min="8" max="16384" width="9.140625" style="654"/>
  </cols>
  <sheetData>
    <row r="1" spans="1:1" ht="19.5" customHeight="1">
      <c r="A1" s="653" t="s">
        <v>679</v>
      </c>
    </row>
    <row r="2" spans="1:1" ht="13.5" customHeight="1"/>
    <row r="3" spans="1:1" ht="19.5" customHeight="1">
      <c r="A3" s="653" t="s">
        <v>680</v>
      </c>
    </row>
    <row r="4" spans="1:1" ht="11.25" customHeight="1"/>
    <row r="5" spans="1:1" ht="19.5" customHeight="1">
      <c r="A5" s="653" t="s">
        <v>724</v>
      </c>
    </row>
    <row r="6" spans="1:1" ht="19.5" customHeight="1">
      <c r="A6" s="654" t="s">
        <v>681</v>
      </c>
    </row>
    <row r="7" spans="1:1" ht="19.5" customHeight="1"/>
    <row r="8" spans="1:1" ht="19.5" customHeight="1"/>
    <row r="9" spans="1:1" ht="19.5" customHeight="1"/>
    <row r="10" spans="1:1" ht="19.5" customHeight="1"/>
    <row r="11" spans="1:1" ht="19.5" customHeight="1"/>
    <row r="12" spans="1:1" ht="19.5" customHeight="1"/>
    <row r="13" spans="1:1" ht="19.5" customHeight="1"/>
    <row r="14" spans="1:1" ht="19.5" customHeight="1"/>
    <row r="15" spans="1:1" ht="19.5" customHeight="1"/>
    <row r="16" spans="1:1" ht="19.5" customHeight="1"/>
    <row r="17" spans="1:1" ht="19.5" customHeight="1"/>
    <row r="18" spans="1:1" ht="19.5" customHeight="1"/>
    <row r="19" spans="1:1" ht="19.5" customHeight="1"/>
    <row r="20" spans="1:1" ht="19.5" customHeight="1"/>
    <row r="21" spans="1:1" ht="19.5" customHeight="1"/>
    <row r="22" spans="1:1" ht="19.5" customHeight="1">
      <c r="A22" s="653" t="s">
        <v>692</v>
      </c>
    </row>
    <row r="23" spans="1:1" ht="19.5" customHeight="1">
      <c r="A23" s="654" t="s">
        <v>693</v>
      </c>
    </row>
    <row r="24" spans="1:1" ht="19.5" customHeight="1"/>
    <row r="25" spans="1:1" ht="19.5" customHeight="1"/>
    <row r="26" spans="1:1" ht="19.5" customHeight="1"/>
    <row r="27" spans="1:1" ht="19.5" customHeight="1"/>
    <row r="28" spans="1:1" ht="19.5" customHeight="1"/>
    <row r="29" spans="1:1" ht="19.5" customHeight="1"/>
    <row r="30" spans="1:1" ht="19.5" customHeight="1"/>
    <row r="31" spans="1:1" ht="19.5" customHeight="1"/>
    <row r="32" spans="1:1" ht="19.5" customHeight="1"/>
    <row r="33" ht="19.5" customHeight="1"/>
    <row r="34" ht="19.5" customHeight="1"/>
    <row r="35" ht="19.5" customHeight="1"/>
    <row r="36" ht="19.5" customHeight="1"/>
    <row r="37" ht="19.5" customHeight="1"/>
    <row r="38" ht="19.5" customHeight="1"/>
    <row r="39" ht="19.5" customHeight="1"/>
    <row r="40" ht="19.5" customHeight="1"/>
    <row r="41" ht="19.5" customHeight="1"/>
  </sheetData>
  <phoneticPr fontId="47" type="noConversion"/>
  <printOptions horizontalCentered="1"/>
  <pageMargins left="0.19685039370078741" right="0.75" top="0.78740157480314965" bottom="0.98425196850393704" header="0" footer="0"/>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27"/>
  </sheetPr>
  <dimension ref="A1:H29"/>
  <sheetViews>
    <sheetView view="pageBreakPreview" zoomScaleNormal="100" zoomScaleSheetLayoutView="100" workbookViewId="0"/>
  </sheetViews>
  <sheetFormatPr defaultRowHeight="14.25"/>
  <cols>
    <col min="1" max="2" width="9.140625" style="654"/>
    <col min="3" max="3" width="7.85546875" style="654" customWidth="1"/>
    <col min="4" max="4" width="6.7109375" style="654" customWidth="1"/>
    <col min="5" max="5" width="9.140625" style="654"/>
    <col min="6" max="6" width="33.28515625" style="654" customWidth="1"/>
    <col min="7" max="7" width="11.42578125" style="654" hidden="1" customWidth="1"/>
    <col min="8" max="8" width="14.28515625" style="654" customWidth="1"/>
    <col min="9" max="16384" width="9.140625" style="654"/>
  </cols>
  <sheetData>
    <row r="1" spans="1:1" ht="19.5" customHeight="1">
      <c r="A1" s="654" t="s">
        <v>708</v>
      </c>
    </row>
    <row r="2" spans="1:1" ht="19.5" customHeight="1">
      <c r="A2" s="654" t="s">
        <v>687</v>
      </c>
    </row>
    <row r="3" spans="1:1" ht="19.5" customHeight="1"/>
    <row r="4" spans="1:1" ht="19.5" customHeight="1"/>
    <row r="5" spans="1:1" ht="19.5" customHeight="1"/>
    <row r="6" spans="1:1" ht="19.5" customHeight="1"/>
    <row r="7" spans="1:1" ht="19.5" customHeight="1"/>
    <row r="8" spans="1:1" ht="19.5" customHeight="1"/>
    <row r="9" spans="1:1" ht="19.5" customHeight="1"/>
    <row r="10" spans="1:1" ht="19.5" customHeight="1"/>
    <row r="11" spans="1:1" ht="19.5" customHeight="1"/>
    <row r="12" spans="1:1" ht="19.5" customHeight="1"/>
    <row r="13" spans="1:1" ht="19.5" customHeight="1"/>
    <row r="14" spans="1:1" ht="19.5" customHeight="1"/>
    <row r="15" spans="1:1" ht="19.5" customHeight="1"/>
    <row r="16" spans="1:1" ht="19.5" customHeight="1"/>
    <row r="17" spans="1:8" ht="19.5" customHeight="1">
      <c r="A17" s="654" t="s">
        <v>694</v>
      </c>
    </row>
    <row r="18" spans="1:8" ht="19.5" customHeight="1">
      <c r="A18" s="654" t="s">
        <v>695</v>
      </c>
    </row>
    <row r="19" spans="1:8" ht="19.5" customHeight="1">
      <c r="A19" s="654" t="s">
        <v>696</v>
      </c>
    </row>
    <row r="20" spans="1:8" ht="19.5" customHeight="1"/>
    <row r="21" spans="1:8" ht="19.5" customHeight="1">
      <c r="A21" s="694"/>
      <c r="B21" s="695"/>
      <c r="C21" s="655" t="s">
        <v>697</v>
      </c>
      <c r="D21" s="655"/>
      <c r="E21" s="656" t="s">
        <v>682</v>
      </c>
      <c r="F21" s="656"/>
      <c r="G21" s="656"/>
      <c r="H21" s="657"/>
    </row>
    <row r="22" spans="1:8" ht="67.5" customHeight="1">
      <c r="A22" s="687" t="s">
        <v>698</v>
      </c>
      <c r="B22" s="687"/>
      <c r="C22" s="687" t="s">
        <v>699</v>
      </c>
      <c r="D22" s="687"/>
      <c r="E22" s="688"/>
      <c r="F22" s="688"/>
      <c r="G22" s="688"/>
      <c r="H22" s="657"/>
    </row>
    <row r="23" spans="1:8" ht="72.75" customHeight="1">
      <c r="A23" s="687" t="s">
        <v>700</v>
      </c>
      <c r="B23" s="687"/>
      <c r="C23" s="687">
        <v>0</v>
      </c>
      <c r="D23" s="687"/>
      <c r="E23" s="688"/>
      <c r="F23" s="688"/>
      <c r="G23" s="688"/>
      <c r="H23" s="657"/>
    </row>
    <row r="24" spans="1:8" ht="49.5" customHeight="1">
      <c r="A24" s="687" t="s">
        <v>701</v>
      </c>
      <c r="B24" s="687"/>
      <c r="C24" s="687" t="s">
        <v>702</v>
      </c>
      <c r="D24" s="687"/>
      <c r="E24" s="688"/>
      <c r="F24" s="688"/>
      <c r="G24" s="688"/>
      <c r="H24" s="657"/>
    </row>
    <row r="25" spans="1:8" ht="41.25" customHeight="1">
      <c r="A25" s="687" t="s">
        <v>703</v>
      </c>
      <c r="B25" s="687"/>
      <c r="C25" s="687" t="s">
        <v>704</v>
      </c>
      <c r="D25" s="687"/>
      <c r="E25" s="688"/>
      <c r="F25" s="688"/>
      <c r="G25" s="688"/>
      <c r="H25" s="657"/>
    </row>
    <row r="26" spans="1:8" ht="42.75" customHeight="1">
      <c r="A26" s="687" t="s">
        <v>705</v>
      </c>
      <c r="B26" s="687"/>
      <c r="C26" s="687" t="s">
        <v>699</v>
      </c>
      <c r="D26" s="687"/>
      <c r="E26" s="688"/>
      <c r="F26" s="688"/>
      <c r="G26" s="688"/>
      <c r="H26" s="657"/>
    </row>
    <row r="27" spans="1:8" ht="55.5" customHeight="1">
      <c r="A27" s="689" t="s">
        <v>706</v>
      </c>
      <c r="B27" s="690"/>
      <c r="C27" s="689" t="s">
        <v>699</v>
      </c>
      <c r="D27" s="690"/>
      <c r="E27" s="691"/>
      <c r="F27" s="692"/>
      <c r="G27" s="693"/>
      <c r="H27" s="657"/>
    </row>
    <row r="28" spans="1:8" ht="32.25" customHeight="1">
      <c r="A28" s="689" t="s">
        <v>707</v>
      </c>
      <c r="B28" s="690"/>
      <c r="C28" s="689" t="s">
        <v>699</v>
      </c>
      <c r="D28" s="690"/>
      <c r="E28" s="691"/>
      <c r="F28" s="692"/>
      <c r="G28" s="693"/>
      <c r="H28" s="657"/>
    </row>
    <row r="29" spans="1:8" ht="33.75" customHeight="1"/>
  </sheetData>
  <mergeCells count="22">
    <mergeCell ref="A28:B28"/>
    <mergeCell ref="C28:D28"/>
    <mergeCell ref="E28:G28"/>
    <mergeCell ref="A21:B21"/>
    <mergeCell ref="E27:G27"/>
    <mergeCell ref="C27:D27"/>
    <mergeCell ref="A27:B27"/>
    <mergeCell ref="A26:B26"/>
    <mergeCell ref="C26:D26"/>
    <mergeCell ref="E26:G26"/>
    <mergeCell ref="A24:B24"/>
    <mergeCell ref="C24:D24"/>
    <mergeCell ref="E24:G24"/>
    <mergeCell ref="A25:B25"/>
    <mergeCell ref="C25:D25"/>
    <mergeCell ref="E25:G25"/>
    <mergeCell ref="A22:B22"/>
    <mergeCell ref="C22:D22"/>
    <mergeCell ref="E22:G22"/>
    <mergeCell ref="A23:B23"/>
    <mergeCell ref="C23:D23"/>
    <mergeCell ref="E23:G23"/>
  </mergeCells>
  <phoneticPr fontId="47" type="noConversion"/>
  <printOptions horizontalCentered="1"/>
  <pageMargins left="0.19685039370078741" right="0.75" top="0.78740157480314965" bottom="0.98425196850393704" header="0" footer="0"/>
  <pageSetup paperSize="9" scale="90"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27"/>
  </sheetPr>
  <dimension ref="A1:J39"/>
  <sheetViews>
    <sheetView view="pageBreakPreview" zoomScaleNormal="100" zoomScaleSheetLayoutView="100" workbookViewId="0">
      <selection activeCell="O25" sqref="O25"/>
    </sheetView>
  </sheetViews>
  <sheetFormatPr defaultRowHeight="14.25"/>
  <cols>
    <col min="1" max="1" width="9.140625" style="654"/>
    <col min="2" max="2" width="11" style="654" customWidth="1"/>
    <col min="3" max="9" width="9.140625" style="654"/>
    <col min="10" max="10" width="7.28515625" style="654" customWidth="1"/>
    <col min="11" max="16384" width="9.140625" style="654"/>
  </cols>
  <sheetData>
    <row r="1" spans="1:10" ht="19.5" customHeight="1">
      <c r="A1" s="653" t="s">
        <v>688</v>
      </c>
    </row>
    <row r="2" spans="1:10" ht="33" customHeight="1">
      <c r="A2" s="697" t="s">
        <v>709</v>
      </c>
      <c r="B2" s="697"/>
      <c r="C2" s="697"/>
      <c r="D2" s="697"/>
      <c r="E2" s="697"/>
      <c r="F2" s="697"/>
      <c r="G2" s="697"/>
      <c r="H2" s="697"/>
      <c r="I2" s="697"/>
      <c r="J2" s="697"/>
    </row>
    <row r="3" spans="1:10" ht="19.5" customHeight="1"/>
    <row r="4" spans="1:10" ht="19.5" customHeight="1"/>
    <row r="5" spans="1:10" ht="19.5" customHeight="1"/>
    <row r="6" spans="1:10" ht="19.5" customHeight="1"/>
    <row r="7" spans="1:10" ht="19.5" customHeight="1"/>
    <row r="8" spans="1:10" ht="19.5" customHeight="1"/>
    <row r="9" spans="1:10" ht="19.5" customHeight="1"/>
    <row r="10" spans="1:10" ht="19.5" customHeight="1"/>
    <row r="11" spans="1:10" ht="19.5" customHeight="1"/>
    <row r="12" spans="1:10" ht="19.5" customHeight="1"/>
    <row r="13" spans="1:10" ht="19.5" customHeight="1"/>
    <row r="14" spans="1:10" ht="19.5" customHeight="1"/>
    <row r="15" spans="1:10" ht="30.75" customHeight="1"/>
    <row r="16" spans="1:10" ht="19.5" customHeight="1">
      <c r="A16" s="653" t="s">
        <v>689</v>
      </c>
    </row>
    <row r="17" spans="1:2" ht="19.5" customHeight="1">
      <c r="A17" s="696" t="s">
        <v>690</v>
      </c>
      <c r="B17" s="696"/>
    </row>
    <row r="18" spans="1:2" ht="19.5" customHeight="1">
      <c r="A18" s="654" t="s">
        <v>691</v>
      </c>
    </row>
    <row r="19" spans="1:2" ht="19.5" customHeight="1"/>
    <row r="20" spans="1:2" ht="19.5" customHeight="1"/>
    <row r="21" spans="1:2" ht="19.5" customHeight="1"/>
    <row r="22" spans="1:2" ht="19.5" customHeight="1"/>
    <row r="23" spans="1:2" ht="19.5" customHeight="1"/>
    <row r="24" spans="1:2" ht="19.5" customHeight="1"/>
    <row r="25" spans="1:2" ht="19.5" customHeight="1"/>
    <row r="26" spans="1:2" ht="19.5" customHeight="1"/>
    <row r="27" spans="1:2" ht="19.5" customHeight="1"/>
    <row r="28" spans="1:2" ht="19.5" customHeight="1"/>
    <row r="29" spans="1:2" ht="19.5" customHeight="1"/>
    <row r="30" spans="1:2" ht="19.5" customHeight="1"/>
    <row r="31" spans="1:2" ht="19.5" customHeight="1"/>
    <row r="32" spans="1:2" ht="19.5" customHeight="1"/>
    <row r="33" ht="19.5" customHeight="1"/>
    <row r="34" ht="19.5" customHeight="1"/>
    <row r="35" ht="19.5" customHeight="1"/>
    <row r="36" ht="19.5" customHeight="1"/>
    <row r="37" ht="19.5" customHeight="1"/>
    <row r="38" ht="19.5" customHeight="1"/>
    <row r="39" ht="19.5" customHeight="1"/>
  </sheetData>
  <mergeCells count="2">
    <mergeCell ref="A17:B17"/>
    <mergeCell ref="A2:J2"/>
  </mergeCells>
  <phoneticPr fontId="47" type="noConversion"/>
  <printOptions horizontalCentered="1"/>
  <pageMargins left="0.19685039370078741" right="0.75" top="0.78740157480314965" bottom="0.98425196850393704" header="0" footer="0"/>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27"/>
  </sheetPr>
  <dimension ref="A1:H51"/>
  <sheetViews>
    <sheetView view="pageBreakPreview" zoomScaleNormal="100" zoomScaleSheetLayoutView="100" workbookViewId="0">
      <selection activeCell="S21" sqref="S21"/>
    </sheetView>
  </sheetViews>
  <sheetFormatPr defaultRowHeight="14.25"/>
  <cols>
    <col min="1" max="6" width="9.140625" style="654"/>
    <col min="7" max="7" width="16.85546875" style="654" customWidth="1"/>
    <col min="8" max="8" width="20.140625" style="654" customWidth="1"/>
    <col min="9" max="16384" width="9.140625" style="654"/>
  </cols>
  <sheetData>
    <row r="1" spans="1:1" ht="28.5" customHeight="1">
      <c r="A1" s="653" t="s">
        <v>683</v>
      </c>
    </row>
    <row r="2" spans="1:1" ht="25.5" customHeight="1">
      <c r="A2" s="653" t="s">
        <v>684</v>
      </c>
    </row>
    <row r="3" spans="1:1" ht="19.5" customHeight="1"/>
    <row r="4" spans="1:1" ht="19.5" customHeight="1"/>
    <row r="5" spans="1:1" ht="19.5" customHeight="1"/>
    <row r="6" spans="1:1" ht="19.5" customHeight="1"/>
    <row r="7" spans="1:1" ht="19.5" customHeight="1"/>
    <row r="8" spans="1:1" ht="19.5" customHeight="1"/>
    <row r="9" spans="1:1" ht="19.5" customHeight="1"/>
    <row r="10" spans="1:1" ht="19.5" customHeight="1"/>
    <row r="11" spans="1:1" ht="19.5" customHeight="1"/>
    <row r="12" spans="1:1" ht="19.5" customHeight="1"/>
    <row r="13" spans="1:1" ht="19.5" customHeight="1"/>
    <row r="14" spans="1:1" ht="19.5" customHeight="1"/>
    <row r="15" spans="1:1" ht="19.5" customHeight="1"/>
    <row r="16" spans="1:1" ht="19.5" customHeight="1"/>
    <row r="17" spans="1:1" ht="19.5" customHeight="1">
      <c r="A17" s="653" t="s">
        <v>685</v>
      </c>
    </row>
    <row r="18" spans="1:1" ht="19.5" customHeight="1"/>
    <row r="19" spans="1:1" ht="19.5" customHeight="1"/>
    <row r="20" spans="1:1" ht="19.5" customHeight="1"/>
    <row r="21" spans="1:1" ht="19.5" customHeight="1"/>
    <row r="22" spans="1:1" ht="19.5" customHeight="1"/>
    <row r="23" spans="1:1" ht="19.5" customHeight="1"/>
    <row r="24" spans="1:1" ht="19.5" customHeight="1"/>
    <row r="25" spans="1:1" ht="19.5" customHeight="1"/>
    <row r="26" spans="1:1" ht="19.5" customHeight="1"/>
    <row r="27" spans="1:1" ht="19.5" customHeight="1"/>
    <row r="28" spans="1:1" ht="19.5" customHeight="1"/>
    <row r="29" spans="1:1" ht="19.5" customHeight="1"/>
    <row r="30" spans="1:1" ht="19.5" customHeight="1"/>
    <row r="31" spans="1:1" ht="19.5" customHeight="1"/>
    <row r="32" spans="1:1" ht="19.5" customHeight="1"/>
    <row r="33" spans="1:8" ht="19.5" customHeight="1"/>
    <row r="34" spans="1:8" ht="19.5" customHeight="1"/>
    <row r="35" spans="1:8" ht="19.5" customHeight="1"/>
    <row r="36" spans="1:8" ht="19.5" customHeight="1"/>
    <row r="37" spans="1:8" ht="19.5" customHeight="1"/>
    <row r="38" spans="1:8" ht="19.5" customHeight="1">
      <c r="A38" s="653" t="s">
        <v>686</v>
      </c>
    </row>
    <row r="39" spans="1:8" ht="30.75" customHeight="1">
      <c r="A39" s="697" t="s">
        <v>710</v>
      </c>
      <c r="B39" s="697"/>
      <c r="C39" s="697"/>
      <c r="D39" s="697"/>
      <c r="E39" s="697"/>
      <c r="F39" s="697"/>
      <c r="G39" s="697"/>
      <c r="H39" s="697"/>
    </row>
    <row r="40" spans="1:8" ht="19.5" customHeight="1"/>
    <row r="41" spans="1:8" ht="19.5" customHeight="1"/>
    <row r="42" spans="1:8" ht="19.5" customHeight="1"/>
    <row r="43" spans="1:8" ht="19.5" customHeight="1"/>
    <row r="44" spans="1:8" ht="19.5" customHeight="1"/>
    <row r="45" spans="1:8" ht="19.5" customHeight="1"/>
    <row r="46" spans="1:8" ht="19.5" customHeight="1"/>
    <row r="47" spans="1:8" ht="19.5" customHeight="1"/>
    <row r="48" spans="1:8" ht="19.5" customHeight="1"/>
    <row r="49" ht="19.5" customHeight="1"/>
    <row r="50" ht="19.5" customHeight="1"/>
    <row r="51" ht="19.5" customHeight="1"/>
  </sheetData>
  <mergeCells count="1">
    <mergeCell ref="A39:H39"/>
  </mergeCells>
  <phoneticPr fontId="47" type="noConversion"/>
  <printOptions horizontalCentered="1"/>
  <pageMargins left="0.19685039370078741" right="0.75" top="0.78740157480314965" bottom="0.98425196850393704" header="0" footer="0"/>
  <pageSetup paperSize="9"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7">
    <pageSetUpPr fitToPage="1"/>
  </sheetPr>
  <dimension ref="A1:FC2249"/>
  <sheetViews>
    <sheetView view="pageBreakPreview" zoomScaleNormal="100" zoomScaleSheetLayoutView="100" workbookViewId="0">
      <selection activeCell="C10" sqref="C10"/>
    </sheetView>
  </sheetViews>
  <sheetFormatPr defaultColWidth="12.5703125" defaultRowHeight="11.25" outlineLevelRow="1" outlineLevelCol="1"/>
  <cols>
    <col min="1" max="1" width="42.85546875" style="6" customWidth="1"/>
    <col min="2" max="2" width="11.140625" style="6" hidden="1" customWidth="1" outlineLevel="1"/>
    <col min="3" max="3" width="10.5703125" style="6" customWidth="1" collapsed="1"/>
    <col min="4" max="5" width="10.5703125" style="6" customWidth="1"/>
    <col min="6" max="6" width="10" style="6" customWidth="1"/>
    <col min="7" max="9" width="10.5703125" style="6" customWidth="1"/>
    <col min="10" max="10" width="10.42578125" style="6" customWidth="1"/>
    <col min="11" max="11" width="12.28515625" style="6" customWidth="1"/>
    <col min="12" max="16" width="8.5703125" style="6" customWidth="1"/>
    <col min="17" max="17" width="9.42578125" style="6" customWidth="1"/>
    <col min="18" max="18" width="10.140625" style="6" customWidth="1"/>
    <col min="19" max="19" width="33.7109375" style="6" customWidth="1"/>
    <col min="20" max="20" width="1.42578125" style="6" customWidth="1"/>
    <col min="21" max="26" width="8.5703125" style="6" customWidth="1"/>
    <col min="27" max="28" width="12.5703125" style="6" customWidth="1"/>
    <col min="29" max="29" width="40.140625" style="6" customWidth="1"/>
    <col min="30" max="30" width="16" style="6" customWidth="1"/>
    <col min="31" max="32" width="14.42578125" style="6" customWidth="1"/>
    <col min="33" max="34" width="16.42578125" style="6" customWidth="1"/>
    <col min="35" max="35" width="40.140625" style="6" customWidth="1"/>
    <col min="36" max="37" width="16.42578125" style="6" customWidth="1"/>
    <col min="38" max="41" width="15.140625" style="6" customWidth="1"/>
    <col min="42" max="42" width="58" style="6" customWidth="1"/>
    <col min="43" max="43" width="15.140625" style="6" customWidth="1"/>
    <col min="44" max="44" width="18" style="6" customWidth="1"/>
    <col min="45" max="45" width="33.85546875" style="6" customWidth="1"/>
    <col min="46" max="46" width="43" style="6" customWidth="1"/>
    <col min="47" max="47" width="9.42578125" style="6" customWidth="1"/>
    <col min="48" max="57" width="8.140625" style="6" customWidth="1"/>
    <col min="58" max="58" width="12.5703125" style="6" customWidth="1"/>
    <col min="59" max="59" width="45" style="6" customWidth="1"/>
    <col min="60" max="60" width="9.42578125" style="6" customWidth="1"/>
    <col min="61" max="70" width="7.85546875" style="6" customWidth="1"/>
    <col min="71" max="79" width="12.5703125" style="6" customWidth="1"/>
    <col min="80" max="80" width="36.7109375" style="6" customWidth="1"/>
    <col min="81" max="81" width="16" style="6" customWidth="1"/>
    <col min="82" max="82" width="15.5703125" style="6" customWidth="1"/>
    <col min="83" max="83" width="15" style="6" customWidth="1"/>
    <col min="84" max="86" width="12.5703125" style="6" customWidth="1"/>
    <col min="87" max="87" width="49.28515625" style="6" customWidth="1"/>
    <col min="88" max="93" width="12.5703125" style="6" customWidth="1"/>
    <col min="94" max="94" width="49.85546875" style="6" customWidth="1"/>
    <col min="95" max="99" width="10" style="6" customWidth="1"/>
    <col min="100" max="100" width="11.7109375" style="6" customWidth="1"/>
    <col min="101" max="101" width="43.5703125" style="6" customWidth="1"/>
    <col min="102" max="106" width="9.85546875" style="6" customWidth="1"/>
    <col min="107" max="108" width="28" style="6" customWidth="1"/>
    <col min="109" max="110" width="24.140625" style="6" customWidth="1"/>
    <col min="111" max="111" width="22.85546875" style="6" customWidth="1"/>
    <col min="112" max="112" width="24.140625" style="6" customWidth="1"/>
    <col min="113" max="113" width="16.42578125" style="6" customWidth="1"/>
    <col min="114" max="16384" width="12.5703125" style="6"/>
  </cols>
  <sheetData>
    <row r="1" spans="1:151" ht="30" customHeight="1">
      <c r="A1" s="3" t="s">
        <v>171</v>
      </c>
      <c r="B1" s="5"/>
      <c r="C1" s="5"/>
      <c r="D1" s="5"/>
      <c r="E1" s="5"/>
      <c r="F1" s="5"/>
      <c r="G1" s="5"/>
      <c r="H1" s="5"/>
      <c r="I1" s="5"/>
    </row>
    <row r="2" spans="1:151" ht="22.5" customHeight="1" thickBot="1">
      <c r="A2" s="4" t="s">
        <v>172</v>
      </c>
      <c r="B2" s="5"/>
      <c r="C2" s="5"/>
      <c r="D2" s="5"/>
      <c r="E2" s="5"/>
      <c r="F2" s="5"/>
      <c r="G2" s="5"/>
      <c r="H2" s="5"/>
      <c r="I2" s="5"/>
    </row>
    <row r="3" spans="1:151" ht="12.75" customHeight="1" thickBot="1">
      <c r="A3" s="601"/>
      <c r="B3" s="7"/>
      <c r="C3" s="7"/>
      <c r="D3" s="7"/>
      <c r="E3" s="55"/>
      <c r="F3" s="7"/>
      <c r="G3" s="7"/>
      <c r="H3" s="7"/>
      <c r="I3" s="8"/>
      <c r="J3" s="9"/>
      <c r="K3" s="9"/>
      <c r="L3" s="9"/>
      <c r="M3" s="9"/>
      <c r="N3" s="9"/>
      <c r="O3" s="9"/>
      <c r="P3" s="9"/>
      <c r="Q3" s="9"/>
      <c r="R3" s="9"/>
      <c r="S3" s="9"/>
      <c r="T3" s="9"/>
      <c r="U3" s="9"/>
      <c r="V3" s="9"/>
      <c r="AC3" s="9"/>
      <c r="AD3" s="9"/>
      <c r="AE3" s="9"/>
      <c r="AF3" s="9"/>
      <c r="AG3" s="9"/>
      <c r="AH3" s="9"/>
      <c r="AI3" s="10" t="s">
        <v>174</v>
      </c>
      <c r="AJ3" s="9"/>
      <c r="AK3" s="9"/>
      <c r="AL3" s="9"/>
      <c r="AM3" s="9"/>
      <c r="AN3" s="11" t="s">
        <v>175</v>
      </c>
      <c r="AO3" s="11"/>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B3" s="13"/>
      <c r="CC3" s="13"/>
      <c r="CD3" s="13"/>
      <c r="CE3" s="13"/>
      <c r="CF3" s="9"/>
      <c r="CI3" s="14"/>
      <c r="CJ3" s="13"/>
      <c r="CK3" s="13"/>
      <c r="CL3" s="13"/>
      <c r="CM3" s="13"/>
      <c r="CN3" s="13"/>
      <c r="CO3" s="9"/>
      <c r="CP3" s="9"/>
      <c r="CQ3" s="9"/>
      <c r="CR3" s="9"/>
      <c r="CS3" s="9"/>
      <c r="CT3" s="9"/>
      <c r="CU3" s="9"/>
      <c r="CW3" s="14"/>
      <c r="CX3" s="13"/>
      <c r="CY3" s="13"/>
      <c r="CZ3" s="13"/>
      <c r="DA3" s="13"/>
      <c r="DB3" s="13"/>
    </row>
    <row r="4" spans="1:151" ht="14.1" customHeight="1" thickTop="1" thickBot="1">
      <c r="A4" s="128"/>
      <c r="B4" s="128"/>
      <c r="C4" s="136"/>
      <c r="D4" s="137"/>
      <c r="E4" s="137"/>
      <c r="F4" s="137"/>
      <c r="G4" s="137"/>
      <c r="H4" s="137"/>
      <c r="J4" s="9"/>
      <c r="K4" s="9"/>
      <c r="L4" s="9"/>
      <c r="M4" s="9"/>
      <c r="N4" s="9"/>
      <c r="O4" s="9"/>
      <c r="P4" s="9"/>
      <c r="Q4" s="9"/>
      <c r="R4" s="9"/>
      <c r="S4" s="9"/>
      <c r="T4" s="9"/>
      <c r="U4" s="9"/>
      <c r="V4" s="9"/>
      <c r="W4" s="8"/>
      <c r="X4" s="8"/>
      <c r="AC4" s="9"/>
      <c r="AD4" s="9"/>
      <c r="AE4" s="9"/>
      <c r="AF4" s="9"/>
      <c r="AG4" s="9"/>
      <c r="AH4" s="9"/>
      <c r="AL4" s="11"/>
      <c r="AM4" s="11"/>
      <c r="AN4" s="11" t="s">
        <v>173</v>
      </c>
      <c r="AO4" s="11"/>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B4" s="15" t="s">
        <v>176</v>
      </c>
      <c r="CC4" s="15" t="s">
        <v>177</v>
      </c>
      <c r="CD4" s="15" t="s">
        <v>178</v>
      </c>
      <c r="CE4" s="15" t="s">
        <v>179</v>
      </c>
      <c r="CF4" s="9"/>
      <c r="CI4" s="16"/>
      <c r="CJ4" s="15">
        <f>BV4</f>
        <v>0</v>
      </c>
      <c r="CK4" s="15">
        <f>BW4</f>
        <v>0</v>
      </c>
      <c r="CL4" s="15">
        <f>BX4</f>
        <v>0</v>
      </c>
      <c r="CM4" s="15">
        <f>BY4</f>
        <v>0</v>
      </c>
      <c r="CN4" s="15">
        <f>BZ4</f>
        <v>0</v>
      </c>
      <c r="CO4" s="9"/>
      <c r="CP4" s="9"/>
      <c r="CQ4" s="9"/>
      <c r="CR4" s="9"/>
      <c r="CS4" s="9"/>
      <c r="CT4" s="9"/>
      <c r="CU4" s="9"/>
      <c r="CW4" s="16" t="s">
        <v>180</v>
      </c>
      <c r="CX4" s="15">
        <f>CQ4</f>
        <v>0</v>
      </c>
      <c r="CY4" s="15">
        <f>CR4</f>
        <v>0</v>
      </c>
      <c r="CZ4" s="15">
        <f>CS4</f>
        <v>0</v>
      </c>
      <c r="DA4" s="15">
        <f>CT4</f>
        <v>0</v>
      </c>
      <c r="DB4" s="15">
        <f>CU4</f>
        <v>0</v>
      </c>
      <c r="ED4" s="12" t="s">
        <v>181</v>
      </c>
      <c r="EE4" s="12" t="s">
        <v>182</v>
      </c>
      <c r="EF4" s="12" t="s">
        <v>183</v>
      </c>
      <c r="EG4" s="12" t="s">
        <v>184</v>
      </c>
      <c r="EH4" s="12" t="s">
        <v>185</v>
      </c>
      <c r="EI4" s="12" t="s">
        <v>186</v>
      </c>
      <c r="EJ4" s="12" t="s">
        <v>187</v>
      </c>
      <c r="EK4" s="12" t="s">
        <v>188</v>
      </c>
      <c r="EL4" s="12" t="s">
        <v>189</v>
      </c>
      <c r="EM4" s="12" t="s">
        <v>190</v>
      </c>
      <c r="EN4" s="12" t="s">
        <v>191</v>
      </c>
      <c r="EO4" s="12" t="s">
        <v>192</v>
      </c>
      <c r="EP4" s="12" t="s">
        <v>193</v>
      </c>
      <c r="EQ4" s="12" t="s">
        <v>194</v>
      </c>
      <c r="ER4" s="12" t="s">
        <v>195</v>
      </c>
    </row>
    <row r="5" spans="1:151" ht="14.1" customHeight="1" thickBot="1">
      <c r="A5" s="593"/>
      <c r="B5" s="590"/>
      <c r="C5" s="589"/>
      <c r="D5" s="590"/>
      <c r="E5" s="589"/>
      <c r="F5" s="203"/>
      <c r="G5" s="203"/>
      <c r="H5" s="203"/>
      <c r="J5" s="9"/>
      <c r="K5" s="9"/>
      <c r="L5" s="9"/>
      <c r="M5" s="9"/>
      <c r="N5" s="9"/>
      <c r="O5" s="9"/>
      <c r="P5" s="9"/>
      <c r="Q5" s="9"/>
      <c r="R5" s="9"/>
      <c r="S5" s="9"/>
      <c r="T5" s="9"/>
      <c r="U5" s="9"/>
      <c r="V5" s="9"/>
      <c r="W5" s="8"/>
      <c r="X5" s="8"/>
      <c r="AC5" s="9"/>
      <c r="AD5" s="9"/>
      <c r="AE5" s="9"/>
      <c r="AF5" s="9"/>
      <c r="AG5" s="9"/>
      <c r="AH5" s="9"/>
      <c r="AI5" s="13"/>
      <c r="AJ5" s="13"/>
      <c r="AK5" s="13"/>
      <c r="AL5" s="13"/>
      <c r="AM5" s="13"/>
      <c r="AN5" s="13"/>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B5" s="17"/>
      <c r="CC5" s="18" t="s">
        <v>196</v>
      </c>
      <c r="CD5" s="18" t="s">
        <v>197</v>
      </c>
      <c r="CE5" s="18" t="s">
        <v>197</v>
      </c>
      <c r="CF5" s="9"/>
      <c r="CI5" s="19"/>
      <c r="CJ5" s="17"/>
      <c r="CK5" s="17"/>
      <c r="CL5" s="17"/>
      <c r="CM5" s="17"/>
      <c r="CN5" s="17"/>
      <c r="CO5" s="9"/>
      <c r="CP5" s="9"/>
      <c r="CQ5" s="9"/>
      <c r="CR5" s="9"/>
      <c r="CS5" s="9"/>
      <c r="CT5" s="9"/>
      <c r="CU5" s="9"/>
      <c r="CW5" s="19"/>
      <c r="CX5" s="17"/>
      <c r="CY5" s="17"/>
      <c r="CZ5" s="17"/>
      <c r="DA5" s="17"/>
      <c r="DB5" s="17"/>
    </row>
    <row r="6" spans="1:151" ht="14.1" customHeight="1" thickBot="1">
      <c r="A6" s="538" t="s">
        <v>198</v>
      </c>
      <c r="B6" s="594">
        <f>C6-1</f>
        <v>2010</v>
      </c>
      <c r="C6" s="245">
        <v>2011</v>
      </c>
      <c r="D6" s="246">
        <f>C6+1</f>
        <v>2012</v>
      </c>
      <c r="E6" s="246">
        <f>D6+1</f>
        <v>2013</v>
      </c>
      <c r="F6" s="246">
        <f>E6+1</f>
        <v>2014</v>
      </c>
      <c r="G6" s="246">
        <f>F6+1</f>
        <v>2015</v>
      </c>
      <c r="H6" s="246">
        <f>G6+1</f>
        <v>2016</v>
      </c>
      <c r="J6" s="9"/>
      <c r="K6" s="9"/>
      <c r="L6" s="9"/>
      <c r="M6" s="9"/>
      <c r="N6" s="9"/>
      <c r="O6" s="9"/>
      <c r="P6" s="9"/>
      <c r="Q6" s="9"/>
      <c r="R6" s="9"/>
      <c r="S6" s="9"/>
      <c r="T6" s="9"/>
      <c r="U6" s="9"/>
      <c r="V6" s="9"/>
      <c r="AC6" s="9"/>
      <c r="AD6" s="9"/>
      <c r="AE6" s="9"/>
      <c r="AF6" s="9"/>
      <c r="AG6" s="9"/>
      <c r="AH6" s="9"/>
      <c r="AI6" s="15" t="s">
        <v>199</v>
      </c>
      <c r="AJ6" s="15">
        <f>C6</f>
        <v>2011</v>
      </c>
      <c r="AK6" s="15">
        <f>D6</f>
        <v>2012</v>
      </c>
      <c r="AL6" s="15">
        <f>E6</f>
        <v>2013</v>
      </c>
      <c r="AM6" s="15">
        <f>F6</f>
        <v>2014</v>
      </c>
      <c r="AN6" s="15">
        <f>G6</f>
        <v>2015</v>
      </c>
      <c r="AO6" s="20"/>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21"/>
      <c r="CB6" s="22"/>
      <c r="CC6" s="22"/>
      <c r="CD6" s="22"/>
      <c r="CE6" s="22"/>
      <c r="CF6" s="9"/>
      <c r="CI6" s="14"/>
      <c r="CJ6" s="23"/>
      <c r="CK6" s="23"/>
      <c r="CL6" s="23"/>
      <c r="CM6" s="23"/>
      <c r="CN6" s="23"/>
      <c r="CO6" s="9"/>
      <c r="CP6" s="9"/>
      <c r="CQ6" s="9"/>
      <c r="CR6" s="9"/>
      <c r="CS6" s="9"/>
      <c r="CT6" s="9"/>
      <c r="CU6" s="9"/>
      <c r="CW6" s="24" t="s">
        <v>200</v>
      </c>
      <c r="CX6" s="23"/>
      <c r="CY6" s="23"/>
      <c r="CZ6" s="23"/>
      <c r="DA6" s="23"/>
      <c r="DB6" s="23"/>
      <c r="ED6" s="12" t="s">
        <v>201</v>
      </c>
      <c r="EE6" s="12" t="s">
        <v>202</v>
      </c>
      <c r="EF6" s="12" t="s">
        <v>203</v>
      </c>
      <c r="EG6" s="12" t="s">
        <v>204</v>
      </c>
      <c r="EH6" s="12" t="s">
        <v>205</v>
      </c>
      <c r="EI6" s="12" t="s">
        <v>206</v>
      </c>
      <c r="EJ6" s="12" t="s">
        <v>207</v>
      </c>
      <c r="EK6" s="12" t="s">
        <v>208</v>
      </c>
      <c r="EL6" s="12" t="s">
        <v>209</v>
      </c>
      <c r="EM6" s="12" t="s">
        <v>210</v>
      </c>
      <c r="EN6" s="12" t="s">
        <v>211</v>
      </c>
      <c r="EO6" s="12" t="s">
        <v>212</v>
      </c>
      <c r="EP6" s="12" t="s">
        <v>213</v>
      </c>
      <c r="EQ6" s="12" t="s">
        <v>214</v>
      </c>
      <c r="ER6" s="12" t="s">
        <v>215</v>
      </c>
    </row>
    <row r="7" spans="1:151" ht="14.1" customHeight="1">
      <c r="A7" s="224"/>
      <c r="B7" s="595"/>
      <c r="C7" s="247"/>
      <c r="D7" s="248"/>
      <c r="E7" s="248"/>
      <c r="F7" s="248"/>
      <c r="G7" s="248"/>
      <c r="H7" s="248"/>
      <c r="I7" s="25"/>
      <c r="J7" s="9"/>
      <c r="K7" s="9"/>
      <c r="L7" s="9"/>
      <c r="M7" s="9"/>
      <c r="N7" s="9"/>
      <c r="O7" s="9"/>
      <c r="P7" s="9"/>
      <c r="Q7" s="9"/>
      <c r="R7" s="9"/>
      <c r="S7" s="9"/>
      <c r="T7" s="9"/>
      <c r="U7" s="9"/>
      <c r="V7" s="9"/>
      <c r="AC7" s="9"/>
      <c r="AD7" s="9"/>
      <c r="AE7" s="9"/>
      <c r="AF7" s="9"/>
      <c r="AG7" s="9"/>
      <c r="AH7" s="9"/>
      <c r="AI7" s="13"/>
      <c r="AJ7" s="13"/>
      <c r="AK7" s="13"/>
      <c r="AL7" s="13"/>
      <c r="AM7" s="13"/>
      <c r="AN7" s="13"/>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21"/>
      <c r="CB7" s="26" t="s">
        <v>216</v>
      </c>
      <c r="CC7" s="26">
        <f t="shared" ref="CC7:CC12" si="0">AJ11</f>
        <v>0</v>
      </c>
      <c r="CD7" s="27">
        <f t="shared" ref="CD7:CD14" si="1">IF(CE7&gt;0,CE7/CC7,0)</f>
        <v>0</v>
      </c>
      <c r="CE7" s="26">
        <v>0</v>
      </c>
      <c r="CF7" s="9"/>
      <c r="CI7" s="28"/>
      <c r="CJ7" s="26"/>
      <c r="CK7" s="26"/>
      <c r="CL7" s="26"/>
      <c r="CM7" s="26"/>
      <c r="CN7" s="26"/>
      <c r="CO7" s="9"/>
      <c r="CP7" s="9"/>
      <c r="CQ7" s="9"/>
      <c r="CR7" s="9"/>
      <c r="CS7" s="9"/>
      <c r="CT7" s="9"/>
      <c r="CU7" s="9"/>
      <c r="CW7" s="29" t="s">
        <v>217</v>
      </c>
      <c r="CX7" s="26">
        <f>M59</f>
        <v>0</v>
      </c>
      <c r="CY7" s="26">
        <f>N59</f>
        <v>0</v>
      </c>
      <c r="CZ7" s="26">
        <f>O59</f>
        <v>0</v>
      </c>
      <c r="DA7" s="26">
        <f>P59</f>
        <v>0</v>
      </c>
      <c r="DB7" s="26">
        <f>Q59</f>
        <v>0</v>
      </c>
      <c r="EL7" s="12" t="s">
        <v>189</v>
      </c>
      <c r="EM7" s="12" t="s">
        <v>218</v>
      </c>
      <c r="EP7" s="12" t="s">
        <v>219</v>
      </c>
      <c r="EQ7" s="12" t="s">
        <v>220</v>
      </c>
      <c r="ER7" s="12" t="s">
        <v>221</v>
      </c>
      <c r="ES7" s="12" t="s">
        <v>222</v>
      </c>
      <c r="ET7" s="12" t="s">
        <v>223</v>
      </c>
      <c r="EU7" s="12" t="s">
        <v>224</v>
      </c>
    </row>
    <row r="8" spans="1:151" ht="14.1" customHeight="1">
      <c r="A8" s="224" t="s">
        <v>225</v>
      </c>
      <c r="B8" s="595"/>
      <c r="C8" s="58">
        <v>4</v>
      </c>
      <c r="D8" s="58">
        <v>12</v>
      </c>
      <c r="E8" s="58">
        <v>12</v>
      </c>
      <c r="F8" s="58">
        <v>12</v>
      </c>
      <c r="G8" s="58">
        <v>12</v>
      </c>
      <c r="H8" s="58">
        <v>12</v>
      </c>
      <c r="J8" s="9"/>
      <c r="K8" s="9"/>
      <c r="L8" s="9"/>
      <c r="M8" s="9"/>
      <c r="N8" s="9"/>
      <c r="O8" s="9"/>
      <c r="P8" s="9"/>
      <c r="Q8" s="9"/>
      <c r="R8" s="9"/>
      <c r="S8" s="9"/>
      <c r="T8" s="9"/>
      <c r="U8" s="9"/>
      <c r="V8" s="9"/>
      <c r="AC8" s="9"/>
      <c r="AD8" s="9"/>
      <c r="AE8" s="9"/>
      <c r="AF8" s="9"/>
      <c r="AG8" s="9"/>
      <c r="AH8" s="9"/>
      <c r="AI8" s="23" t="s">
        <v>226</v>
      </c>
      <c r="AJ8" s="30">
        <f>AJ10+AJ19</f>
        <v>73465.960000000006</v>
      </c>
      <c r="AK8" s="30">
        <f>AK10+AK19</f>
        <v>0</v>
      </c>
      <c r="AL8" s="30" t="e">
        <f>AL10+AL19</f>
        <v>#REF!</v>
      </c>
      <c r="AM8" s="30" t="e">
        <f>AM10+AM19</f>
        <v>#REF!</v>
      </c>
      <c r="AN8" s="30" t="e">
        <f>AN10+AN19</f>
        <v>#REF!</v>
      </c>
      <c r="AO8" s="31"/>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21"/>
      <c r="CB8" s="26" t="s">
        <v>227</v>
      </c>
      <c r="CC8" s="26">
        <f t="shared" si="0"/>
        <v>0</v>
      </c>
      <c r="CD8" s="27">
        <f t="shared" si="1"/>
        <v>0</v>
      </c>
      <c r="CE8" s="26">
        <v>0</v>
      </c>
      <c r="CF8" s="9"/>
      <c r="CI8" s="28" t="s">
        <v>228</v>
      </c>
      <c r="CJ8" s="26">
        <v>0</v>
      </c>
      <c r="CK8" s="26">
        <v>0</v>
      </c>
      <c r="CL8" s="26">
        <v>0</v>
      </c>
      <c r="CM8" s="26">
        <v>0</v>
      </c>
      <c r="CN8" s="26">
        <v>0</v>
      </c>
      <c r="CO8" s="9"/>
      <c r="CP8" s="9"/>
      <c r="CQ8" s="9"/>
      <c r="CR8" s="9"/>
      <c r="CS8" s="9"/>
      <c r="CT8" s="9"/>
      <c r="CU8" s="9"/>
      <c r="CW8" s="29" t="s">
        <v>229</v>
      </c>
      <c r="CX8" s="26">
        <f>M58</f>
        <v>0</v>
      </c>
      <c r="CY8" s="26">
        <f>N58</f>
        <v>0</v>
      </c>
      <c r="CZ8" s="26">
        <f>O58</f>
        <v>0</v>
      </c>
      <c r="DA8" s="26">
        <f>P58</f>
        <v>0</v>
      </c>
      <c r="DB8" s="26">
        <f>Q58</f>
        <v>0</v>
      </c>
    </row>
    <row r="9" spans="1:151" ht="14.1" customHeight="1">
      <c r="A9" s="224" t="s">
        <v>230</v>
      </c>
      <c r="B9" s="595"/>
      <c r="C9" s="247"/>
      <c r="D9" s="247"/>
      <c r="E9" s="247"/>
      <c r="F9" s="247"/>
      <c r="G9" s="247"/>
      <c r="H9" s="247"/>
      <c r="J9" s="9"/>
      <c r="K9" s="9"/>
      <c r="L9" s="9"/>
      <c r="M9" s="9"/>
      <c r="N9" s="9"/>
      <c r="O9" s="9"/>
      <c r="P9" s="9"/>
      <c r="Q9" s="9"/>
      <c r="R9" s="9"/>
      <c r="S9" s="9"/>
      <c r="T9" s="9"/>
      <c r="U9" s="9"/>
      <c r="V9" s="9"/>
      <c r="AC9" s="9"/>
      <c r="AD9" s="9"/>
      <c r="AE9" s="9"/>
      <c r="AF9" s="9"/>
      <c r="AG9" s="9"/>
      <c r="AH9" s="9"/>
      <c r="AI9" s="23"/>
      <c r="AJ9" s="26"/>
      <c r="AK9" s="26"/>
      <c r="AL9" s="26"/>
      <c r="AM9" s="26"/>
      <c r="AN9" s="26"/>
      <c r="AO9" s="21"/>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21"/>
      <c r="CB9" s="26" t="s">
        <v>231</v>
      </c>
      <c r="CC9" s="26">
        <f t="shared" si="0"/>
        <v>0</v>
      </c>
      <c r="CD9" s="27">
        <f t="shared" si="1"/>
        <v>0</v>
      </c>
      <c r="CE9" s="26">
        <v>0</v>
      </c>
      <c r="CF9" s="9"/>
      <c r="CI9" s="28" t="s">
        <v>232</v>
      </c>
      <c r="CJ9" s="26">
        <v>0</v>
      </c>
      <c r="CK9" s="26">
        <v>0</v>
      </c>
      <c r="CL9" s="26">
        <v>0</v>
      </c>
      <c r="CM9" s="26">
        <v>0</v>
      </c>
      <c r="CN9" s="26">
        <v>0</v>
      </c>
      <c r="CO9" s="9"/>
      <c r="CP9" s="9"/>
      <c r="CQ9" s="9"/>
      <c r="CR9" s="9"/>
      <c r="CS9" s="9"/>
      <c r="CT9" s="9"/>
      <c r="CU9" s="9"/>
      <c r="CW9" s="29" t="s">
        <v>233</v>
      </c>
      <c r="CX9" s="26">
        <f t="shared" ref="CX9:DB10" si="2">M60</f>
        <v>0</v>
      </c>
      <c r="CY9" s="26">
        <f t="shared" si="2"/>
        <v>0</v>
      </c>
      <c r="CZ9" s="26">
        <f t="shared" si="2"/>
        <v>0</v>
      </c>
      <c r="DA9" s="26">
        <f t="shared" si="2"/>
        <v>0</v>
      </c>
      <c r="DB9" s="26">
        <f t="shared" si="2"/>
        <v>0</v>
      </c>
      <c r="EL9" s="12" t="s">
        <v>234</v>
      </c>
      <c r="EM9" s="12" t="s">
        <v>235</v>
      </c>
      <c r="EP9" s="12" t="s">
        <v>236</v>
      </c>
      <c r="EQ9" s="12" t="s">
        <v>237</v>
      </c>
      <c r="ER9" s="12" t="s">
        <v>238</v>
      </c>
      <c r="ES9" s="12" t="s">
        <v>239</v>
      </c>
      <c r="ET9" s="12" t="s">
        <v>240</v>
      </c>
      <c r="EU9" s="12" t="s">
        <v>241</v>
      </c>
    </row>
    <row r="10" spans="1:151" ht="14.1" customHeight="1">
      <c r="A10" s="224" t="s">
        <v>242</v>
      </c>
      <c r="B10" s="595"/>
      <c r="C10" s="58">
        <v>30</v>
      </c>
      <c r="D10" s="58">
        <f t="shared" ref="D10:F12" si="3">C10</f>
        <v>30</v>
      </c>
      <c r="E10" s="58">
        <f t="shared" si="3"/>
        <v>30</v>
      </c>
      <c r="F10" s="58">
        <f t="shared" si="3"/>
        <v>30</v>
      </c>
      <c r="G10" s="58">
        <f t="shared" ref="G10:H12" si="4">F10</f>
        <v>30</v>
      </c>
      <c r="H10" s="58">
        <f t="shared" si="4"/>
        <v>30</v>
      </c>
      <c r="J10" s="9"/>
      <c r="K10" s="9"/>
      <c r="L10" s="9"/>
      <c r="M10" s="9"/>
      <c r="N10" s="9"/>
      <c r="O10" s="9"/>
      <c r="P10" s="9"/>
      <c r="Q10" s="9"/>
      <c r="R10" s="9"/>
      <c r="S10" s="9"/>
      <c r="T10" s="9"/>
      <c r="U10" s="9"/>
      <c r="V10" s="9"/>
      <c r="W10" s="32"/>
      <c r="X10" s="32"/>
      <c r="AC10" s="9"/>
      <c r="AD10" s="9"/>
      <c r="AE10" s="9"/>
      <c r="AF10" s="9"/>
      <c r="AG10" s="9"/>
      <c r="AH10" s="9"/>
      <c r="AI10" s="23" t="s">
        <v>243</v>
      </c>
      <c r="AJ10" s="30">
        <f>SUM(AJ11:AJ17)</f>
        <v>72465.960000000006</v>
      </c>
      <c r="AK10" s="30">
        <f>SUM(AK11:AK17)</f>
        <v>0</v>
      </c>
      <c r="AL10" s="30" t="e">
        <f>SUM(AL11:AL17)</f>
        <v>#REF!</v>
      </c>
      <c r="AM10" s="30" t="e">
        <f>SUM(AM11:AM17)</f>
        <v>#REF!</v>
      </c>
      <c r="AN10" s="30" t="e">
        <f>SUM(AN11:AN17)</f>
        <v>#REF!</v>
      </c>
      <c r="AO10" s="31"/>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21"/>
      <c r="CB10" s="26" t="s">
        <v>244</v>
      </c>
      <c r="CC10" s="26">
        <f t="shared" si="0"/>
        <v>25000</v>
      </c>
      <c r="CD10" s="27">
        <f t="shared" si="1"/>
        <v>0.14280000000000001</v>
      </c>
      <c r="CE10" s="26">
        <v>3570</v>
      </c>
      <c r="CF10" s="9"/>
      <c r="CI10" s="28" t="s">
        <v>245</v>
      </c>
      <c r="CJ10" s="26">
        <f>CJ12-CJ8-CJ9</f>
        <v>0</v>
      </c>
      <c r="CK10" s="26">
        <f>CK12-CK8-CK9</f>
        <v>0</v>
      </c>
      <c r="CL10" s="26">
        <f>CL12-CL8-CL9</f>
        <v>0</v>
      </c>
      <c r="CM10" s="26">
        <f>CM12-CM8-CM9</f>
        <v>0</v>
      </c>
      <c r="CN10" s="26">
        <f>CN12-CN8-CN9</f>
        <v>0</v>
      </c>
      <c r="CO10" s="9"/>
      <c r="CP10" s="9"/>
      <c r="CQ10" s="9"/>
      <c r="CR10" s="9"/>
      <c r="CS10" s="9"/>
      <c r="CT10" s="9"/>
      <c r="CU10" s="9"/>
      <c r="CW10" s="29" t="s">
        <v>246</v>
      </c>
      <c r="CX10" s="26">
        <f t="shared" si="2"/>
        <v>0</v>
      </c>
      <c r="CY10" s="26">
        <f t="shared" si="2"/>
        <v>0</v>
      </c>
      <c r="CZ10" s="26">
        <f t="shared" si="2"/>
        <v>0</v>
      </c>
      <c r="DA10" s="26">
        <f t="shared" si="2"/>
        <v>0</v>
      </c>
      <c r="DB10" s="26">
        <f t="shared" si="2"/>
        <v>0</v>
      </c>
    </row>
    <row r="11" spans="1:151" ht="14.1" customHeight="1">
      <c r="A11" s="224" t="s">
        <v>247</v>
      </c>
      <c r="B11" s="595"/>
      <c r="C11" s="58">
        <v>15</v>
      </c>
      <c r="D11" s="58">
        <f t="shared" si="3"/>
        <v>15</v>
      </c>
      <c r="E11" s="58">
        <f t="shared" si="3"/>
        <v>15</v>
      </c>
      <c r="F11" s="58">
        <f t="shared" si="3"/>
        <v>15</v>
      </c>
      <c r="G11" s="58">
        <f t="shared" si="4"/>
        <v>15</v>
      </c>
      <c r="H11" s="58">
        <f t="shared" si="4"/>
        <v>15</v>
      </c>
      <c r="J11" s="9"/>
      <c r="K11" s="9"/>
      <c r="L11" s="9"/>
      <c r="M11" s="9"/>
      <c r="N11" s="9"/>
      <c r="O11" s="9"/>
      <c r="P11" s="9"/>
      <c r="Q11" s="9"/>
      <c r="R11" s="9"/>
      <c r="S11" s="9"/>
      <c r="T11" s="9"/>
      <c r="U11" s="9"/>
      <c r="V11" s="9"/>
      <c r="W11" s="32"/>
      <c r="X11" s="32"/>
      <c r="AC11" s="9"/>
      <c r="AD11" s="9"/>
      <c r="AE11" s="9"/>
      <c r="AF11" s="9"/>
      <c r="AG11" s="9"/>
      <c r="AH11" s="9"/>
      <c r="AI11" s="23" t="s">
        <v>216</v>
      </c>
      <c r="AJ11" s="26">
        <v>0</v>
      </c>
      <c r="AK11" s="26">
        <v>0</v>
      </c>
      <c r="AL11" s="26" t="e">
        <v>#REF!</v>
      </c>
      <c r="AM11" s="26" t="e">
        <v>#REF!</v>
      </c>
      <c r="AN11" s="26" t="e">
        <v>#REF!</v>
      </c>
      <c r="AO11" s="21"/>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21"/>
      <c r="CB11" s="26" t="s">
        <v>248</v>
      </c>
      <c r="CC11" s="26">
        <f t="shared" si="0"/>
        <v>39848</v>
      </c>
      <c r="CD11" s="27">
        <f t="shared" si="1"/>
        <v>0.14280000000000004</v>
      </c>
      <c r="CE11" s="26">
        <v>5690.2944000000016</v>
      </c>
      <c r="CF11" s="9"/>
      <c r="CI11" s="28"/>
      <c r="CJ11" s="26"/>
      <c r="CK11" s="26"/>
      <c r="CL11" s="26"/>
      <c r="CM11" s="26"/>
      <c r="CN11" s="26"/>
      <c r="CO11" s="9"/>
      <c r="CP11" s="9"/>
      <c r="CQ11" s="9"/>
      <c r="CR11" s="9"/>
      <c r="CS11" s="9"/>
      <c r="CT11" s="9"/>
      <c r="CU11" s="9"/>
      <c r="CW11" s="29"/>
      <c r="CX11" s="26"/>
      <c r="CY11" s="26"/>
      <c r="CZ11" s="26"/>
      <c r="DA11" s="26"/>
      <c r="DB11" s="26"/>
    </row>
    <row r="12" spans="1:151" ht="14.1" customHeight="1">
      <c r="A12" s="224" t="s">
        <v>249</v>
      </c>
      <c r="B12" s="595"/>
      <c r="C12" s="58">
        <v>7</v>
      </c>
      <c r="D12" s="58">
        <f t="shared" si="3"/>
        <v>7</v>
      </c>
      <c r="E12" s="58">
        <f t="shared" si="3"/>
        <v>7</v>
      </c>
      <c r="F12" s="58">
        <f t="shared" si="3"/>
        <v>7</v>
      </c>
      <c r="G12" s="58">
        <f t="shared" si="4"/>
        <v>7</v>
      </c>
      <c r="H12" s="58">
        <f t="shared" si="4"/>
        <v>7</v>
      </c>
      <c r="J12" s="9"/>
      <c r="K12" s="9"/>
      <c r="L12" s="9"/>
      <c r="M12" s="9"/>
      <c r="N12" s="9"/>
      <c r="O12" s="9"/>
      <c r="P12" s="9"/>
      <c r="Q12" s="9"/>
      <c r="R12" s="9"/>
      <c r="S12" s="9"/>
      <c r="T12" s="9"/>
      <c r="U12" s="9"/>
      <c r="V12" s="9"/>
      <c r="W12" s="32"/>
      <c r="X12" s="32"/>
      <c r="AC12" s="9"/>
      <c r="AD12" s="9"/>
      <c r="AE12" s="9"/>
      <c r="AF12" s="9"/>
      <c r="AG12" s="9"/>
      <c r="AH12" s="9"/>
      <c r="AI12" s="23" t="s">
        <v>227</v>
      </c>
      <c r="AJ12" s="26">
        <v>0</v>
      </c>
      <c r="AK12" s="26">
        <v>0</v>
      </c>
      <c r="AL12" s="26" t="e">
        <v>#REF!</v>
      </c>
      <c r="AM12" s="26" t="e">
        <v>#REF!</v>
      </c>
      <c r="AN12" s="26" t="e">
        <v>#REF!</v>
      </c>
      <c r="AO12" s="21"/>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21"/>
      <c r="CB12" s="26" t="s">
        <v>250</v>
      </c>
      <c r="CC12" s="26">
        <f t="shared" si="0"/>
        <v>0</v>
      </c>
      <c r="CD12" s="27">
        <f t="shared" si="1"/>
        <v>0</v>
      </c>
      <c r="CE12" s="26">
        <v>0</v>
      </c>
      <c r="CF12" s="9"/>
      <c r="CI12" s="33" t="s">
        <v>251</v>
      </c>
      <c r="CJ12" s="34">
        <v>0</v>
      </c>
      <c r="CK12" s="34">
        <v>0</v>
      </c>
      <c r="CL12" s="34">
        <v>0</v>
      </c>
      <c r="CM12" s="34">
        <v>0</v>
      </c>
      <c r="CN12" s="34">
        <v>0</v>
      </c>
      <c r="CO12" s="9"/>
      <c r="CP12" s="9"/>
      <c r="CQ12" s="9"/>
      <c r="CR12" s="9"/>
      <c r="CS12" s="9"/>
      <c r="CT12" s="9"/>
      <c r="CU12" s="9"/>
      <c r="CW12" s="29" t="s">
        <v>252</v>
      </c>
      <c r="CX12" s="26">
        <f>M62</f>
        <v>0</v>
      </c>
      <c r="CY12" s="26">
        <f>N62</f>
        <v>0</v>
      </c>
      <c r="CZ12" s="26">
        <f>O62</f>
        <v>0</v>
      </c>
      <c r="DA12" s="26">
        <f>P62</f>
        <v>0</v>
      </c>
      <c r="DB12" s="26">
        <f>Q62</f>
        <v>0</v>
      </c>
    </row>
    <row r="13" spans="1:151" ht="14.1" customHeight="1">
      <c r="A13" s="224" t="s">
        <v>253</v>
      </c>
      <c r="B13" s="530"/>
      <c r="C13" s="249"/>
      <c r="D13" s="247"/>
      <c r="E13" s="247"/>
      <c r="F13" s="247"/>
      <c r="G13" s="247"/>
      <c r="H13" s="247"/>
      <c r="J13" s="9"/>
      <c r="K13" s="9"/>
      <c r="L13" s="9"/>
      <c r="M13" s="9"/>
      <c r="N13" s="9"/>
      <c r="O13" s="9"/>
      <c r="P13" s="9"/>
      <c r="Q13" s="9"/>
      <c r="R13" s="9"/>
      <c r="S13" s="9"/>
      <c r="T13" s="9"/>
      <c r="U13" s="9"/>
      <c r="V13" s="9"/>
      <c r="W13" s="32"/>
      <c r="X13" s="32"/>
      <c r="AC13" s="9"/>
      <c r="AD13" s="9"/>
      <c r="AE13" s="9"/>
      <c r="AF13" s="9"/>
      <c r="AG13" s="9"/>
      <c r="AH13" s="9"/>
      <c r="AI13" s="23" t="s">
        <v>231</v>
      </c>
      <c r="AJ13" s="26">
        <v>0</v>
      </c>
      <c r="AK13" s="26">
        <v>0</v>
      </c>
      <c r="AL13" s="26">
        <v>0</v>
      </c>
      <c r="AM13" s="26">
        <v>0</v>
      </c>
      <c r="AN13" s="26">
        <v>0</v>
      </c>
      <c r="AO13" s="21"/>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21"/>
      <c r="CB13" s="26" t="s">
        <v>254</v>
      </c>
      <c r="CC13" s="26" t="e">
        <f>#REF!</f>
        <v>#REF!</v>
      </c>
      <c r="CD13" s="27">
        <f t="shared" si="1"/>
        <v>0</v>
      </c>
      <c r="CE13" s="26">
        <v>0</v>
      </c>
      <c r="CF13" s="9"/>
      <c r="CI13" s="28"/>
      <c r="CJ13" s="26"/>
      <c r="CK13" s="26"/>
      <c r="CL13" s="26"/>
      <c r="CM13" s="26"/>
      <c r="CN13" s="26"/>
      <c r="CO13" s="9"/>
      <c r="CP13" s="9"/>
      <c r="CQ13" s="9"/>
      <c r="CR13" s="9"/>
      <c r="CS13" s="9"/>
      <c r="CT13" s="9"/>
      <c r="CU13" s="9"/>
      <c r="CW13" s="29"/>
      <c r="CX13" s="26"/>
      <c r="CY13" s="26"/>
      <c r="CZ13" s="26"/>
      <c r="DA13" s="26"/>
      <c r="DB13" s="26"/>
      <c r="ED13" s="12" t="s">
        <v>181</v>
      </c>
      <c r="EE13" s="12" t="s">
        <v>182</v>
      </c>
      <c r="EF13" s="12" t="s">
        <v>183</v>
      </c>
      <c r="EG13" s="12" t="s">
        <v>184</v>
      </c>
      <c r="EH13" s="12" t="s">
        <v>185</v>
      </c>
      <c r="EI13" s="12" t="s">
        <v>187</v>
      </c>
      <c r="EJ13" s="12" t="s">
        <v>189</v>
      </c>
      <c r="EK13" s="12" t="s">
        <v>191</v>
      </c>
      <c r="EL13" s="12" t="s">
        <v>219</v>
      </c>
      <c r="EM13" s="12" t="s">
        <v>220</v>
      </c>
      <c r="EN13" s="12" t="s">
        <v>221</v>
      </c>
      <c r="EO13" s="12" t="s">
        <v>222</v>
      </c>
      <c r="EP13" s="12" t="s">
        <v>223</v>
      </c>
      <c r="EQ13" s="12" t="s">
        <v>255</v>
      </c>
    </row>
    <row r="14" spans="1:151" ht="14.1" customHeight="1">
      <c r="A14" s="224" t="s">
        <v>256</v>
      </c>
      <c r="B14" s="595"/>
      <c r="C14" s="58">
        <v>15</v>
      </c>
      <c r="D14" s="58">
        <f t="shared" ref="D14:F16" si="5">C14</f>
        <v>15</v>
      </c>
      <c r="E14" s="58">
        <f t="shared" si="5"/>
        <v>15</v>
      </c>
      <c r="F14" s="58">
        <f t="shared" si="5"/>
        <v>15</v>
      </c>
      <c r="G14" s="58">
        <f t="shared" ref="G14:H16" si="6">F14</f>
        <v>15</v>
      </c>
      <c r="H14" s="58">
        <f t="shared" si="6"/>
        <v>15</v>
      </c>
      <c r="J14" s="9"/>
      <c r="K14" s="9"/>
      <c r="L14" s="9"/>
      <c r="M14" s="9"/>
      <c r="N14" s="9"/>
      <c r="O14" s="9"/>
      <c r="P14" s="9"/>
      <c r="Q14" s="9"/>
      <c r="R14" s="9"/>
      <c r="S14" s="9"/>
      <c r="T14" s="9"/>
      <c r="U14" s="9"/>
      <c r="V14" s="9"/>
      <c r="W14" s="32"/>
      <c r="X14" s="32"/>
      <c r="AC14" s="9"/>
      <c r="AD14" s="9"/>
      <c r="AE14" s="9"/>
      <c r="AF14" s="9"/>
      <c r="AG14" s="9"/>
      <c r="AH14" s="9"/>
      <c r="AI14" s="23" t="s">
        <v>244</v>
      </c>
      <c r="AJ14" s="26">
        <v>25000</v>
      </c>
      <c r="AK14" s="26">
        <v>0</v>
      </c>
      <c r="AL14" s="26" t="e">
        <v>#REF!</v>
      </c>
      <c r="AM14" s="26" t="e">
        <v>#REF!</v>
      </c>
      <c r="AN14" s="26" t="e">
        <v>#REF!</v>
      </c>
      <c r="AO14" s="21"/>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21"/>
      <c r="CB14" s="26" t="s">
        <v>257</v>
      </c>
      <c r="CC14" s="26">
        <f>AJ17</f>
        <v>7617.96</v>
      </c>
      <c r="CD14" s="27">
        <f t="shared" si="1"/>
        <v>9.9999999999999992E-2</v>
      </c>
      <c r="CE14" s="26">
        <v>761.79599999999994</v>
      </c>
      <c r="CF14" s="9"/>
      <c r="CI14" s="35" t="s">
        <v>258</v>
      </c>
      <c r="CJ14" s="26"/>
      <c r="CK14" s="26"/>
      <c r="CL14" s="26"/>
      <c r="CM14" s="26"/>
      <c r="CN14" s="26"/>
      <c r="CO14" s="9"/>
      <c r="CP14" s="9"/>
      <c r="CQ14" s="9"/>
      <c r="CR14" s="9"/>
      <c r="CS14" s="9"/>
      <c r="CT14" s="9"/>
      <c r="CU14" s="9"/>
      <c r="CW14" s="29" t="s">
        <v>259</v>
      </c>
      <c r="CX14" s="26"/>
      <c r="CY14" s="26"/>
      <c r="CZ14" s="26"/>
      <c r="DA14" s="26"/>
      <c r="DB14" s="26"/>
    </row>
    <row r="15" spans="1:151" ht="14.1" customHeight="1">
      <c r="A15" s="224" t="s">
        <v>260</v>
      </c>
      <c r="B15" s="595"/>
      <c r="C15" s="58">
        <v>0</v>
      </c>
      <c r="D15" s="58">
        <f t="shared" si="5"/>
        <v>0</v>
      </c>
      <c r="E15" s="58">
        <f t="shared" si="5"/>
        <v>0</v>
      </c>
      <c r="F15" s="58">
        <f t="shared" si="5"/>
        <v>0</v>
      </c>
      <c r="G15" s="58">
        <f t="shared" si="6"/>
        <v>0</v>
      </c>
      <c r="H15" s="58">
        <f t="shared" si="6"/>
        <v>0</v>
      </c>
      <c r="J15" s="9"/>
      <c r="K15" s="9"/>
      <c r="L15" s="9"/>
      <c r="M15" s="9"/>
      <c r="N15" s="9"/>
      <c r="O15" s="9"/>
      <c r="P15" s="9"/>
      <c r="Q15" s="9"/>
      <c r="R15" s="9"/>
      <c r="S15" s="9"/>
      <c r="T15" s="9"/>
      <c r="U15" s="9"/>
      <c r="V15" s="9"/>
      <c r="AC15" s="9"/>
      <c r="AD15" s="9"/>
      <c r="AE15" s="9"/>
      <c r="AF15" s="9"/>
      <c r="AG15" s="9"/>
      <c r="AH15" s="9"/>
      <c r="AI15" s="23" t="s">
        <v>248</v>
      </c>
      <c r="AJ15" s="26">
        <v>39848</v>
      </c>
      <c r="AK15" s="26">
        <v>0</v>
      </c>
      <c r="AL15" s="26" t="e">
        <v>#REF!</v>
      </c>
      <c r="AM15" s="26" t="e">
        <v>#REF!</v>
      </c>
      <c r="AN15" s="26" t="e">
        <v>#REF!</v>
      </c>
      <c r="AO15" s="21"/>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21"/>
      <c r="CB15" s="26"/>
      <c r="CC15" s="26"/>
      <c r="CD15" s="26"/>
      <c r="CE15" s="26"/>
      <c r="CF15" s="9"/>
      <c r="CI15" s="28"/>
      <c r="CJ15" s="26"/>
      <c r="CK15" s="26"/>
      <c r="CL15" s="26"/>
      <c r="CM15" s="26"/>
      <c r="CN15" s="26"/>
      <c r="CO15" s="9"/>
      <c r="CP15" s="9"/>
      <c r="CQ15" s="9"/>
      <c r="CR15" s="9"/>
      <c r="CS15" s="9"/>
      <c r="CT15" s="9"/>
      <c r="CU15" s="9"/>
      <c r="CW15" s="29" t="s">
        <v>261</v>
      </c>
      <c r="CX15" s="26">
        <v>0</v>
      </c>
      <c r="CY15" s="26">
        <v>0</v>
      </c>
      <c r="CZ15" s="26">
        <v>0</v>
      </c>
      <c r="DA15" s="26">
        <v>0</v>
      </c>
      <c r="DB15" s="26">
        <v>0</v>
      </c>
      <c r="ED15" s="12" t="s">
        <v>262</v>
      </c>
      <c r="EE15" s="12" t="s">
        <v>263</v>
      </c>
      <c r="EF15" s="12" t="s">
        <v>264</v>
      </c>
      <c r="EG15" s="12" t="s">
        <v>265</v>
      </c>
      <c r="EH15" s="12" t="s">
        <v>266</v>
      </c>
      <c r="EI15" s="12" t="s">
        <v>267</v>
      </c>
      <c r="EJ15" s="12" t="s">
        <v>268</v>
      </c>
      <c r="EK15" s="12" t="s">
        <v>269</v>
      </c>
      <c r="EL15" s="12" t="s">
        <v>270</v>
      </c>
      <c r="EM15" s="12" t="s">
        <v>271</v>
      </c>
      <c r="EN15" s="12" t="s">
        <v>272</v>
      </c>
      <c r="EO15" s="12" t="s">
        <v>273</v>
      </c>
      <c r="EP15" s="12" t="s">
        <v>274</v>
      </c>
      <c r="EQ15" s="12" t="s">
        <v>275</v>
      </c>
    </row>
    <row r="16" spans="1:151" ht="14.1" customHeight="1">
      <c r="A16" s="224" t="s">
        <v>276</v>
      </c>
      <c r="B16" s="595"/>
      <c r="C16" s="58">
        <v>0</v>
      </c>
      <c r="D16" s="58">
        <f t="shared" si="5"/>
        <v>0</v>
      </c>
      <c r="E16" s="58">
        <f t="shared" si="5"/>
        <v>0</v>
      </c>
      <c r="F16" s="58">
        <f t="shared" si="5"/>
        <v>0</v>
      </c>
      <c r="G16" s="58">
        <f t="shared" si="6"/>
        <v>0</v>
      </c>
      <c r="H16" s="58">
        <f t="shared" si="6"/>
        <v>0</v>
      </c>
      <c r="J16" s="9"/>
      <c r="K16" s="9"/>
      <c r="L16" s="9"/>
      <c r="M16" s="9"/>
      <c r="N16" s="9"/>
      <c r="O16" s="9"/>
      <c r="P16" s="9"/>
      <c r="Q16" s="9"/>
      <c r="R16" s="9"/>
      <c r="S16" s="9"/>
      <c r="T16" s="9"/>
      <c r="U16" s="9"/>
      <c r="V16" s="9"/>
      <c r="AC16" s="9"/>
      <c r="AD16" s="9"/>
      <c r="AE16" s="9"/>
      <c r="AF16" s="9"/>
      <c r="AG16" s="9"/>
      <c r="AH16" s="9"/>
      <c r="AI16" s="23" t="s">
        <v>250</v>
      </c>
      <c r="AJ16" s="26">
        <v>0</v>
      </c>
      <c r="AK16" s="26">
        <v>0</v>
      </c>
      <c r="AL16" s="26" t="e">
        <v>#REF!</v>
      </c>
      <c r="AM16" s="26" t="e">
        <v>#REF!</v>
      </c>
      <c r="AN16" s="26" t="e">
        <v>#REF!</v>
      </c>
      <c r="AO16" s="21"/>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21"/>
      <c r="CB16" s="26" t="s">
        <v>277</v>
      </c>
      <c r="CC16" s="30">
        <f>SUM(CC17:CC18)</f>
        <v>500</v>
      </c>
      <c r="CD16" s="36">
        <f>SUM(CD17:CD18)</f>
        <v>0.33329999999999999</v>
      </c>
      <c r="CE16" s="30">
        <f>SUM(CE17:CE18)</f>
        <v>166.65</v>
      </c>
      <c r="CF16" s="9"/>
      <c r="CI16" s="28" t="s">
        <v>278</v>
      </c>
      <c r="CJ16" s="26">
        <v>0</v>
      </c>
      <c r="CK16" s="26">
        <v>0</v>
      </c>
      <c r="CL16" s="26">
        <v>0</v>
      </c>
      <c r="CM16" s="26">
        <v>0</v>
      </c>
      <c r="CN16" s="26">
        <v>0</v>
      </c>
      <c r="CO16" s="9"/>
      <c r="CP16" s="9"/>
      <c r="CQ16" s="9"/>
      <c r="CR16" s="9"/>
      <c r="CS16" s="9"/>
      <c r="CT16" s="9"/>
      <c r="CU16" s="9"/>
      <c r="CW16" s="29" t="s">
        <v>279</v>
      </c>
      <c r="CX16" s="26">
        <v>0</v>
      </c>
      <c r="CY16" s="26">
        <v>0</v>
      </c>
      <c r="CZ16" s="26">
        <v>0</v>
      </c>
      <c r="DA16" s="26">
        <v>0</v>
      </c>
      <c r="DB16" s="26">
        <v>0</v>
      </c>
    </row>
    <row r="17" spans="1:135" ht="14.1" customHeight="1">
      <c r="A17" s="203"/>
      <c r="B17" s="530"/>
      <c r="C17" s="249"/>
      <c r="D17" s="247"/>
      <c r="E17" s="247"/>
      <c r="F17" s="247"/>
      <c r="G17" s="247"/>
      <c r="H17" s="247"/>
      <c r="J17" s="9"/>
      <c r="K17" s="9"/>
      <c r="L17" s="9"/>
      <c r="M17" s="9"/>
      <c r="N17" s="9"/>
      <c r="O17" s="9"/>
      <c r="P17" s="9"/>
      <c r="Q17" s="9"/>
      <c r="R17" s="9"/>
      <c r="S17" s="9"/>
      <c r="T17" s="9"/>
      <c r="U17" s="9"/>
      <c r="V17" s="9"/>
      <c r="W17" s="32"/>
      <c r="X17" s="32"/>
      <c r="AC17" s="9"/>
      <c r="AD17" s="9"/>
      <c r="AE17" s="9"/>
      <c r="AF17" s="9"/>
      <c r="AG17" s="9"/>
      <c r="AH17" s="9"/>
      <c r="AI17" s="23" t="s">
        <v>257</v>
      </c>
      <c r="AJ17" s="26">
        <v>7617.96</v>
      </c>
      <c r="AK17" s="26">
        <v>0</v>
      </c>
      <c r="AL17" s="26" t="e">
        <v>#REF!</v>
      </c>
      <c r="AM17" s="26" t="e">
        <v>#REF!</v>
      </c>
      <c r="AN17" s="26" t="e">
        <v>#REF!</v>
      </c>
      <c r="AO17" s="21"/>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21"/>
      <c r="CB17" s="26" t="s">
        <v>280</v>
      </c>
      <c r="CC17" s="26">
        <f>AJ21</f>
        <v>0</v>
      </c>
      <c r="CD17" s="27">
        <f>IF(CE17&gt;0,CE17/CC17,0)</f>
        <v>0</v>
      </c>
      <c r="CE17" s="26">
        <v>0</v>
      </c>
      <c r="CF17" s="9"/>
      <c r="CI17" s="28" t="s">
        <v>281</v>
      </c>
      <c r="CJ17" s="26" t="e">
        <v>#REF!</v>
      </c>
      <c r="CK17" s="26" t="e">
        <v>#REF!</v>
      </c>
      <c r="CL17" s="26" t="e">
        <v>#REF!</v>
      </c>
      <c r="CM17" s="26" t="e">
        <v>#REF!</v>
      </c>
      <c r="CN17" s="26" t="e">
        <v>#REF!</v>
      </c>
      <c r="CO17" s="9"/>
      <c r="CP17" s="9"/>
      <c r="CQ17" s="9"/>
      <c r="CR17" s="9"/>
      <c r="CS17" s="9"/>
      <c r="CT17" s="9"/>
      <c r="CU17" s="9"/>
      <c r="CW17" s="29" t="s">
        <v>282</v>
      </c>
      <c r="CX17" s="26">
        <f>M63</f>
        <v>0</v>
      </c>
      <c r="CY17" s="26">
        <f>N63</f>
        <v>0</v>
      </c>
      <c r="CZ17" s="26">
        <f>O63</f>
        <v>0</v>
      </c>
      <c r="DA17" s="26">
        <f>P63</f>
        <v>0</v>
      </c>
      <c r="DB17" s="26">
        <f>Q63</f>
        <v>0</v>
      </c>
    </row>
    <row r="18" spans="1:135" ht="14.1" hidden="1" customHeight="1" outlineLevel="1">
      <c r="A18" s="224" t="s">
        <v>283</v>
      </c>
      <c r="B18" s="528"/>
      <c r="C18" s="250">
        <v>0</v>
      </c>
      <c r="D18" s="250">
        <f t="shared" ref="D18:F19" si="7">C18</f>
        <v>0</v>
      </c>
      <c r="E18" s="250">
        <f t="shared" si="7"/>
        <v>0</v>
      </c>
      <c r="F18" s="250">
        <f t="shared" si="7"/>
        <v>0</v>
      </c>
      <c r="G18" s="250">
        <f>F18</f>
        <v>0</v>
      </c>
      <c r="H18" s="250">
        <f>G18</f>
        <v>0</v>
      </c>
      <c r="I18" s="37"/>
      <c r="J18" s="9"/>
      <c r="K18" s="9"/>
      <c r="L18" s="9"/>
      <c r="M18" s="9"/>
      <c r="N18" s="9"/>
      <c r="O18" s="9"/>
      <c r="P18" s="9"/>
      <c r="Q18" s="9"/>
      <c r="R18" s="9"/>
      <c r="S18" s="9"/>
      <c r="T18" s="9"/>
      <c r="U18" s="9"/>
      <c r="V18" s="9"/>
      <c r="W18" s="32"/>
      <c r="X18" s="32"/>
      <c r="AC18" s="9"/>
      <c r="AD18" s="9"/>
      <c r="AE18" s="9"/>
      <c r="AF18" s="9"/>
      <c r="AG18" s="9"/>
      <c r="AH18" s="9"/>
      <c r="AI18" s="23"/>
      <c r="AJ18" s="26"/>
      <c r="AK18" s="26"/>
      <c r="AL18" s="26"/>
      <c r="AM18" s="26"/>
      <c r="AN18" s="26"/>
      <c r="AO18" s="21"/>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21"/>
      <c r="CB18" s="26" t="s">
        <v>284</v>
      </c>
      <c r="CC18" s="26">
        <f>AJ22</f>
        <v>500</v>
      </c>
      <c r="CD18" s="27">
        <f>IF(CE18&gt;0,CE18/CC18,0)</f>
        <v>0.33329999999999999</v>
      </c>
      <c r="CE18" s="26">
        <v>166.65</v>
      </c>
      <c r="CF18" s="9"/>
      <c r="CI18" s="28" t="s">
        <v>285</v>
      </c>
      <c r="CJ18" s="26">
        <v>0</v>
      </c>
      <c r="CK18" s="26">
        <v>0</v>
      </c>
      <c r="CL18" s="26">
        <v>0</v>
      </c>
      <c r="CM18" s="26">
        <v>0</v>
      </c>
      <c r="CN18" s="26">
        <v>0</v>
      </c>
      <c r="CO18" s="9"/>
      <c r="CP18" s="9"/>
      <c r="CQ18" s="9"/>
      <c r="CR18" s="9"/>
      <c r="CS18" s="9"/>
      <c r="CT18" s="9"/>
      <c r="CU18" s="9"/>
      <c r="CW18" s="29"/>
      <c r="CX18" s="26"/>
      <c r="CY18" s="26"/>
      <c r="CZ18" s="26"/>
      <c r="DA18" s="26"/>
      <c r="DB18" s="26"/>
    </row>
    <row r="19" spans="1:135" ht="14.1" hidden="1" customHeight="1" outlineLevel="1" thickBot="1">
      <c r="A19" s="224" t="s">
        <v>286</v>
      </c>
      <c r="B19" s="528"/>
      <c r="C19" s="250">
        <v>0</v>
      </c>
      <c r="D19" s="250">
        <f t="shared" si="7"/>
        <v>0</v>
      </c>
      <c r="E19" s="250">
        <f t="shared" si="7"/>
        <v>0</v>
      </c>
      <c r="F19" s="250">
        <f t="shared" si="7"/>
        <v>0</v>
      </c>
      <c r="G19" s="250">
        <f>F19</f>
        <v>0</v>
      </c>
      <c r="H19" s="250">
        <f>G19</f>
        <v>0</v>
      </c>
      <c r="I19" s="37"/>
      <c r="J19" s="9"/>
      <c r="K19" s="9"/>
      <c r="L19" s="9"/>
      <c r="M19" s="9"/>
      <c r="N19" s="9"/>
      <c r="O19" s="9"/>
      <c r="P19" s="9"/>
      <c r="Q19" s="9"/>
      <c r="R19" s="9"/>
      <c r="S19" s="9"/>
      <c r="T19" s="9"/>
      <c r="U19" s="9"/>
      <c r="V19" s="9"/>
      <c r="W19" s="32"/>
      <c r="X19" s="32"/>
      <c r="AC19" s="9"/>
      <c r="AD19" s="9"/>
      <c r="AE19" s="9"/>
      <c r="AF19" s="9"/>
      <c r="AG19" s="9"/>
      <c r="AH19" s="9"/>
      <c r="AI19" s="23" t="s">
        <v>277</v>
      </c>
      <c r="AJ19" s="30">
        <f>SUM(AJ20:AJ22)</f>
        <v>1000</v>
      </c>
      <c r="AK19" s="30">
        <f>SUM(AK20:AK22)</f>
        <v>0</v>
      </c>
      <c r="AL19" s="30" t="e">
        <f>SUM(AL20:AL22)</f>
        <v>#REF!</v>
      </c>
      <c r="AM19" s="30" t="e">
        <f>SUM(AM20:AM22)</f>
        <v>#REF!</v>
      </c>
      <c r="AN19" s="30" t="e">
        <f>SUM(AN20:AN22)</f>
        <v>#REF!</v>
      </c>
      <c r="AO19" s="31"/>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21"/>
      <c r="CB19" s="26"/>
      <c r="CC19" s="26"/>
      <c r="CD19" s="26"/>
      <c r="CE19" s="26"/>
      <c r="CF19" s="9"/>
      <c r="CI19" s="28" t="s">
        <v>287</v>
      </c>
      <c r="CJ19" s="26">
        <v>6903.604711111112</v>
      </c>
      <c r="CK19" s="26">
        <v>10355.40706666667</v>
      </c>
      <c r="CL19" s="26">
        <v>10355.40706666667</v>
      </c>
      <c r="CM19" s="26">
        <v>10133.245955555558</v>
      </c>
      <c r="CN19" s="26">
        <v>10022.090400000003</v>
      </c>
      <c r="CO19" s="9"/>
      <c r="CP19" s="9"/>
      <c r="CQ19" s="9"/>
      <c r="CR19" s="9"/>
      <c r="CS19" s="9"/>
      <c r="CT19" s="9"/>
      <c r="CU19" s="9"/>
      <c r="CW19" s="29" t="s">
        <v>288</v>
      </c>
      <c r="CX19" s="26"/>
      <c r="CY19" s="26"/>
      <c r="CZ19" s="26"/>
      <c r="DA19" s="26"/>
      <c r="DB19" s="26"/>
    </row>
    <row r="20" spans="1:135" ht="14.1" hidden="1" customHeight="1" outlineLevel="1">
      <c r="A20" s="224"/>
      <c r="B20" s="528"/>
      <c r="C20" s="251"/>
      <c r="D20" s="252"/>
      <c r="E20" s="252"/>
      <c r="F20" s="252"/>
      <c r="G20" s="252"/>
      <c r="H20" s="252"/>
      <c r="I20" s="37"/>
      <c r="J20" s="9"/>
      <c r="K20" s="9"/>
      <c r="L20" s="9"/>
      <c r="M20" s="9"/>
      <c r="N20" s="9"/>
      <c r="O20" s="9"/>
      <c r="P20" s="9"/>
      <c r="Q20" s="9"/>
      <c r="R20" s="9"/>
      <c r="S20" s="9"/>
      <c r="T20" s="9"/>
      <c r="U20" s="9"/>
      <c r="V20" s="9"/>
      <c r="W20" s="32"/>
      <c r="X20" s="32"/>
      <c r="AC20" s="9"/>
      <c r="AD20" s="9"/>
      <c r="AE20" s="9"/>
      <c r="AF20" s="9"/>
      <c r="AG20" s="9"/>
      <c r="AH20" s="9"/>
      <c r="AI20" s="23" t="s">
        <v>289</v>
      </c>
      <c r="AJ20" s="26">
        <v>500</v>
      </c>
      <c r="AK20" s="26">
        <v>0</v>
      </c>
      <c r="AL20" s="26" t="e">
        <v>#REF!</v>
      </c>
      <c r="AM20" s="26" t="e">
        <v>#REF!</v>
      </c>
      <c r="AN20" s="26" t="e">
        <v>#REF!</v>
      </c>
      <c r="AO20" s="21"/>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21"/>
      <c r="CB20" s="22"/>
      <c r="CC20" s="22"/>
      <c r="CD20" s="22"/>
      <c r="CE20" s="22"/>
      <c r="CF20" s="9"/>
      <c r="CI20" s="28" t="s">
        <v>290</v>
      </c>
      <c r="CJ20" s="26">
        <v>0</v>
      </c>
      <c r="CK20" s="26">
        <v>0</v>
      </c>
      <c r="CL20" s="26">
        <v>0</v>
      </c>
      <c r="CM20" s="26">
        <v>0</v>
      </c>
      <c r="CN20" s="26">
        <v>0</v>
      </c>
      <c r="CO20" s="9"/>
      <c r="CP20" s="9"/>
      <c r="CQ20" s="9"/>
      <c r="CR20" s="9"/>
      <c r="CS20" s="9"/>
      <c r="CT20" s="9"/>
      <c r="CU20" s="9"/>
      <c r="CW20" s="29" t="s">
        <v>291</v>
      </c>
      <c r="CX20" s="26">
        <f t="shared" ref="CX20:DB21" si="8">M67</f>
        <v>0</v>
      </c>
      <c r="CY20" s="26">
        <f t="shared" si="8"/>
        <v>0</v>
      </c>
      <c r="CZ20" s="26">
        <f t="shared" si="8"/>
        <v>0</v>
      </c>
      <c r="DA20" s="26">
        <f t="shared" si="8"/>
        <v>0</v>
      </c>
      <c r="DB20" s="26">
        <f t="shared" si="8"/>
        <v>0</v>
      </c>
    </row>
    <row r="21" spans="1:135" ht="14.1" hidden="1" customHeight="1" outlineLevel="1">
      <c r="A21" s="203"/>
      <c r="B21" s="596"/>
      <c r="C21" s="252"/>
      <c r="D21" s="252"/>
      <c r="E21" s="252"/>
      <c r="F21" s="252"/>
      <c r="G21" s="252"/>
      <c r="H21" s="252"/>
      <c r="J21" s="9"/>
      <c r="K21" s="9"/>
      <c r="L21" s="9"/>
      <c r="M21" s="9"/>
      <c r="N21" s="9"/>
      <c r="O21" s="9"/>
      <c r="P21" s="9"/>
      <c r="Q21" s="9"/>
      <c r="R21" s="9"/>
      <c r="S21" s="9"/>
      <c r="T21" s="9"/>
      <c r="U21" s="9"/>
      <c r="V21" s="9"/>
      <c r="W21" s="32"/>
      <c r="X21" s="32"/>
      <c r="AC21" s="9"/>
      <c r="AD21" s="9"/>
      <c r="AE21" s="9"/>
      <c r="AF21" s="9"/>
      <c r="AG21" s="9"/>
      <c r="AH21" s="9"/>
      <c r="AI21" s="23" t="s">
        <v>280</v>
      </c>
      <c r="AJ21" s="26">
        <v>0</v>
      </c>
      <c r="AK21" s="26">
        <v>0</v>
      </c>
      <c r="AL21" s="26" t="e">
        <v>#REF!</v>
      </c>
      <c r="AM21" s="26" t="e">
        <v>#REF!</v>
      </c>
      <c r="AN21" s="26" t="e">
        <v>#REF!</v>
      </c>
      <c r="AO21" s="21"/>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21"/>
      <c r="CB21" s="38" t="s">
        <v>292</v>
      </c>
      <c r="CC21" s="39" t="e">
        <f>#REF!+CC16</f>
        <v>#REF!</v>
      </c>
      <c r="CD21" s="40" t="e">
        <f>#REF!+CD16</f>
        <v>#REF!</v>
      </c>
      <c r="CE21" s="39" t="e">
        <f>#REF!+CE16</f>
        <v>#REF!</v>
      </c>
      <c r="CF21" s="9"/>
      <c r="CI21" s="28" t="s">
        <v>245</v>
      </c>
      <c r="CJ21" s="26">
        <v>0</v>
      </c>
      <c r="CK21" s="26">
        <v>0</v>
      </c>
      <c r="CL21" s="26">
        <v>0</v>
      </c>
      <c r="CM21" s="26">
        <v>0</v>
      </c>
      <c r="CN21" s="26">
        <v>0</v>
      </c>
      <c r="CO21" s="9"/>
      <c r="CP21" s="9"/>
      <c r="CQ21" s="9"/>
      <c r="CR21" s="9"/>
      <c r="CS21" s="9"/>
      <c r="CT21" s="9"/>
      <c r="CU21" s="9"/>
      <c r="CW21" s="29" t="s">
        <v>293</v>
      </c>
      <c r="CX21" s="26">
        <f t="shared" si="8"/>
        <v>0</v>
      </c>
      <c r="CY21" s="26">
        <f t="shared" si="8"/>
        <v>0</v>
      </c>
      <c r="CZ21" s="26">
        <f t="shared" si="8"/>
        <v>0</v>
      </c>
      <c r="DA21" s="26">
        <f t="shared" si="8"/>
        <v>0</v>
      </c>
      <c r="DB21" s="26">
        <f t="shared" si="8"/>
        <v>0</v>
      </c>
      <c r="ED21" s="12" t="s">
        <v>294</v>
      </c>
      <c r="EE21" s="12" t="s">
        <v>295</v>
      </c>
    </row>
    <row r="22" spans="1:135" ht="14.1" customHeight="1" collapsed="1" thickBot="1">
      <c r="A22" s="224" t="s">
        <v>296</v>
      </c>
      <c r="B22" s="597"/>
      <c r="C22" s="250">
        <v>0.02</v>
      </c>
      <c r="D22" s="250">
        <v>0.02</v>
      </c>
      <c r="E22" s="250">
        <f>D22</f>
        <v>0.02</v>
      </c>
      <c r="F22" s="250">
        <f>E22</f>
        <v>0.02</v>
      </c>
      <c r="G22" s="250">
        <f>F22</f>
        <v>0.02</v>
      </c>
      <c r="H22" s="250">
        <f>G22</f>
        <v>0.02</v>
      </c>
      <c r="I22" s="41"/>
      <c r="J22" s="9"/>
      <c r="K22" s="9"/>
      <c r="L22" s="9"/>
      <c r="M22" s="9"/>
      <c r="N22" s="9"/>
      <c r="O22" s="9"/>
      <c r="P22" s="9"/>
      <c r="Q22" s="9"/>
      <c r="R22" s="9"/>
      <c r="S22" s="9"/>
      <c r="T22" s="9"/>
      <c r="U22" s="9"/>
      <c r="V22" s="9"/>
      <c r="W22" s="32"/>
      <c r="X22" s="32"/>
      <c r="AC22" s="9"/>
      <c r="AD22" s="9"/>
      <c r="AE22" s="9"/>
      <c r="AF22" s="9"/>
      <c r="AG22" s="9"/>
      <c r="AH22" s="9"/>
      <c r="AI22" s="23" t="s">
        <v>284</v>
      </c>
      <c r="AJ22" s="26">
        <v>500</v>
      </c>
      <c r="AK22" s="26">
        <v>0</v>
      </c>
      <c r="AL22" s="26" t="e">
        <v>#REF!</v>
      </c>
      <c r="AM22" s="26" t="e">
        <v>#REF!</v>
      </c>
      <c r="AN22" s="26" t="e">
        <v>#REF!</v>
      </c>
      <c r="AO22" s="21"/>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21"/>
      <c r="CB22" s="42"/>
      <c r="CC22" s="42"/>
      <c r="CD22" s="42"/>
      <c r="CE22" s="42"/>
      <c r="CF22" s="9"/>
      <c r="CI22" s="28"/>
      <c r="CJ22" s="26"/>
      <c r="CK22" s="26"/>
      <c r="CL22" s="26"/>
      <c r="CM22" s="26"/>
      <c r="CN22" s="26"/>
      <c r="CO22" s="9"/>
      <c r="CP22" s="9"/>
      <c r="CQ22" s="9"/>
      <c r="CR22" s="9"/>
      <c r="CS22" s="9"/>
      <c r="CT22" s="9"/>
      <c r="CU22" s="9"/>
      <c r="CW22" s="29"/>
      <c r="CX22" s="26"/>
      <c r="CY22" s="26"/>
      <c r="CZ22" s="26"/>
      <c r="DA22" s="26"/>
      <c r="DB22" s="26"/>
    </row>
    <row r="23" spans="1:135" ht="14.1" customHeight="1">
      <c r="A23" s="224" t="s">
        <v>297</v>
      </c>
      <c r="B23" s="596"/>
      <c r="C23" s="252"/>
      <c r="D23" s="252"/>
      <c r="E23" s="252"/>
      <c r="F23" s="252"/>
      <c r="G23" s="252"/>
      <c r="H23" s="252"/>
      <c r="I23" s="41"/>
      <c r="J23" s="9"/>
      <c r="K23" s="9"/>
      <c r="L23" s="9"/>
      <c r="M23" s="9"/>
      <c r="N23" s="9"/>
      <c r="O23" s="9"/>
      <c r="P23" s="9"/>
      <c r="Q23" s="9"/>
      <c r="R23" s="9"/>
      <c r="S23" s="9"/>
      <c r="T23" s="9"/>
      <c r="U23" s="9"/>
      <c r="V23" s="9"/>
      <c r="W23" s="32"/>
      <c r="X23" s="32"/>
      <c r="AC23" s="9"/>
      <c r="AD23" s="9"/>
      <c r="AE23" s="9"/>
      <c r="AF23" s="9"/>
      <c r="AG23" s="9"/>
      <c r="AH23" s="9"/>
      <c r="AI23" s="23"/>
      <c r="AJ23" s="26"/>
      <c r="AK23" s="26"/>
      <c r="AL23" s="26"/>
      <c r="AM23" s="26"/>
      <c r="AN23" s="26"/>
      <c r="AO23" s="21"/>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B23" s="9"/>
      <c r="CC23" s="9"/>
      <c r="CD23" s="9"/>
      <c r="CE23" s="9"/>
      <c r="CF23" s="9"/>
      <c r="CI23" s="33" t="s">
        <v>298</v>
      </c>
      <c r="CJ23" s="34" t="e">
        <f>SUM(CJ16:CJ22)</f>
        <v>#REF!</v>
      </c>
      <c r="CK23" s="34" t="e">
        <f>SUM(CK16:CK22)</f>
        <v>#REF!</v>
      </c>
      <c r="CL23" s="34" t="e">
        <f>SUM(CL16:CL22)</f>
        <v>#REF!</v>
      </c>
      <c r="CM23" s="34" t="e">
        <f>SUM(CM16:CM22)</f>
        <v>#REF!</v>
      </c>
      <c r="CN23" s="34" t="e">
        <f>SUM(CN16:CN22)</f>
        <v>#REF!</v>
      </c>
      <c r="CP23" s="9"/>
      <c r="CQ23" s="9"/>
      <c r="CR23" s="9"/>
      <c r="CS23" s="9"/>
      <c r="CT23" s="9"/>
      <c r="CU23" s="9"/>
      <c r="CW23" s="29" t="s">
        <v>299</v>
      </c>
      <c r="CX23" s="26">
        <f>M69+M70</f>
        <v>0</v>
      </c>
      <c r="CY23" s="26">
        <f>N69+N70</f>
        <v>0</v>
      </c>
      <c r="CZ23" s="26">
        <f>O69+O70</f>
        <v>0</v>
      </c>
      <c r="DA23" s="26">
        <f>P69+P70</f>
        <v>0</v>
      </c>
      <c r="DB23" s="26">
        <f>Q69+Q70</f>
        <v>0</v>
      </c>
      <c r="ED23" s="12" t="s">
        <v>300</v>
      </c>
      <c r="EE23" s="12" t="s">
        <v>301</v>
      </c>
    </row>
    <row r="24" spans="1:135" ht="14.1" customHeight="1">
      <c r="A24" s="224" t="s">
        <v>302</v>
      </c>
      <c r="B24" s="528"/>
      <c r="C24" s="250">
        <v>0</v>
      </c>
      <c r="D24" s="250">
        <f t="shared" ref="D24:F25" si="9">C24</f>
        <v>0</v>
      </c>
      <c r="E24" s="250">
        <f t="shared" si="9"/>
        <v>0</v>
      </c>
      <c r="F24" s="250">
        <f t="shared" si="9"/>
        <v>0</v>
      </c>
      <c r="G24" s="250">
        <f>F24</f>
        <v>0</v>
      </c>
      <c r="H24" s="250">
        <f>G24</f>
        <v>0</v>
      </c>
      <c r="I24" s="41"/>
      <c r="J24" s="9"/>
      <c r="K24" s="9"/>
      <c r="L24" s="9"/>
      <c r="M24" s="9"/>
      <c r="N24" s="9"/>
      <c r="O24" s="9"/>
      <c r="P24" s="9"/>
      <c r="Q24" s="9"/>
      <c r="R24" s="9"/>
      <c r="S24" s="9"/>
      <c r="T24" s="9"/>
      <c r="U24" s="9"/>
      <c r="V24" s="9"/>
      <c r="W24" s="32"/>
      <c r="X24" s="32"/>
      <c r="AC24" s="9"/>
      <c r="AD24" s="9"/>
      <c r="AE24" s="9"/>
      <c r="AF24" s="9"/>
      <c r="AG24" s="9"/>
      <c r="AH24" s="9"/>
      <c r="AI24" s="23" t="s">
        <v>303</v>
      </c>
      <c r="AJ24" s="26"/>
      <c r="AK24" s="26"/>
      <c r="AL24" s="26"/>
      <c r="AM24" s="26"/>
      <c r="AN24" s="26"/>
      <c r="AO24" s="21"/>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B24" s="10" t="s">
        <v>304</v>
      </c>
      <c r="CF24" s="9"/>
      <c r="CI24" s="28"/>
      <c r="CJ24" s="26"/>
      <c r="CK24" s="26"/>
      <c r="CL24" s="26"/>
      <c r="CM24" s="26"/>
      <c r="CN24" s="26"/>
      <c r="CP24" s="9"/>
      <c r="CQ24" s="9"/>
      <c r="CR24" s="9"/>
      <c r="CS24" s="9"/>
      <c r="CT24" s="9"/>
      <c r="CU24" s="9"/>
      <c r="CW24" s="29" t="s">
        <v>305</v>
      </c>
      <c r="CX24" s="26">
        <f>M71</f>
        <v>0</v>
      </c>
      <c r="CY24" s="26">
        <f>N71</f>
        <v>0</v>
      </c>
      <c r="CZ24" s="26">
        <f>O71</f>
        <v>0</v>
      </c>
      <c r="DA24" s="26">
        <f>P71</f>
        <v>0</v>
      </c>
      <c r="DB24" s="26">
        <f>Q71</f>
        <v>0</v>
      </c>
      <c r="ED24" s="12" t="s">
        <v>306</v>
      </c>
    </row>
    <row r="25" spans="1:135" ht="14.1" customHeight="1" thickBot="1">
      <c r="A25" s="224" t="s">
        <v>307</v>
      </c>
      <c r="B25" s="528"/>
      <c r="C25" s="250">
        <v>0</v>
      </c>
      <c r="D25" s="250">
        <f t="shared" si="9"/>
        <v>0</v>
      </c>
      <c r="E25" s="250">
        <f t="shared" si="9"/>
        <v>0</v>
      </c>
      <c r="F25" s="250">
        <f t="shared" si="9"/>
        <v>0</v>
      </c>
      <c r="G25" s="250">
        <f>F25</f>
        <v>0</v>
      </c>
      <c r="H25" s="250">
        <f>G25</f>
        <v>0</v>
      </c>
      <c r="I25" s="41"/>
      <c r="J25" s="9"/>
      <c r="K25" s="9"/>
      <c r="L25" s="9"/>
      <c r="M25" s="9"/>
      <c r="N25" s="9"/>
      <c r="O25" s="9"/>
      <c r="P25" s="9"/>
      <c r="Q25" s="9"/>
      <c r="R25" s="9"/>
      <c r="S25" s="9"/>
      <c r="T25" s="9"/>
      <c r="U25" s="9"/>
      <c r="V25" s="9"/>
      <c r="W25" s="32"/>
      <c r="X25" s="32"/>
      <c r="AC25" s="9"/>
      <c r="AD25" s="9"/>
      <c r="AE25" s="9"/>
      <c r="AF25" s="9"/>
      <c r="AG25" s="9"/>
      <c r="AH25" s="9"/>
      <c r="AI25" s="23" t="s">
        <v>308</v>
      </c>
      <c r="AJ25" s="26"/>
      <c r="AK25" s="26"/>
      <c r="AL25" s="26"/>
      <c r="AM25" s="26"/>
      <c r="AN25" s="26"/>
      <c r="AO25" s="21"/>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E25" s="9"/>
      <c r="CF25" s="9"/>
      <c r="CG25" s="11" t="s">
        <v>173</v>
      </c>
      <c r="CH25" s="9"/>
      <c r="CI25" s="33" t="s">
        <v>309</v>
      </c>
      <c r="CJ25" s="34" t="e">
        <f>CJ12-CJ23</f>
        <v>#REF!</v>
      </c>
      <c r="CK25" s="34" t="e">
        <f>CK12-CK23</f>
        <v>#REF!</v>
      </c>
      <c r="CL25" s="34" t="e">
        <f>CL12-CL23</f>
        <v>#REF!</v>
      </c>
      <c r="CM25" s="34" t="e">
        <f>CM12-CM23</f>
        <v>#REF!</v>
      </c>
      <c r="CN25" s="34" t="e">
        <f>CN12-CN23</f>
        <v>#REF!</v>
      </c>
      <c r="CP25" s="9"/>
      <c r="CQ25" s="9"/>
      <c r="CR25" s="9"/>
      <c r="CS25" s="9"/>
      <c r="CT25" s="9"/>
      <c r="CU25" s="9"/>
      <c r="CW25" s="43" t="s">
        <v>310</v>
      </c>
      <c r="CX25" s="44">
        <f>CX7+CX8+CX9+CX10-CX12+CX15+CX16+CX17+CX20+CX21+CX23+CX24</f>
        <v>0</v>
      </c>
      <c r="CY25" s="44">
        <f>CY7+CY8+CY9+CY10-CY12+CY15+CY16+CY17+CY20+CY21+CY23+CY24</f>
        <v>0</v>
      </c>
      <c r="CZ25" s="44">
        <f>CZ7+CZ8+CZ9+CZ10-CZ12+CZ15+CZ16+CZ17+CZ20+CZ21+CZ23+CZ24</f>
        <v>0</v>
      </c>
      <c r="DA25" s="44">
        <f>DA7+DA8+DA9+DA10-DA12+DA15+DA16+DA17+DA20+DA21+DA23+DA24</f>
        <v>0</v>
      </c>
      <c r="DB25" s="45">
        <f>DB7+DB8+DB9+DB10-DB12+DB15+DB16+DB17+DB20+DB21+DB23+DB24</f>
        <v>0</v>
      </c>
    </row>
    <row r="26" spans="1:135" ht="14.1" customHeight="1" thickBot="1">
      <c r="A26" s="598" t="s">
        <v>311</v>
      </c>
      <c r="B26" s="599"/>
      <c r="C26" s="253">
        <v>0</v>
      </c>
      <c r="D26" s="253">
        <v>0</v>
      </c>
      <c r="E26" s="253">
        <v>0</v>
      </c>
      <c r="F26" s="253">
        <v>0</v>
      </c>
      <c r="G26" s="253">
        <v>0</v>
      </c>
      <c r="H26" s="253">
        <v>0</v>
      </c>
      <c r="I26" s="41"/>
      <c r="J26" s="9"/>
      <c r="K26" s="9"/>
      <c r="L26" s="9"/>
      <c r="M26" s="9"/>
      <c r="N26" s="9"/>
      <c r="O26" s="9"/>
      <c r="P26" s="9"/>
      <c r="Q26" s="9"/>
      <c r="R26" s="9"/>
      <c r="S26" s="9"/>
      <c r="T26" s="9"/>
      <c r="U26" s="9"/>
      <c r="V26" s="9"/>
      <c r="W26" s="32"/>
      <c r="X26" s="32"/>
      <c r="AC26" s="9"/>
      <c r="AD26" s="9"/>
      <c r="AE26" s="9"/>
      <c r="AF26" s="9"/>
      <c r="AG26" s="9"/>
      <c r="AH26" s="9"/>
      <c r="AI26" s="23" t="s">
        <v>312</v>
      </c>
      <c r="AJ26" s="39" t="e">
        <v>#REF!</v>
      </c>
      <c r="AK26" s="39" t="e">
        <v>#REF!</v>
      </c>
      <c r="AL26" s="39" t="e">
        <v>#REF!</v>
      </c>
      <c r="AM26" s="39" t="e">
        <v>#REF!</v>
      </c>
      <c r="AN26" s="39" t="e">
        <v>#REF!</v>
      </c>
      <c r="AO26" s="31"/>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B26" s="13"/>
      <c r="CC26" s="46" t="s">
        <v>313</v>
      </c>
      <c r="CD26" s="47"/>
      <c r="CE26" s="48"/>
      <c r="CF26" s="46" t="s">
        <v>314</v>
      </c>
      <c r="CG26" s="49"/>
      <c r="CH26" s="9"/>
      <c r="CI26" s="28"/>
      <c r="CJ26" s="26"/>
      <c r="CK26" s="26"/>
      <c r="CL26" s="26"/>
      <c r="CM26" s="26"/>
      <c r="CN26" s="26"/>
      <c r="CP26" s="9"/>
      <c r="CQ26" s="9"/>
      <c r="CR26" s="9"/>
      <c r="CS26" s="9"/>
      <c r="CT26" s="9"/>
      <c r="CU26" s="9"/>
      <c r="CW26" s="24" t="s">
        <v>315</v>
      </c>
      <c r="CX26" s="26"/>
      <c r="CY26" s="26"/>
      <c r="CZ26" s="26"/>
      <c r="DA26" s="26"/>
      <c r="DB26" s="26"/>
    </row>
    <row r="27" spans="1:135" ht="14.1" hidden="1" customHeight="1" outlineLevel="1" thickBot="1">
      <c r="A27" s="224"/>
      <c r="B27" s="528"/>
      <c r="C27" s="251"/>
      <c r="D27" s="251"/>
      <c r="E27" s="251"/>
      <c r="F27" s="251"/>
      <c r="G27" s="251"/>
      <c r="H27" s="251"/>
      <c r="I27" s="41"/>
      <c r="J27" s="9"/>
      <c r="K27" s="9"/>
      <c r="L27" s="9"/>
      <c r="M27" s="9"/>
      <c r="N27" s="9"/>
      <c r="O27" s="9"/>
      <c r="P27" s="9"/>
      <c r="Q27" s="9"/>
      <c r="R27" s="9"/>
      <c r="S27" s="9"/>
      <c r="T27" s="9"/>
      <c r="U27" s="9"/>
      <c r="V27" s="9"/>
      <c r="W27" s="32"/>
      <c r="X27" s="32"/>
      <c r="AC27" s="9"/>
      <c r="AD27" s="9"/>
      <c r="AE27" s="9"/>
      <c r="AF27" s="9"/>
      <c r="AG27" s="9"/>
      <c r="AH27" s="9"/>
      <c r="AI27" s="23"/>
      <c r="AJ27" s="26"/>
      <c r="AK27" s="26"/>
      <c r="AL27" s="26"/>
      <c r="AM27" s="26"/>
      <c r="AN27" s="26"/>
      <c r="AO27" s="21"/>
      <c r="AP27" s="21"/>
      <c r="AQ27" s="21"/>
      <c r="AR27" s="21"/>
      <c r="AS27" s="21"/>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B27" s="15" t="s">
        <v>316</v>
      </c>
      <c r="CC27" s="15" t="s">
        <v>317</v>
      </c>
      <c r="CD27" s="15" t="s">
        <v>318</v>
      </c>
      <c r="CE27" s="15" t="s">
        <v>319</v>
      </c>
      <c r="CF27" s="15" t="s">
        <v>320</v>
      </c>
      <c r="CG27" s="15" t="s">
        <v>321</v>
      </c>
      <c r="CH27" s="9"/>
      <c r="CI27" s="50" t="s">
        <v>322</v>
      </c>
      <c r="CJ27" s="51">
        <v>0</v>
      </c>
      <c r="CK27" s="51">
        <v>4275</v>
      </c>
      <c r="CL27" s="51">
        <v>3725</v>
      </c>
      <c r="CM27" s="51">
        <v>3025</v>
      </c>
      <c r="CN27" s="51">
        <v>1925</v>
      </c>
      <c r="CP27" s="9"/>
      <c r="CQ27" s="9"/>
      <c r="CR27" s="9"/>
      <c r="CS27" s="9"/>
      <c r="CT27" s="9"/>
      <c r="CU27" s="9"/>
      <c r="CW27" s="29" t="s">
        <v>323</v>
      </c>
      <c r="CX27" s="26">
        <f t="shared" ref="CX27:DB30" si="10">M75</f>
        <v>0</v>
      </c>
      <c r="CY27" s="26">
        <f t="shared" si="10"/>
        <v>0</v>
      </c>
      <c r="CZ27" s="26">
        <f t="shared" si="10"/>
        <v>0</v>
      </c>
      <c r="DA27" s="26">
        <f t="shared" si="10"/>
        <v>0</v>
      </c>
      <c r="DB27" s="26">
        <f t="shared" si="10"/>
        <v>0</v>
      </c>
    </row>
    <row r="28" spans="1:135" ht="14.1" hidden="1" customHeight="1" outlineLevel="1" thickBot="1">
      <c r="A28" s="203"/>
      <c r="B28" s="596"/>
      <c r="C28" s="252"/>
      <c r="D28" s="252"/>
      <c r="E28" s="252"/>
      <c r="F28" s="252"/>
      <c r="G28" s="252"/>
      <c r="H28" s="252"/>
      <c r="I28" s="41"/>
      <c r="J28" s="9"/>
      <c r="K28" s="9"/>
      <c r="L28" s="9"/>
      <c r="M28" s="9"/>
      <c r="N28" s="9"/>
      <c r="O28" s="9"/>
      <c r="P28" s="9"/>
      <c r="Q28" s="9"/>
      <c r="R28" s="9"/>
      <c r="S28" s="9"/>
      <c r="T28" s="9"/>
      <c r="U28" s="9"/>
      <c r="V28" s="9"/>
      <c r="W28" s="32"/>
      <c r="X28" s="32"/>
      <c r="AC28" s="9"/>
      <c r="AD28" s="9"/>
      <c r="AE28" s="9"/>
      <c r="AF28" s="9"/>
      <c r="AG28" s="9"/>
      <c r="AH28" s="9"/>
      <c r="AI28" s="13"/>
      <c r="AJ28" s="22"/>
      <c r="AK28" s="22"/>
      <c r="AL28" s="22"/>
      <c r="AM28" s="22"/>
      <c r="AN28" s="22"/>
      <c r="AO28" s="21"/>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B28" s="17"/>
      <c r="CC28" s="18" t="s">
        <v>324</v>
      </c>
      <c r="CD28" s="18"/>
      <c r="CE28" s="18"/>
      <c r="CF28" s="18" t="s">
        <v>325</v>
      </c>
      <c r="CG28" s="18" t="s">
        <v>325</v>
      </c>
      <c r="CH28" s="9"/>
      <c r="CI28" s="28"/>
      <c r="CJ28" s="26"/>
      <c r="CK28" s="26"/>
      <c r="CL28" s="26"/>
      <c r="CM28" s="26"/>
      <c r="CN28" s="26"/>
      <c r="CP28" s="9"/>
      <c r="CQ28" s="9"/>
      <c r="CR28" s="9"/>
      <c r="CS28" s="9"/>
      <c r="CT28" s="9"/>
      <c r="CU28" s="9"/>
      <c r="CW28" s="29" t="s">
        <v>326</v>
      </c>
      <c r="CX28" s="26">
        <f t="shared" si="10"/>
        <v>0</v>
      </c>
      <c r="CY28" s="26">
        <f t="shared" si="10"/>
        <v>0</v>
      </c>
      <c r="CZ28" s="26">
        <f t="shared" si="10"/>
        <v>0</v>
      </c>
      <c r="DA28" s="26">
        <f t="shared" si="10"/>
        <v>0</v>
      </c>
      <c r="DB28" s="26">
        <f t="shared" si="10"/>
        <v>0</v>
      </c>
      <c r="ED28" s="12"/>
    </row>
    <row r="29" spans="1:135" ht="14.1" customHeight="1" collapsed="1">
      <c r="A29" s="224" t="s">
        <v>327</v>
      </c>
      <c r="B29" s="528"/>
      <c r="C29" s="250">
        <v>0</v>
      </c>
      <c r="D29" s="250">
        <f>C29</f>
        <v>0</v>
      </c>
      <c r="E29" s="250">
        <f>D29</f>
        <v>0</v>
      </c>
      <c r="F29" s="250">
        <f>E29</f>
        <v>0</v>
      </c>
      <c r="G29" s="250">
        <f>F29</f>
        <v>0</v>
      </c>
      <c r="H29" s="250">
        <f>G29</f>
        <v>0</v>
      </c>
      <c r="J29" s="9"/>
      <c r="K29" s="9"/>
      <c r="L29" s="9"/>
      <c r="M29" s="9"/>
      <c r="N29" s="9"/>
      <c r="O29" s="9"/>
      <c r="P29" s="9"/>
      <c r="Q29" s="9"/>
      <c r="R29" s="9"/>
      <c r="S29" s="9"/>
      <c r="T29" s="9"/>
      <c r="U29" s="9"/>
      <c r="V29" s="9"/>
      <c r="W29" s="32"/>
      <c r="X29" s="32"/>
      <c r="AC29" s="9"/>
      <c r="AD29" s="9"/>
      <c r="AE29" s="9"/>
      <c r="AF29" s="9"/>
      <c r="AG29" s="9"/>
      <c r="AH29" s="9"/>
      <c r="AI29" s="15" t="s">
        <v>292</v>
      </c>
      <c r="AJ29" s="39" t="e">
        <f>AJ26+AJ170+AJ24+AJ8</f>
        <v>#REF!</v>
      </c>
      <c r="AK29" s="39" t="e">
        <f>AK26+AK170+AK24+AK8</f>
        <v>#REF!</v>
      </c>
      <c r="AL29" s="39" t="e">
        <f>AL26+AL170+AL24+AL8</f>
        <v>#REF!</v>
      </c>
      <c r="AM29" s="39" t="e">
        <f>AM26+AM170+AM24+AM8</f>
        <v>#REF!</v>
      </c>
      <c r="AN29" s="39" t="e">
        <f>AN26+AN170+AN24+AN8</f>
        <v>#REF!</v>
      </c>
      <c r="AO29" s="31"/>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B29" s="13"/>
      <c r="CC29" s="22"/>
      <c r="CD29" s="22"/>
      <c r="CE29" s="22"/>
      <c r="CF29" s="22"/>
      <c r="CG29" s="22"/>
      <c r="CH29" s="9"/>
      <c r="CI29" s="33" t="s">
        <v>328</v>
      </c>
      <c r="CJ29" s="34" t="e">
        <f>CJ25-CJ27</f>
        <v>#REF!</v>
      </c>
      <c r="CK29" s="34" t="e">
        <f>CK25-CK27</f>
        <v>#REF!</v>
      </c>
      <c r="CL29" s="34" t="e">
        <f>CL25-CL27</f>
        <v>#REF!</v>
      </c>
      <c r="CM29" s="34" t="e">
        <f>CM25-CM27</f>
        <v>#REF!</v>
      </c>
      <c r="CN29" s="34" t="e">
        <f>CN25-CN27</f>
        <v>#REF!</v>
      </c>
      <c r="CP29" s="9"/>
      <c r="CQ29" s="9"/>
      <c r="CR29" s="9"/>
      <c r="CS29" s="9"/>
      <c r="CT29" s="9"/>
      <c r="CU29" s="9"/>
      <c r="CW29" s="29" t="s">
        <v>329</v>
      </c>
      <c r="CX29" s="26">
        <f t="shared" si="10"/>
        <v>0</v>
      </c>
      <c r="CY29" s="26">
        <f t="shared" si="10"/>
        <v>0</v>
      </c>
      <c r="CZ29" s="26">
        <f t="shared" si="10"/>
        <v>0</v>
      </c>
      <c r="DA29" s="26">
        <f t="shared" si="10"/>
        <v>0</v>
      </c>
      <c r="DB29" s="26">
        <f t="shared" si="10"/>
        <v>0</v>
      </c>
    </row>
    <row r="30" spans="1:135" ht="14.1" customHeight="1" thickBot="1">
      <c r="A30" s="600"/>
      <c r="B30" s="600"/>
      <c r="C30" s="233"/>
      <c r="D30" s="233"/>
      <c r="E30" s="233"/>
      <c r="F30" s="233"/>
      <c r="G30" s="233"/>
      <c r="H30" s="233"/>
      <c r="J30" s="9"/>
      <c r="K30" s="9"/>
      <c r="L30" s="9"/>
      <c r="M30" s="9"/>
      <c r="N30" s="9"/>
      <c r="O30" s="9"/>
      <c r="P30" s="9"/>
      <c r="Q30" s="9"/>
      <c r="R30" s="9"/>
      <c r="S30" s="9"/>
      <c r="T30" s="9"/>
      <c r="U30" s="9"/>
      <c r="V30" s="9"/>
      <c r="W30" s="32"/>
      <c r="X30" s="32"/>
      <c r="AC30" s="9"/>
      <c r="AD30" s="9"/>
      <c r="AE30" s="9"/>
      <c r="AF30" s="9"/>
      <c r="AG30" s="9"/>
      <c r="AH30" s="9"/>
      <c r="AI30" s="17"/>
      <c r="AJ30" s="17"/>
      <c r="AK30" s="17"/>
      <c r="AL30" s="17"/>
      <c r="AM30" s="17"/>
      <c r="AN30" s="17"/>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B30" s="52" t="s">
        <v>330</v>
      </c>
      <c r="CC30" s="26">
        <v>0</v>
      </c>
      <c r="CD30" s="26">
        <v>0</v>
      </c>
      <c r="CE30" s="26">
        <f t="shared" ref="CE30:CE46" si="11">CC30+CD30</f>
        <v>0</v>
      </c>
      <c r="CF30" s="26">
        <v>0</v>
      </c>
      <c r="CG30" s="26">
        <v>0</v>
      </c>
      <c r="CH30" s="9"/>
      <c r="CI30" s="28"/>
      <c r="CJ30" s="26"/>
      <c r="CK30" s="26"/>
      <c r="CL30" s="26"/>
      <c r="CM30" s="26"/>
      <c r="CN30" s="26"/>
      <c r="CP30" s="9"/>
      <c r="CQ30" s="9"/>
      <c r="CR30" s="9"/>
      <c r="CS30" s="9"/>
      <c r="CT30" s="9"/>
      <c r="CU30" s="9"/>
      <c r="CW30" s="29" t="s">
        <v>331</v>
      </c>
      <c r="CX30" s="26">
        <f t="shared" si="10"/>
        <v>0</v>
      </c>
      <c r="CY30" s="26">
        <f t="shared" si="10"/>
        <v>0</v>
      </c>
      <c r="CZ30" s="26">
        <f t="shared" si="10"/>
        <v>0</v>
      </c>
      <c r="DA30" s="26">
        <f t="shared" si="10"/>
        <v>0</v>
      </c>
      <c r="DB30" s="26">
        <f t="shared" si="10"/>
        <v>0</v>
      </c>
      <c r="ED30" s="12" t="s">
        <v>332</v>
      </c>
    </row>
    <row r="31" spans="1:135" s="5" customFormat="1">
      <c r="I31" s="402"/>
      <c r="J31" s="240"/>
      <c r="K31" s="240"/>
      <c r="L31" s="240"/>
      <c r="M31" s="240"/>
      <c r="N31" s="240"/>
      <c r="O31" s="240"/>
      <c r="P31" s="240"/>
      <c r="Q31" s="240"/>
      <c r="R31" s="240"/>
      <c r="S31" s="240"/>
      <c r="T31" s="240"/>
      <c r="U31" s="240"/>
      <c r="V31" s="240"/>
      <c r="AC31" s="240"/>
      <c r="AD31" s="240"/>
      <c r="AE31" s="240"/>
      <c r="AF31" s="240"/>
      <c r="AG31" s="240"/>
      <c r="AH31" s="240"/>
      <c r="AJ31" s="240"/>
      <c r="AK31" s="240"/>
      <c r="AL31" s="240"/>
      <c r="AM31" s="240"/>
      <c r="AN31" s="240"/>
      <c r="AO31" s="240"/>
      <c r="AP31" s="240"/>
      <c r="AQ31" s="240"/>
      <c r="AR31" s="240"/>
      <c r="AS31" s="240"/>
      <c r="AT31" s="240"/>
      <c r="AU31" s="240"/>
      <c r="AV31" s="240"/>
      <c r="AW31" s="240"/>
      <c r="AX31" s="240"/>
      <c r="AY31" s="240"/>
      <c r="AZ31" s="240"/>
      <c r="BA31" s="240"/>
      <c r="BB31" s="240"/>
      <c r="BC31" s="240"/>
      <c r="BD31" s="240"/>
      <c r="BE31" s="240"/>
      <c r="BF31" s="240"/>
      <c r="BG31" s="240"/>
      <c r="BH31" s="240"/>
      <c r="BI31" s="240"/>
      <c r="BJ31" s="240"/>
      <c r="BK31" s="240"/>
      <c r="BL31" s="240"/>
      <c r="BM31" s="240"/>
      <c r="BN31" s="240"/>
      <c r="BO31" s="240"/>
      <c r="BP31" s="240"/>
      <c r="BQ31" s="240"/>
      <c r="BR31" s="240"/>
      <c r="BS31" s="240"/>
      <c r="BT31" s="240"/>
      <c r="BU31" s="240"/>
      <c r="BV31" s="240"/>
      <c r="BW31" s="240"/>
      <c r="BX31" s="240"/>
      <c r="BY31" s="240"/>
      <c r="BZ31" s="240"/>
      <c r="CB31" s="403" t="s">
        <v>333</v>
      </c>
      <c r="CC31" s="404">
        <v>0</v>
      </c>
      <c r="CD31" s="404">
        <v>0</v>
      </c>
      <c r="CE31" s="404">
        <f t="shared" si="11"/>
        <v>0</v>
      </c>
      <c r="CF31" s="404">
        <v>0</v>
      </c>
      <c r="CG31" s="404">
        <v>50000</v>
      </c>
      <c r="CH31" s="53"/>
      <c r="CI31" s="405" t="s">
        <v>334</v>
      </c>
      <c r="CJ31" s="406" t="e">
        <v>#REF!</v>
      </c>
      <c r="CK31" s="406" t="e">
        <v>#REF!</v>
      </c>
      <c r="CL31" s="406" t="e">
        <v>#REF!</v>
      </c>
      <c r="CM31" s="406" t="e">
        <v>#REF!</v>
      </c>
      <c r="CN31" s="406" t="e">
        <v>#REF!</v>
      </c>
      <c r="CP31" s="240"/>
      <c r="CQ31" s="240"/>
      <c r="CR31" s="240"/>
      <c r="CS31" s="240"/>
      <c r="CT31" s="240"/>
      <c r="CU31" s="240"/>
      <c r="CW31" s="407" t="s">
        <v>335</v>
      </c>
      <c r="CX31" s="404">
        <f>M80</f>
        <v>0</v>
      </c>
      <c r="CY31" s="404">
        <f>N80</f>
        <v>0</v>
      </c>
      <c r="CZ31" s="404">
        <f>O80</f>
        <v>0</v>
      </c>
      <c r="DA31" s="404">
        <f>P80</f>
        <v>0</v>
      </c>
      <c r="DB31" s="404">
        <f>Q80</f>
        <v>0</v>
      </c>
    </row>
    <row r="32" spans="1:135" s="5" customFormat="1" ht="13.5" thickBot="1">
      <c r="I32" s="402"/>
      <c r="J32" s="240"/>
      <c r="K32" s="240"/>
      <c r="L32" s="240"/>
      <c r="M32" s="240"/>
      <c r="N32" s="240"/>
      <c r="O32" s="240"/>
      <c r="P32" s="240"/>
      <c r="Q32" s="240"/>
      <c r="R32" s="240"/>
      <c r="S32" s="240"/>
      <c r="T32" s="240"/>
      <c r="U32" s="240"/>
      <c r="V32" s="240"/>
      <c r="AC32" s="240"/>
      <c r="AD32" s="240"/>
      <c r="AE32" s="240"/>
      <c r="AF32" s="240"/>
      <c r="AG32" s="240"/>
      <c r="AH32" s="240"/>
      <c r="AI32" s="234"/>
      <c r="AJ32" s="234"/>
      <c r="AK32" s="234"/>
      <c r="AL32" s="234"/>
      <c r="AM32" s="234"/>
      <c r="AN32" s="234"/>
      <c r="AO32" s="408"/>
      <c r="AP32" s="240"/>
      <c r="AQ32" s="240"/>
      <c r="AR32" s="240"/>
      <c r="AS32" s="240"/>
      <c r="AT32" s="240"/>
      <c r="AU32" s="240"/>
      <c r="AV32" s="240"/>
      <c r="AW32" s="240"/>
      <c r="AX32" s="240"/>
      <c r="AY32" s="240"/>
      <c r="AZ32" s="240"/>
      <c r="BA32" s="240"/>
      <c r="BB32" s="240"/>
      <c r="BC32" s="240"/>
      <c r="BD32" s="240"/>
      <c r="BE32" s="240"/>
      <c r="BF32" s="240"/>
      <c r="BG32" s="240"/>
      <c r="BH32" s="240"/>
      <c r="BI32" s="240"/>
      <c r="BJ32" s="240"/>
      <c r="BK32" s="240"/>
      <c r="BL32" s="240"/>
      <c r="BM32" s="240"/>
      <c r="BN32" s="240"/>
      <c r="BO32" s="240"/>
      <c r="BP32" s="240"/>
      <c r="BQ32" s="240"/>
      <c r="BR32" s="240"/>
      <c r="BS32" s="240"/>
      <c r="BT32" s="240"/>
      <c r="BU32" s="240"/>
      <c r="BV32" s="240"/>
      <c r="BW32" s="240"/>
      <c r="BX32" s="240"/>
      <c r="BY32" s="240"/>
      <c r="BZ32" s="240"/>
      <c r="CB32" s="403" t="s">
        <v>336</v>
      </c>
      <c r="CC32" s="404">
        <v>2250</v>
      </c>
      <c r="CD32" s="404">
        <v>5000</v>
      </c>
      <c r="CE32" s="404">
        <f t="shared" si="11"/>
        <v>7250</v>
      </c>
      <c r="CF32" s="404">
        <v>50000</v>
      </c>
      <c r="CG32" s="404">
        <v>45000</v>
      </c>
      <c r="CH32" s="241"/>
      <c r="CI32" s="409"/>
      <c r="CJ32" s="404"/>
      <c r="CK32" s="404"/>
      <c r="CL32" s="404"/>
      <c r="CM32" s="404"/>
      <c r="CN32" s="404"/>
      <c r="CP32" s="240"/>
      <c r="CQ32" s="240"/>
      <c r="CR32" s="240"/>
      <c r="CS32" s="240"/>
      <c r="CT32" s="240"/>
      <c r="CU32" s="240"/>
      <c r="CW32" s="407"/>
      <c r="CX32" s="404"/>
      <c r="CY32" s="404"/>
      <c r="CZ32" s="404"/>
      <c r="DA32" s="404"/>
      <c r="DB32" s="404"/>
    </row>
    <row r="33" spans="1:106" s="5" customFormat="1" ht="14.1" customHeight="1">
      <c r="I33" s="402"/>
      <c r="J33" s="240"/>
      <c r="K33" s="240"/>
      <c r="L33" s="240"/>
      <c r="M33" s="240"/>
      <c r="N33" s="240"/>
      <c r="O33" s="240"/>
      <c r="P33" s="240"/>
      <c r="Q33" s="240"/>
      <c r="R33" s="240"/>
      <c r="S33" s="240"/>
      <c r="T33" s="240"/>
      <c r="U33" s="240"/>
      <c r="V33" s="240"/>
      <c r="W33" s="8"/>
      <c r="X33" s="8"/>
      <c r="AC33" s="240"/>
      <c r="AD33" s="240"/>
      <c r="AE33" s="240"/>
      <c r="AF33" s="240"/>
      <c r="AG33" s="240"/>
      <c r="AH33" s="240"/>
      <c r="AI33" s="234"/>
      <c r="AJ33" s="234"/>
      <c r="AK33" s="234"/>
      <c r="AL33" s="234"/>
      <c r="AM33" s="234"/>
      <c r="AN33" s="234"/>
      <c r="AP33" s="240"/>
      <c r="AQ33" s="240"/>
      <c r="AR33" s="240"/>
      <c r="AS33" s="240"/>
      <c r="AT33" s="240"/>
      <c r="AU33" s="240"/>
      <c r="AV33" s="240"/>
      <c r="AW33" s="240"/>
      <c r="AX33" s="240"/>
      <c r="AY33" s="240"/>
      <c r="AZ33" s="240"/>
      <c r="BA33" s="240"/>
      <c r="BB33" s="240"/>
      <c r="BC33" s="240"/>
      <c r="BD33" s="240"/>
      <c r="BE33" s="240"/>
      <c r="BF33" s="240"/>
      <c r="BG33" s="240"/>
      <c r="BH33" s="240"/>
      <c r="BI33" s="240"/>
      <c r="BJ33" s="240"/>
      <c r="BK33" s="240"/>
      <c r="BL33" s="240"/>
      <c r="BM33" s="240"/>
      <c r="BN33" s="240"/>
      <c r="BO33" s="240"/>
      <c r="BP33" s="240"/>
      <c r="BQ33" s="240"/>
      <c r="BR33" s="240"/>
      <c r="BS33" s="240"/>
      <c r="BT33" s="240"/>
      <c r="BU33" s="240"/>
      <c r="BV33" s="240"/>
      <c r="BW33" s="240"/>
      <c r="BX33" s="240"/>
      <c r="BY33" s="240"/>
      <c r="BZ33" s="240"/>
      <c r="CB33" s="403" t="s">
        <v>337</v>
      </c>
      <c r="CC33" s="404">
        <v>2025</v>
      </c>
      <c r="CD33" s="404">
        <v>5000</v>
      </c>
      <c r="CE33" s="404">
        <f t="shared" si="11"/>
        <v>7025</v>
      </c>
      <c r="CF33" s="404">
        <v>45000</v>
      </c>
      <c r="CG33" s="404">
        <v>40000</v>
      </c>
      <c r="CH33" s="241"/>
      <c r="CI33" s="410"/>
      <c r="CJ33" s="411"/>
      <c r="CK33" s="411"/>
      <c r="CL33" s="411"/>
      <c r="CM33" s="411"/>
      <c r="CN33" s="411"/>
      <c r="CP33" s="240"/>
      <c r="CQ33" s="240"/>
      <c r="CR33" s="240"/>
      <c r="CS33" s="240"/>
      <c r="CT33" s="240"/>
      <c r="CU33" s="240"/>
      <c r="CW33" s="412" t="s">
        <v>338</v>
      </c>
      <c r="CX33" s="413">
        <f>SUM(CX27:CX32)</f>
        <v>0</v>
      </c>
      <c r="CY33" s="413">
        <f>SUM(CY27:CY32)</f>
        <v>0</v>
      </c>
      <c r="CZ33" s="413">
        <f>SUM(CZ27:CZ32)</f>
        <v>0</v>
      </c>
      <c r="DA33" s="413">
        <f>SUM(DA27:DA32)</f>
        <v>0</v>
      </c>
      <c r="DB33" s="414">
        <f>SUM(DB27:DB32)</f>
        <v>0</v>
      </c>
    </row>
    <row r="34" spans="1:106" s="5" customFormat="1" ht="14.1" customHeight="1">
      <c r="I34" s="402"/>
      <c r="J34" s="240"/>
      <c r="K34" s="240"/>
      <c r="L34" s="240"/>
      <c r="M34" s="240"/>
      <c r="N34" s="240"/>
      <c r="O34" s="240"/>
      <c r="P34" s="240"/>
      <c r="Q34" s="240"/>
      <c r="R34" s="240"/>
      <c r="S34" s="240"/>
      <c r="T34" s="240"/>
      <c r="U34" s="240"/>
      <c r="V34" s="240"/>
      <c r="W34" s="8"/>
      <c r="X34" s="8"/>
      <c r="AC34" s="240"/>
      <c r="AD34" s="240"/>
      <c r="AE34" s="240"/>
      <c r="AF34" s="240"/>
      <c r="AG34" s="240"/>
      <c r="AH34" s="240"/>
      <c r="AI34" s="234"/>
      <c r="AJ34" s="234"/>
      <c r="AK34" s="234"/>
      <c r="AL34" s="234"/>
      <c r="AM34" s="234"/>
      <c r="AN34" s="234"/>
      <c r="AO34" s="415"/>
      <c r="AP34" s="240"/>
      <c r="AQ34" s="240"/>
      <c r="AR34" s="240"/>
      <c r="AS34" s="240"/>
      <c r="AT34" s="240"/>
      <c r="AU34" s="240"/>
      <c r="AV34" s="240"/>
      <c r="AW34" s="240"/>
      <c r="AX34" s="240"/>
      <c r="AY34" s="240"/>
      <c r="AZ34" s="240"/>
      <c r="BA34" s="240"/>
      <c r="BB34" s="240"/>
      <c r="BC34" s="240"/>
      <c r="BD34" s="240"/>
      <c r="BE34" s="240"/>
      <c r="BF34" s="240"/>
      <c r="BG34" s="240"/>
      <c r="BH34" s="240"/>
      <c r="BI34" s="240"/>
      <c r="BJ34" s="240"/>
      <c r="BK34" s="240"/>
      <c r="BL34" s="240"/>
      <c r="BM34" s="240"/>
      <c r="BN34" s="240"/>
      <c r="BO34" s="240"/>
      <c r="BP34" s="240"/>
      <c r="BQ34" s="240"/>
      <c r="BR34" s="240"/>
      <c r="BS34" s="240"/>
      <c r="BT34" s="240"/>
      <c r="BU34" s="240"/>
      <c r="BV34" s="240"/>
      <c r="BW34" s="240"/>
      <c r="BX34" s="240"/>
      <c r="BY34" s="240"/>
      <c r="BZ34" s="240"/>
      <c r="CB34" s="403" t="s">
        <v>339</v>
      </c>
      <c r="CC34" s="404">
        <v>1800</v>
      </c>
      <c r="CD34" s="404">
        <v>5000</v>
      </c>
      <c r="CE34" s="404">
        <f t="shared" si="11"/>
        <v>6800</v>
      </c>
      <c r="CF34" s="404">
        <v>40000</v>
      </c>
      <c r="CG34" s="404">
        <v>35000</v>
      </c>
      <c r="CH34" s="241"/>
      <c r="CI34" s="416" t="s">
        <v>340</v>
      </c>
      <c r="CJ34" s="417" t="e">
        <f>CJ29-CJ31</f>
        <v>#REF!</v>
      </c>
      <c r="CK34" s="417" t="e">
        <f>CK29-CK31</f>
        <v>#REF!</v>
      </c>
      <c r="CL34" s="417" t="e">
        <f>CL29-CL31</f>
        <v>#REF!</v>
      </c>
      <c r="CM34" s="417" t="e">
        <f>CM29-CM31</f>
        <v>#REF!</v>
      </c>
      <c r="CN34" s="417" t="e">
        <f>CN29-CN31</f>
        <v>#REF!</v>
      </c>
      <c r="CP34" s="240"/>
      <c r="CQ34" s="240"/>
      <c r="CR34" s="240"/>
      <c r="CS34" s="240"/>
      <c r="CT34" s="240"/>
      <c r="CU34" s="240"/>
      <c r="CW34" s="407"/>
      <c r="CX34" s="404"/>
      <c r="CY34" s="404"/>
      <c r="CZ34" s="404"/>
      <c r="DA34" s="404"/>
      <c r="DB34" s="404"/>
    </row>
    <row r="35" spans="1:106" s="5" customFormat="1" ht="14.1" customHeight="1" thickBot="1">
      <c r="J35" s="240"/>
      <c r="K35" s="240"/>
      <c r="L35" s="240"/>
      <c r="M35" s="240"/>
      <c r="N35" s="240"/>
      <c r="O35" s="240"/>
      <c r="P35" s="240"/>
      <c r="Q35" s="240"/>
      <c r="R35" s="240"/>
      <c r="S35" s="240"/>
      <c r="T35" s="240"/>
      <c r="U35" s="240"/>
      <c r="V35" s="240"/>
      <c r="AC35" s="240"/>
      <c r="AD35" s="240"/>
      <c r="AE35" s="240"/>
      <c r="AF35" s="240"/>
      <c r="AG35" s="240"/>
      <c r="AH35" s="240"/>
      <c r="AI35" s="234"/>
      <c r="AJ35" s="234"/>
      <c r="AK35" s="234"/>
      <c r="AL35" s="234"/>
      <c r="AM35" s="234"/>
      <c r="AN35" s="234"/>
      <c r="AP35" s="240"/>
      <c r="AQ35" s="240"/>
      <c r="AR35" s="240"/>
      <c r="AS35" s="240"/>
      <c r="AT35" s="240"/>
      <c r="AU35" s="240"/>
      <c r="AV35" s="240"/>
      <c r="AW35" s="240"/>
      <c r="AX35" s="240"/>
      <c r="AY35" s="240"/>
      <c r="AZ35" s="240"/>
      <c r="BA35" s="240"/>
      <c r="BB35" s="240"/>
      <c r="BC35" s="240"/>
      <c r="BD35" s="240"/>
      <c r="BE35" s="240"/>
      <c r="BF35" s="240"/>
      <c r="BG35" s="240"/>
      <c r="BH35" s="240"/>
      <c r="BI35" s="240"/>
      <c r="BJ35" s="240"/>
      <c r="BK35" s="240"/>
      <c r="BL35" s="240"/>
      <c r="BM35" s="240"/>
      <c r="BN35" s="240"/>
      <c r="BO35" s="240"/>
      <c r="BP35" s="240"/>
      <c r="BQ35" s="240"/>
      <c r="BR35" s="240"/>
      <c r="BS35" s="240"/>
      <c r="BT35" s="240"/>
      <c r="BU35" s="240"/>
      <c r="BV35" s="240"/>
      <c r="BW35" s="240"/>
      <c r="BX35" s="240"/>
      <c r="BY35" s="240"/>
      <c r="BZ35" s="240"/>
      <c r="CB35" s="403" t="s">
        <v>341</v>
      </c>
      <c r="CC35" s="404">
        <v>1925</v>
      </c>
      <c r="CD35" s="404">
        <v>5000</v>
      </c>
      <c r="CE35" s="404">
        <f t="shared" si="11"/>
        <v>6925</v>
      </c>
      <c r="CF35" s="404">
        <v>35000</v>
      </c>
      <c r="CG35" s="404">
        <v>30000</v>
      </c>
      <c r="CH35" s="241"/>
      <c r="CI35" s="418"/>
      <c r="CJ35" s="419"/>
      <c r="CK35" s="419"/>
      <c r="CL35" s="419"/>
      <c r="CM35" s="419"/>
      <c r="CN35" s="419"/>
      <c r="CP35" s="240"/>
      <c r="CQ35" s="240"/>
      <c r="CR35" s="240"/>
      <c r="CS35" s="240"/>
      <c r="CT35" s="240"/>
      <c r="CU35" s="240"/>
      <c r="CW35" s="420" t="s">
        <v>342</v>
      </c>
      <c r="CX35" s="404"/>
      <c r="CY35" s="404"/>
      <c r="CZ35" s="404"/>
      <c r="DA35" s="404"/>
      <c r="DB35" s="404"/>
    </row>
    <row r="36" spans="1:106" s="5" customFormat="1" ht="14.1" customHeight="1">
      <c r="I36" s="402"/>
      <c r="J36" s="240"/>
      <c r="K36" s="240"/>
      <c r="L36" s="240"/>
      <c r="M36" s="240"/>
      <c r="N36" s="240"/>
      <c r="O36" s="240"/>
      <c r="P36" s="240"/>
      <c r="Q36" s="240"/>
      <c r="R36" s="240"/>
      <c r="S36" s="240"/>
      <c r="T36" s="240"/>
      <c r="U36" s="240"/>
      <c r="V36" s="240"/>
      <c r="AC36" s="240"/>
      <c r="AD36" s="240"/>
      <c r="AE36" s="240"/>
      <c r="AF36" s="240"/>
      <c r="AG36" s="240"/>
      <c r="AH36" s="240"/>
      <c r="AI36" s="234"/>
      <c r="AJ36" s="234"/>
      <c r="AK36" s="234"/>
      <c r="AL36" s="234"/>
      <c r="AM36" s="234"/>
      <c r="AN36" s="234"/>
      <c r="AO36" s="78"/>
      <c r="AP36" s="240"/>
      <c r="AQ36" s="240"/>
      <c r="AR36" s="240"/>
      <c r="AS36" s="240"/>
      <c r="AT36" s="240"/>
      <c r="AU36" s="240"/>
      <c r="AV36" s="240"/>
      <c r="AW36" s="240"/>
      <c r="AX36" s="240"/>
      <c r="AY36" s="240"/>
      <c r="AZ36" s="240"/>
      <c r="BA36" s="240"/>
      <c r="BB36" s="240"/>
      <c r="BC36" s="240"/>
      <c r="BD36" s="240"/>
      <c r="BE36" s="240"/>
      <c r="BF36" s="240"/>
      <c r="BG36" s="240"/>
      <c r="BH36" s="240"/>
      <c r="BI36" s="240"/>
      <c r="BJ36" s="240"/>
      <c r="BK36" s="240"/>
      <c r="BL36" s="240"/>
      <c r="BM36" s="240"/>
      <c r="BN36" s="240"/>
      <c r="BO36" s="240"/>
      <c r="BP36" s="240"/>
      <c r="BQ36" s="240"/>
      <c r="BR36" s="240"/>
      <c r="BS36" s="240"/>
      <c r="BT36" s="240"/>
      <c r="BU36" s="240"/>
      <c r="BV36" s="240"/>
      <c r="BW36" s="240"/>
      <c r="BX36" s="240"/>
      <c r="BY36" s="240"/>
      <c r="BZ36" s="240"/>
      <c r="CB36" s="403" t="s">
        <v>343</v>
      </c>
      <c r="CC36" s="404">
        <v>1650</v>
      </c>
      <c r="CD36" s="404">
        <v>5000</v>
      </c>
      <c r="CE36" s="404">
        <f t="shared" si="11"/>
        <v>6650</v>
      </c>
      <c r="CF36" s="404">
        <v>30000</v>
      </c>
      <c r="CG36" s="404">
        <v>25000</v>
      </c>
      <c r="CH36" s="241"/>
      <c r="CI36" s="240"/>
      <c r="CJ36" s="240"/>
      <c r="CK36" s="240"/>
      <c r="CL36" s="240"/>
      <c r="CM36" s="240"/>
      <c r="CN36" s="240"/>
      <c r="CP36" s="240"/>
      <c r="CQ36" s="240"/>
      <c r="CR36" s="240"/>
      <c r="CS36" s="240"/>
      <c r="CT36" s="240"/>
      <c r="CU36" s="240"/>
      <c r="CW36" s="407" t="s">
        <v>344</v>
      </c>
      <c r="CX36" s="404" t="e">
        <f>#REF!</f>
        <v>#REF!</v>
      </c>
      <c r="CY36" s="404" t="e">
        <f>#REF!</f>
        <v>#REF!</v>
      </c>
      <c r="CZ36" s="404" t="e">
        <f>#REF!</f>
        <v>#REF!</v>
      </c>
      <c r="DA36" s="404" t="e">
        <f>#REF!</f>
        <v>#REF!</v>
      </c>
      <c r="DB36" s="404" t="e">
        <f>#REF!</f>
        <v>#REF!</v>
      </c>
    </row>
    <row r="37" spans="1:106" s="5" customFormat="1" ht="14.1" customHeight="1">
      <c r="J37" s="240"/>
      <c r="K37" s="240"/>
      <c r="L37" s="240"/>
      <c r="M37" s="240"/>
      <c r="N37" s="240"/>
      <c r="O37" s="240"/>
      <c r="P37" s="240"/>
      <c r="Q37" s="240"/>
      <c r="R37" s="240"/>
      <c r="S37" s="240"/>
      <c r="T37" s="240"/>
      <c r="U37" s="240"/>
      <c r="V37" s="240"/>
      <c r="AC37" s="240"/>
      <c r="AD37" s="240"/>
      <c r="AE37" s="240"/>
      <c r="AF37" s="240"/>
      <c r="AG37" s="240"/>
      <c r="AH37" s="240"/>
      <c r="AI37" s="234"/>
      <c r="AJ37" s="234"/>
      <c r="AK37" s="234"/>
      <c r="AL37" s="234"/>
      <c r="AM37" s="234"/>
      <c r="AN37" s="234"/>
      <c r="AO37" s="421"/>
      <c r="AP37" s="240"/>
      <c r="AQ37" s="240"/>
      <c r="AR37" s="240"/>
      <c r="AS37" s="240"/>
      <c r="AT37" s="240"/>
      <c r="AU37" s="240"/>
      <c r="AV37" s="240"/>
      <c r="AW37" s="240"/>
      <c r="AX37" s="240"/>
      <c r="AY37" s="240"/>
      <c r="AZ37" s="240"/>
      <c r="BA37" s="240"/>
      <c r="BB37" s="240"/>
      <c r="BC37" s="240"/>
      <c r="BD37" s="240"/>
      <c r="BE37" s="240"/>
      <c r="BF37" s="240"/>
      <c r="BG37" s="240"/>
      <c r="BH37" s="240"/>
      <c r="BI37" s="240"/>
      <c r="BJ37" s="240"/>
      <c r="BK37" s="240"/>
      <c r="BL37" s="240"/>
      <c r="BM37" s="240"/>
      <c r="BN37" s="240"/>
      <c r="BO37" s="240"/>
      <c r="BP37" s="240"/>
      <c r="BQ37" s="240"/>
      <c r="BR37" s="240"/>
      <c r="BS37" s="240"/>
      <c r="BT37" s="240"/>
      <c r="BU37" s="240"/>
      <c r="BV37" s="240"/>
      <c r="BW37" s="240"/>
      <c r="BX37" s="240"/>
      <c r="BY37" s="240"/>
      <c r="BZ37" s="240"/>
      <c r="CB37" s="403" t="s">
        <v>345</v>
      </c>
      <c r="CC37" s="404">
        <v>1375</v>
      </c>
      <c r="CD37" s="404">
        <v>5000</v>
      </c>
      <c r="CE37" s="404">
        <f t="shared" si="11"/>
        <v>6375</v>
      </c>
      <c r="CF37" s="404">
        <v>25000</v>
      </c>
      <c r="CG37" s="404">
        <v>20000</v>
      </c>
      <c r="CH37" s="241"/>
      <c r="CI37" s="78" t="s">
        <v>346</v>
      </c>
      <c r="CJ37" s="78" t="e">
        <v>#REF!</v>
      </c>
      <c r="CK37" s="78" t="e">
        <v>#REF!</v>
      </c>
      <c r="CL37" s="78" t="e">
        <v>#REF!</v>
      </c>
      <c r="CM37" s="78" t="e">
        <v>#REF!</v>
      </c>
      <c r="CN37" s="78" t="e">
        <v>#REF!</v>
      </c>
      <c r="CP37" s="240"/>
      <c r="CQ37" s="240"/>
      <c r="CR37" s="240"/>
      <c r="CS37" s="240"/>
      <c r="CT37" s="240"/>
      <c r="CU37" s="240"/>
      <c r="CW37" s="407"/>
      <c r="CX37" s="404"/>
      <c r="CY37" s="404"/>
      <c r="CZ37" s="404"/>
      <c r="DA37" s="404"/>
      <c r="DB37" s="404"/>
    </row>
    <row r="38" spans="1:106" s="5" customFormat="1" ht="14.1" customHeight="1">
      <c r="J38" s="240"/>
      <c r="K38" s="240"/>
      <c r="L38" s="240"/>
      <c r="M38" s="240"/>
      <c r="N38" s="240"/>
      <c r="O38" s="240"/>
      <c r="P38" s="240"/>
      <c r="Q38" s="240"/>
      <c r="R38" s="240"/>
      <c r="S38" s="240"/>
      <c r="T38" s="240"/>
      <c r="U38" s="240"/>
      <c r="V38" s="240"/>
      <c r="AC38" s="240"/>
      <c r="AD38" s="240"/>
      <c r="AE38" s="240"/>
      <c r="AF38" s="240"/>
      <c r="AG38" s="240"/>
      <c r="AH38" s="240"/>
      <c r="AI38" s="234"/>
      <c r="AJ38" s="234"/>
      <c r="AK38" s="234"/>
      <c r="AL38" s="234"/>
      <c r="AM38" s="234"/>
      <c r="AN38" s="234"/>
      <c r="AO38" s="78"/>
      <c r="AP38" s="240"/>
      <c r="AQ38" s="240"/>
      <c r="AR38" s="240"/>
      <c r="AS38" s="240"/>
      <c r="AT38" s="240"/>
      <c r="AU38" s="240"/>
      <c r="AV38" s="240"/>
      <c r="AW38" s="240"/>
      <c r="AX38" s="240"/>
      <c r="AY38" s="240"/>
      <c r="AZ38" s="240"/>
      <c r="BA38" s="240"/>
      <c r="BB38" s="240"/>
      <c r="BC38" s="240"/>
      <c r="BD38" s="240"/>
      <c r="BE38" s="240"/>
      <c r="BF38" s="240"/>
      <c r="BG38" s="240"/>
      <c r="BH38" s="240"/>
      <c r="BI38" s="240"/>
      <c r="BJ38" s="240"/>
      <c r="BK38" s="240"/>
      <c r="BL38" s="240"/>
      <c r="BM38" s="240"/>
      <c r="BN38" s="240"/>
      <c r="BO38" s="240"/>
      <c r="BP38" s="240"/>
      <c r="BQ38" s="240"/>
      <c r="BR38" s="240"/>
      <c r="BS38" s="240"/>
      <c r="BT38" s="240"/>
      <c r="BU38" s="240"/>
      <c r="BV38" s="240"/>
      <c r="BW38" s="240"/>
      <c r="BX38" s="240"/>
      <c r="BY38" s="240"/>
      <c r="BZ38" s="240"/>
      <c r="CB38" s="403" t="s">
        <v>347</v>
      </c>
      <c r="CC38" s="404">
        <v>1100</v>
      </c>
      <c r="CD38" s="404">
        <v>5000</v>
      </c>
      <c r="CE38" s="404">
        <f t="shared" si="11"/>
        <v>6100</v>
      </c>
      <c r="CF38" s="404">
        <v>20000</v>
      </c>
      <c r="CG38" s="404">
        <v>15000</v>
      </c>
      <c r="CH38" s="241"/>
      <c r="CI38" s="240"/>
      <c r="CP38" s="240"/>
      <c r="CQ38" s="240"/>
      <c r="CR38" s="240"/>
      <c r="CS38" s="240"/>
      <c r="CT38" s="240"/>
      <c r="CU38" s="240"/>
      <c r="CW38" s="407" t="s">
        <v>348</v>
      </c>
      <c r="CX38" s="404"/>
      <c r="CY38" s="404"/>
      <c r="CZ38" s="404"/>
      <c r="DA38" s="404"/>
      <c r="DB38" s="404"/>
    </row>
    <row r="39" spans="1:106" s="5" customFormat="1" ht="12.75">
      <c r="I39" s="422"/>
      <c r="J39" s="240"/>
      <c r="K39" s="240"/>
      <c r="L39" s="240"/>
      <c r="M39" s="240"/>
      <c r="N39" s="240"/>
      <c r="O39" s="240"/>
      <c r="P39" s="240"/>
      <c r="Q39" s="240"/>
      <c r="R39" s="240"/>
      <c r="S39" s="240"/>
      <c r="T39" s="240"/>
      <c r="U39" s="240"/>
      <c r="V39" s="240"/>
      <c r="W39" s="241"/>
      <c r="X39" s="241"/>
      <c r="AC39" s="240"/>
      <c r="AD39" s="240"/>
      <c r="AE39" s="240"/>
      <c r="AF39" s="240"/>
      <c r="AG39" s="240"/>
      <c r="AH39" s="240"/>
      <c r="AI39" s="234"/>
      <c r="AJ39" s="234"/>
      <c r="AK39" s="234"/>
      <c r="AL39" s="234"/>
      <c r="AM39" s="234"/>
      <c r="AN39" s="234"/>
      <c r="AO39" s="78"/>
      <c r="AP39" s="240"/>
      <c r="AQ39" s="240"/>
      <c r="AR39" s="240"/>
      <c r="AS39" s="240"/>
      <c r="AT39" s="240"/>
      <c r="AU39" s="240"/>
      <c r="AV39" s="240"/>
      <c r="AW39" s="240"/>
      <c r="AX39" s="240"/>
      <c r="AY39" s="240"/>
      <c r="AZ39" s="240"/>
      <c r="BA39" s="240"/>
      <c r="BB39" s="240"/>
      <c r="BC39" s="240"/>
      <c r="BD39" s="240"/>
      <c r="BE39" s="240"/>
      <c r="BF39" s="240"/>
      <c r="BG39" s="240"/>
      <c r="BH39" s="240"/>
      <c r="BI39" s="240"/>
      <c r="BJ39" s="240"/>
      <c r="BK39" s="240"/>
      <c r="BL39" s="240"/>
      <c r="BM39" s="240"/>
      <c r="BN39" s="240"/>
      <c r="BO39" s="240"/>
      <c r="BP39" s="240"/>
      <c r="BQ39" s="240"/>
      <c r="BR39" s="240"/>
      <c r="BS39" s="240"/>
      <c r="BT39" s="240"/>
      <c r="BU39" s="240"/>
      <c r="BV39" s="240"/>
      <c r="BW39" s="240"/>
      <c r="BX39" s="240"/>
      <c r="BY39" s="240"/>
      <c r="BZ39" s="240"/>
      <c r="CB39" s="403" t="s">
        <v>349</v>
      </c>
      <c r="CC39" s="404">
        <v>825</v>
      </c>
      <c r="CD39" s="404">
        <v>5000</v>
      </c>
      <c r="CE39" s="404">
        <f t="shared" si="11"/>
        <v>5825</v>
      </c>
      <c r="CF39" s="404">
        <v>15000</v>
      </c>
      <c r="CG39" s="404">
        <v>10000</v>
      </c>
      <c r="CH39" s="241"/>
      <c r="CI39" s="240"/>
      <c r="CP39" s="240"/>
      <c r="CQ39" s="240"/>
      <c r="CR39" s="240"/>
      <c r="CS39" s="240"/>
      <c r="CT39" s="240"/>
      <c r="CU39" s="240"/>
      <c r="CW39" s="407" t="s">
        <v>350</v>
      </c>
      <c r="CX39" s="404" t="e">
        <f>#REF!</f>
        <v>#REF!</v>
      </c>
      <c r="CY39" s="404" t="e">
        <f>#REF!</f>
        <v>#REF!</v>
      </c>
      <c r="CZ39" s="404" t="e">
        <f>#REF!</f>
        <v>#REF!</v>
      </c>
      <c r="DA39" s="404" t="e">
        <f>#REF!</f>
        <v>#REF!</v>
      </c>
      <c r="DB39" s="404" t="e">
        <f>#REF!</f>
        <v>#REF!</v>
      </c>
    </row>
    <row r="40" spans="1:106" s="5" customFormat="1" ht="14.1" customHeight="1">
      <c r="I40" s="422"/>
      <c r="J40" s="240"/>
      <c r="K40" s="240"/>
      <c r="L40" s="240"/>
      <c r="M40" s="240"/>
      <c r="N40" s="240"/>
      <c r="O40" s="240"/>
      <c r="P40" s="240"/>
      <c r="Q40" s="240"/>
      <c r="R40" s="240"/>
      <c r="S40" s="240"/>
      <c r="T40" s="240"/>
      <c r="U40" s="240"/>
      <c r="V40" s="240"/>
      <c r="W40" s="241"/>
      <c r="X40" s="241"/>
      <c r="AC40" s="240"/>
      <c r="AD40" s="240"/>
      <c r="AE40" s="240"/>
      <c r="AF40" s="240"/>
      <c r="AG40" s="240"/>
      <c r="AH40" s="240"/>
      <c r="AI40" s="234"/>
      <c r="AJ40" s="234"/>
      <c r="AK40" s="234"/>
      <c r="AL40" s="234"/>
      <c r="AM40" s="234"/>
      <c r="AN40" s="234"/>
      <c r="AO40" s="78"/>
      <c r="AP40" s="240"/>
      <c r="AQ40" s="240"/>
      <c r="AR40" s="240"/>
      <c r="AS40" s="240"/>
      <c r="AT40" s="240"/>
      <c r="AU40" s="240"/>
      <c r="AV40" s="240"/>
      <c r="AW40" s="240"/>
      <c r="AX40" s="240"/>
      <c r="AY40" s="240"/>
      <c r="AZ40" s="240"/>
      <c r="BA40" s="240"/>
      <c r="BB40" s="240"/>
      <c r="BC40" s="240"/>
      <c r="BD40" s="240"/>
      <c r="BE40" s="240"/>
      <c r="BF40" s="240"/>
      <c r="BG40" s="240"/>
      <c r="BH40" s="240"/>
      <c r="BI40" s="240"/>
      <c r="BJ40" s="240"/>
      <c r="BK40" s="240"/>
      <c r="BL40" s="240"/>
      <c r="BM40" s="240"/>
      <c r="BN40" s="240"/>
      <c r="BO40" s="240"/>
      <c r="BP40" s="240"/>
      <c r="BQ40" s="240"/>
      <c r="BR40" s="240"/>
      <c r="BS40" s="240"/>
      <c r="BT40" s="240"/>
      <c r="BU40" s="240"/>
      <c r="BV40" s="240"/>
      <c r="BW40" s="240"/>
      <c r="BX40" s="240"/>
      <c r="BY40" s="240"/>
      <c r="BZ40" s="240"/>
      <c r="CB40" s="403" t="s">
        <v>351</v>
      </c>
      <c r="CC40" s="404">
        <v>550</v>
      </c>
      <c r="CD40" s="404">
        <v>5000</v>
      </c>
      <c r="CE40" s="404">
        <f t="shared" si="11"/>
        <v>5550</v>
      </c>
      <c r="CF40" s="404">
        <v>10000</v>
      </c>
      <c r="CG40" s="404">
        <v>5000</v>
      </c>
      <c r="CH40" s="241"/>
      <c r="CI40" s="240"/>
      <c r="CP40" s="240"/>
      <c r="CQ40" s="240"/>
      <c r="CR40" s="240"/>
      <c r="CS40" s="240"/>
      <c r="CT40" s="240"/>
      <c r="CU40" s="240"/>
      <c r="CW40" s="407" t="s">
        <v>352</v>
      </c>
      <c r="CX40" s="404" t="e">
        <f>#REF!</f>
        <v>#REF!</v>
      </c>
      <c r="CY40" s="404" t="e">
        <f>#REF!</f>
        <v>#REF!</v>
      </c>
      <c r="CZ40" s="404" t="e">
        <f>#REF!</f>
        <v>#REF!</v>
      </c>
      <c r="DA40" s="404" t="e">
        <f>#REF!</f>
        <v>#REF!</v>
      </c>
      <c r="DB40" s="404" t="e">
        <f>#REF!</f>
        <v>#REF!</v>
      </c>
    </row>
    <row r="41" spans="1:106" s="5" customFormat="1" ht="14.1" customHeight="1">
      <c r="J41" s="240"/>
      <c r="K41" s="240"/>
      <c r="L41" s="240"/>
      <c r="M41" s="240"/>
      <c r="N41" s="240"/>
      <c r="O41" s="240"/>
      <c r="P41" s="240"/>
      <c r="Q41" s="240"/>
      <c r="R41" s="240"/>
      <c r="S41" s="240"/>
      <c r="T41" s="240"/>
      <c r="U41" s="240"/>
      <c r="V41" s="240"/>
      <c r="W41" s="241"/>
      <c r="X41" s="241"/>
      <c r="AC41" s="240"/>
      <c r="AD41" s="240"/>
      <c r="AE41" s="240"/>
      <c r="AF41" s="240"/>
      <c r="AG41" s="240"/>
      <c r="AH41" s="240"/>
      <c r="AI41" s="234"/>
      <c r="AJ41" s="234"/>
      <c r="AK41" s="234"/>
      <c r="AL41" s="234"/>
      <c r="AM41" s="234"/>
      <c r="AN41" s="234"/>
      <c r="AO41" s="421"/>
      <c r="AP41" s="240"/>
      <c r="AQ41" s="240"/>
      <c r="AR41" s="240"/>
      <c r="AS41" s="240"/>
      <c r="AT41" s="240"/>
      <c r="AU41" s="240"/>
      <c r="AV41" s="240"/>
      <c r="AW41" s="240"/>
      <c r="AX41" s="240"/>
      <c r="AY41" s="240"/>
      <c r="AZ41" s="240"/>
      <c r="BA41" s="240"/>
      <c r="BB41" s="240"/>
      <c r="BC41" s="240"/>
      <c r="BD41" s="240"/>
      <c r="BE41" s="240"/>
      <c r="BF41" s="240"/>
      <c r="BG41" s="240"/>
      <c r="BH41" s="240"/>
      <c r="BI41" s="240"/>
      <c r="BJ41" s="240"/>
      <c r="BK41" s="240"/>
      <c r="BL41" s="240"/>
      <c r="BM41" s="240"/>
      <c r="BN41" s="240"/>
      <c r="BO41" s="240"/>
      <c r="BP41" s="240"/>
      <c r="BQ41" s="240"/>
      <c r="BR41" s="240"/>
      <c r="BS41" s="240"/>
      <c r="BT41" s="240"/>
      <c r="BU41" s="240"/>
      <c r="BV41" s="240"/>
      <c r="BW41" s="240"/>
      <c r="BX41" s="240"/>
      <c r="BY41" s="240"/>
      <c r="BZ41" s="240"/>
      <c r="CB41" s="403" t="s">
        <v>353</v>
      </c>
      <c r="CC41" s="404">
        <v>275</v>
      </c>
      <c r="CD41" s="404">
        <v>5000</v>
      </c>
      <c r="CE41" s="404">
        <f t="shared" si="11"/>
        <v>5275</v>
      </c>
      <c r="CF41" s="404">
        <v>5000</v>
      </c>
      <c r="CG41" s="404">
        <v>0</v>
      </c>
      <c r="CH41" s="241"/>
      <c r="CI41" s="240"/>
      <c r="CP41" s="240"/>
      <c r="CQ41" s="240"/>
      <c r="CR41" s="240"/>
      <c r="CS41" s="240"/>
      <c r="CT41" s="240"/>
      <c r="CU41" s="240"/>
      <c r="CW41" s="407" t="s">
        <v>354</v>
      </c>
      <c r="CX41" s="404" t="e">
        <f>#REF!</f>
        <v>#REF!</v>
      </c>
      <c r="CY41" s="404" t="e">
        <f>#REF!</f>
        <v>#REF!</v>
      </c>
      <c r="CZ41" s="404" t="e">
        <f>#REF!</f>
        <v>#REF!</v>
      </c>
      <c r="DA41" s="404" t="e">
        <f>#REF!</f>
        <v>#REF!</v>
      </c>
      <c r="DB41" s="404" t="e">
        <f>#REF!</f>
        <v>#REF!</v>
      </c>
    </row>
    <row r="42" spans="1:106" s="5" customFormat="1" ht="14.1" customHeight="1">
      <c r="J42" s="240"/>
      <c r="K42" s="240"/>
      <c r="L42" s="240"/>
      <c r="M42" s="240"/>
      <c r="N42" s="240"/>
      <c r="O42" s="240"/>
      <c r="P42" s="240"/>
      <c r="Q42" s="240"/>
      <c r="R42" s="240"/>
      <c r="S42" s="240"/>
      <c r="T42" s="240"/>
      <c r="U42" s="240"/>
      <c r="V42" s="240"/>
      <c r="AC42" s="240"/>
      <c r="AD42" s="240"/>
      <c r="AE42" s="240"/>
      <c r="AF42" s="240"/>
      <c r="AG42" s="240"/>
      <c r="AH42" s="240"/>
      <c r="AI42" s="234"/>
      <c r="AJ42" s="234"/>
      <c r="AK42" s="234"/>
      <c r="AL42" s="234"/>
      <c r="AM42" s="234"/>
      <c r="AN42" s="234"/>
      <c r="AO42" s="78"/>
      <c r="AP42" s="240"/>
      <c r="AQ42" s="240"/>
      <c r="AR42" s="240"/>
      <c r="AS42" s="240"/>
      <c r="AT42" s="240"/>
      <c r="AU42" s="240"/>
      <c r="AV42" s="240"/>
      <c r="AW42" s="240"/>
      <c r="AX42" s="240"/>
      <c r="AY42" s="240"/>
      <c r="AZ42" s="240"/>
      <c r="BA42" s="240"/>
      <c r="BB42" s="240"/>
      <c r="BC42" s="240"/>
      <c r="BD42" s="240"/>
      <c r="BE42" s="240"/>
      <c r="BF42" s="240"/>
      <c r="BG42" s="240"/>
      <c r="BH42" s="240"/>
      <c r="BI42" s="240"/>
      <c r="BJ42" s="240"/>
      <c r="BK42" s="240"/>
      <c r="BL42" s="240"/>
      <c r="BM42" s="240"/>
      <c r="BN42" s="240"/>
      <c r="BO42" s="240"/>
      <c r="BP42" s="240"/>
      <c r="BQ42" s="240"/>
      <c r="BR42" s="240"/>
      <c r="BS42" s="240"/>
      <c r="BT42" s="240"/>
      <c r="BU42" s="240"/>
      <c r="BV42" s="240"/>
      <c r="BW42" s="240"/>
      <c r="BX42" s="240"/>
      <c r="BY42" s="240"/>
      <c r="BZ42" s="240"/>
      <c r="CB42" s="403" t="s">
        <v>355</v>
      </c>
      <c r="CC42" s="404">
        <v>0</v>
      </c>
      <c r="CD42" s="404">
        <v>0</v>
      </c>
      <c r="CE42" s="404">
        <f t="shared" si="11"/>
        <v>0</v>
      </c>
      <c r="CF42" s="404">
        <v>0</v>
      </c>
      <c r="CG42" s="404">
        <v>0</v>
      </c>
      <c r="CH42" s="241"/>
      <c r="CI42" s="240"/>
      <c r="CP42" s="240"/>
      <c r="CQ42" s="240"/>
      <c r="CR42" s="240"/>
      <c r="CS42" s="240"/>
      <c r="CT42" s="240"/>
      <c r="CU42" s="240"/>
      <c r="CW42" s="407"/>
      <c r="CX42" s="404"/>
      <c r="CY42" s="404"/>
      <c r="CZ42" s="404"/>
      <c r="DA42" s="404"/>
      <c r="DB42" s="404"/>
    </row>
    <row r="43" spans="1:106" s="5" customFormat="1" ht="14.1" customHeight="1">
      <c r="A43" s="234"/>
      <c r="B43" s="234"/>
      <c r="C43" s="234"/>
      <c r="D43" s="234"/>
      <c r="E43" s="234"/>
      <c r="F43" s="234"/>
      <c r="G43" s="234"/>
      <c r="H43" s="234"/>
      <c r="I43" s="234"/>
      <c r="J43" s="240"/>
      <c r="K43" s="240"/>
      <c r="L43" s="240"/>
      <c r="M43" s="240"/>
      <c r="N43" s="240"/>
      <c r="O43" s="240"/>
      <c r="P43" s="240"/>
      <c r="Q43" s="240"/>
      <c r="R43" s="240"/>
      <c r="S43" s="240"/>
      <c r="T43" s="240"/>
      <c r="U43" s="240"/>
      <c r="V43" s="240"/>
      <c r="W43" s="241"/>
      <c r="X43" s="241"/>
      <c r="AC43" s="240"/>
      <c r="AD43" s="240"/>
      <c r="AE43" s="240"/>
      <c r="AF43" s="240"/>
      <c r="AG43" s="240"/>
      <c r="AH43" s="240"/>
      <c r="AI43" s="234"/>
      <c r="AJ43" s="234"/>
      <c r="AK43" s="234"/>
      <c r="AL43" s="234"/>
      <c r="AM43" s="234"/>
      <c r="AN43" s="234"/>
      <c r="AO43" s="421"/>
      <c r="AP43" s="240"/>
      <c r="AQ43" s="240"/>
      <c r="AR43" s="240"/>
      <c r="AS43" s="240"/>
      <c r="AT43" s="240"/>
      <c r="AU43" s="240"/>
      <c r="AV43" s="240"/>
      <c r="AW43" s="240"/>
      <c r="AX43" s="240"/>
      <c r="AY43" s="240"/>
      <c r="AZ43" s="240"/>
      <c r="BA43" s="240"/>
      <c r="BB43" s="240"/>
      <c r="BC43" s="240"/>
      <c r="BD43" s="240"/>
      <c r="BE43" s="240"/>
      <c r="BF43" s="240"/>
      <c r="BG43" s="240"/>
      <c r="BH43" s="240"/>
      <c r="BI43" s="240"/>
      <c r="BJ43" s="240"/>
      <c r="BK43" s="240"/>
      <c r="BL43" s="240"/>
      <c r="BM43" s="240"/>
      <c r="BN43" s="240"/>
      <c r="BO43" s="240"/>
      <c r="BP43" s="240"/>
      <c r="BQ43" s="240"/>
      <c r="BR43" s="240"/>
      <c r="BS43" s="240"/>
      <c r="BT43" s="240"/>
      <c r="BU43" s="240"/>
      <c r="BV43" s="240"/>
      <c r="BW43" s="240"/>
      <c r="BX43" s="240"/>
      <c r="BY43" s="240"/>
      <c r="BZ43" s="240"/>
      <c r="CB43" s="403" t="s">
        <v>356</v>
      </c>
      <c r="CC43" s="404">
        <v>0</v>
      </c>
      <c r="CD43" s="404">
        <v>0</v>
      </c>
      <c r="CE43" s="404">
        <f t="shared" si="11"/>
        <v>0</v>
      </c>
      <c r="CF43" s="404">
        <v>0</v>
      </c>
      <c r="CG43" s="404">
        <v>0</v>
      </c>
      <c r="CH43" s="241"/>
      <c r="CI43" s="240"/>
      <c r="CP43" s="240"/>
      <c r="CQ43" s="240"/>
      <c r="CR43" s="240"/>
      <c r="CS43" s="240"/>
      <c r="CT43" s="240"/>
      <c r="CU43" s="240"/>
      <c r="CW43" s="407" t="s">
        <v>357</v>
      </c>
      <c r="CX43" s="404"/>
      <c r="CY43" s="404"/>
      <c r="CZ43" s="404"/>
      <c r="DA43" s="404"/>
      <c r="DB43" s="404"/>
    </row>
    <row r="44" spans="1:106" s="5" customFormat="1" ht="14.1" customHeight="1">
      <c r="A44" s="234"/>
      <c r="B44" s="234"/>
      <c r="C44" s="234"/>
      <c r="D44" s="234"/>
      <c r="E44" s="234"/>
      <c r="F44" s="234"/>
      <c r="G44" s="234"/>
      <c r="H44" s="234"/>
      <c r="I44" s="234"/>
      <c r="J44" s="240"/>
      <c r="K44" s="240"/>
      <c r="L44" s="240"/>
      <c r="M44" s="240"/>
      <c r="N44" s="240"/>
      <c r="O44" s="240"/>
      <c r="P44" s="240"/>
      <c r="Q44" s="240"/>
      <c r="R44" s="240"/>
      <c r="S44" s="240"/>
      <c r="T44" s="240"/>
      <c r="U44" s="240"/>
      <c r="V44" s="240"/>
      <c r="W44" s="241"/>
      <c r="X44" s="241"/>
      <c r="AI44" s="234"/>
      <c r="AJ44" s="234"/>
      <c r="AK44" s="234"/>
      <c r="AL44" s="234"/>
      <c r="AM44" s="234"/>
      <c r="AN44" s="234"/>
      <c r="AO44" s="78"/>
      <c r="AP44" s="240"/>
      <c r="AQ44" s="240"/>
      <c r="AR44" s="240"/>
      <c r="AS44" s="240"/>
      <c r="AT44" s="240"/>
      <c r="AU44" s="240"/>
      <c r="AV44" s="240"/>
      <c r="AW44" s="240"/>
      <c r="AX44" s="240"/>
      <c r="AY44" s="240"/>
      <c r="AZ44" s="240"/>
      <c r="BA44" s="240"/>
      <c r="BB44" s="240"/>
      <c r="BC44" s="240"/>
      <c r="BD44" s="240"/>
      <c r="BE44" s="240"/>
      <c r="BF44" s="240"/>
      <c r="BG44" s="240"/>
      <c r="BH44" s="240"/>
      <c r="BI44" s="240"/>
      <c r="BJ44" s="240"/>
      <c r="BK44" s="240"/>
      <c r="BL44" s="240"/>
      <c r="BM44" s="240"/>
      <c r="BN44" s="240"/>
      <c r="BO44" s="240"/>
      <c r="BP44" s="240"/>
      <c r="BQ44" s="240"/>
      <c r="BR44" s="240"/>
      <c r="BS44" s="240"/>
      <c r="BT44" s="240"/>
      <c r="BU44" s="240"/>
      <c r="BV44" s="240"/>
      <c r="BW44" s="240"/>
      <c r="BX44" s="240"/>
      <c r="BY44" s="240"/>
      <c r="BZ44" s="240"/>
      <c r="CB44" s="403" t="s">
        <v>358</v>
      </c>
      <c r="CC44" s="404">
        <v>0</v>
      </c>
      <c r="CD44" s="404">
        <v>0</v>
      </c>
      <c r="CE44" s="404">
        <f t="shared" si="11"/>
        <v>0</v>
      </c>
      <c r="CF44" s="404">
        <v>0</v>
      </c>
      <c r="CG44" s="404">
        <v>0</v>
      </c>
      <c r="CH44" s="241"/>
      <c r="CI44" s="240"/>
      <c r="CP44" s="240"/>
      <c r="CQ44" s="240"/>
      <c r="CW44" s="407" t="s">
        <v>359</v>
      </c>
      <c r="CX44" s="404">
        <f>M86</f>
        <v>0</v>
      </c>
      <c r="CY44" s="404">
        <f>N86</f>
        <v>0</v>
      </c>
      <c r="CZ44" s="404">
        <f>O86</f>
        <v>0</v>
      </c>
      <c r="DA44" s="404">
        <f>P86</f>
        <v>0</v>
      </c>
      <c r="DB44" s="404">
        <f>Q86</f>
        <v>0</v>
      </c>
    </row>
    <row r="45" spans="1:106" s="5" customFormat="1" ht="14.1" customHeight="1">
      <c r="A45" s="234"/>
      <c r="B45" s="234"/>
      <c r="C45" s="234"/>
      <c r="D45" s="234"/>
      <c r="E45" s="234"/>
      <c r="F45" s="234"/>
      <c r="G45" s="234"/>
      <c r="H45" s="234"/>
      <c r="I45" s="234"/>
      <c r="J45" s="240"/>
      <c r="K45" s="240"/>
      <c r="L45" s="240"/>
      <c r="M45" s="240"/>
      <c r="N45" s="240"/>
      <c r="O45" s="240"/>
      <c r="P45" s="240"/>
      <c r="Q45" s="240"/>
      <c r="R45" s="240"/>
      <c r="S45" s="240"/>
      <c r="T45" s="240"/>
      <c r="U45" s="240"/>
      <c r="V45" s="240"/>
      <c r="W45" s="241"/>
      <c r="X45" s="241"/>
      <c r="AI45" s="234"/>
      <c r="AJ45" s="234"/>
      <c r="AK45" s="234"/>
      <c r="AL45" s="234"/>
      <c r="AM45" s="234"/>
      <c r="AN45" s="234"/>
      <c r="AO45" s="78"/>
      <c r="AP45" s="240"/>
      <c r="AQ45" s="240"/>
      <c r="AR45" s="240"/>
      <c r="AS45" s="240"/>
      <c r="AT45" s="240"/>
      <c r="AU45" s="240"/>
      <c r="AV45" s="240"/>
      <c r="AW45" s="240"/>
      <c r="AX45" s="240"/>
      <c r="AY45" s="240"/>
      <c r="AZ45" s="240"/>
      <c r="BA45" s="240"/>
      <c r="BB45" s="240"/>
      <c r="BC45" s="240"/>
      <c r="BD45" s="240"/>
      <c r="BE45" s="240"/>
      <c r="BF45" s="240"/>
      <c r="BG45" s="240"/>
      <c r="BH45" s="240"/>
      <c r="BI45" s="240"/>
      <c r="BJ45" s="240"/>
      <c r="BK45" s="240"/>
      <c r="BL45" s="240"/>
      <c r="BM45" s="240"/>
      <c r="BN45" s="240"/>
      <c r="BO45" s="240"/>
      <c r="BP45" s="240"/>
      <c r="BQ45" s="240"/>
      <c r="BR45" s="240"/>
      <c r="BS45" s="240"/>
      <c r="BT45" s="240"/>
      <c r="BU45" s="240"/>
      <c r="BV45" s="240"/>
      <c r="BW45" s="240"/>
      <c r="BX45" s="240"/>
      <c r="BY45" s="240"/>
      <c r="BZ45" s="240"/>
      <c r="CB45" s="403" t="s">
        <v>360</v>
      </c>
      <c r="CC45" s="404">
        <v>0</v>
      </c>
      <c r="CD45" s="404">
        <v>0</v>
      </c>
      <c r="CE45" s="404">
        <f t="shared" si="11"/>
        <v>0</v>
      </c>
      <c r="CF45" s="404">
        <v>0</v>
      </c>
      <c r="CG45" s="404">
        <v>0</v>
      </c>
      <c r="CH45" s="241"/>
      <c r="CI45" s="240"/>
      <c r="CP45" s="240"/>
      <c r="CQ45" s="240"/>
      <c r="CW45" s="407" t="s">
        <v>361</v>
      </c>
      <c r="CX45" s="404" t="e">
        <f>#REF!</f>
        <v>#REF!</v>
      </c>
      <c r="CY45" s="404" t="e">
        <f>#REF!</f>
        <v>#REF!</v>
      </c>
      <c r="CZ45" s="404" t="e">
        <f>#REF!</f>
        <v>#REF!</v>
      </c>
      <c r="DA45" s="404" t="e">
        <f>#REF!</f>
        <v>#REF!</v>
      </c>
      <c r="DB45" s="404" t="e">
        <f>#REF!</f>
        <v>#REF!</v>
      </c>
    </row>
    <row r="46" spans="1:106" s="5" customFormat="1" ht="14.1" customHeight="1">
      <c r="A46" s="234"/>
      <c r="B46" s="234"/>
      <c r="C46" s="234"/>
      <c r="D46" s="234"/>
      <c r="E46" s="234"/>
      <c r="F46" s="234"/>
      <c r="G46" s="234"/>
      <c r="H46" s="234"/>
      <c r="I46" s="234"/>
      <c r="J46" s="240"/>
      <c r="K46" s="240"/>
      <c r="L46" s="240"/>
      <c r="M46" s="240"/>
      <c r="N46" s="240"/>
      <c r="O46" s="240"/>
      <c r="P46" s="240"/>
      <c r="Q46" s="240"/>
      <c r="R46" s="240"/>
      <c r="S46" s="240"/>
      <c r="T46" s="240"/>
      <c r="U46" s="240"/>
      <c r="V46" s="240"/>
      <c r="W46" s="241"/>
      <c r="X46" s="241"/>
      <c r="AI46" s="234"/>
      <c r="AJ46" s="234"/>
      <c r="AK46" s="234"/>
      <c r="AL46" s="234"/>
      <c r="AM46" s="234"/>
      <c r="AN46" s="234"/>
      <c r="AO46" s="78"/>
      <c r="AP46" s="240"/>
      <c r="AQ46" s="240"/>
      <c r="AR46" s="240"/>
      <c r="AS46" s="240"/>
      <c r="AT46" s="240"/>
      <c r="AU46" s="240"/>
      <c r="AV46" s="240"/>
      <c r="AW46" s="240"/>
      <c r="AX46" s="240"/>
      <c r="AY46" s="240"/>
      <c r="AZ46" s="240"/>
      <c r="BA46" s="240"/>
      <c r="BB46" s="240"/>
      <c r="BC46" s="240"/>
      <c r="BD46" s="240"/>
      <c r="BE46" s="240"/>
      <c r="BF46" s="240"/>
      <c r="BG46" s="240"/>
      <c r="BH46" s="240"/>
      <c r="BI46" s="240"/>
      <c r="BJ46" s="240"/>
      <c r="BK46" s="240"/>
      <c r="BL46" s="240"/>
      <c r="BM46" s="240"/>
      <c r="BN46" s="240"/>
      <c r="BO46" s="240"/>
      <c r="BP46" s="240"/>
      <c r="BQ46" s="240"/>
      <c r="BR46" s="240"/>
      <c r="BS46" s="240"/>
      <c r="BT46" s="240"/>
      <c r="BU46" s="240"/>
      <c r="BV46" s="240"/>
      <c r="BW46" s="240"/>
      <c r="BX46" s="240"/>
      <c r="BY46" s="240"/>
      <c r="BZ46" s="240"/>
      <c r="CB46" s="403" t="s">
        <v>362</v>
      </c>
      <c r="CC46" s="404">
        <v>0</v>
      </c>
      <c r="CD46" s="404">
        <v>0</v>
      </c>
      <c r="CE46" s="404">
        <f t="shared" si="11"/>
        <v>0</v>
      </c>
      <c r="CF46" s="404">
        <v>0</v>
      </c>
      <c r="CG46" s="404">
        <v>0</v>
      </c>
      <c r="CH46" s="241"/>
      <c r="CI46" s="240"/>
      <c r="CP46" s="240"/>
      <c r="CQ46" s="240"/>
      <c r="CW46" s="407" t="s">
        <v>363</v>
      </c>
      <c r="CX46" s="404">
        <f>M87</f>
        <v>0</v>
      </c>
      <c r="CY46" s="404">
        <f>N87</f>
        <v>0</v>
      </c>
      <c r="CZ46" s="404">
        <f>O87</f>
        <v>0</v>
      </c>
      <c r="DA46" s="404">
        <f>P87</f>
        <v>0</v>
      </c>
      <c r="DB46" s="404">
        <f>Q87</f>
        <v>0</v>
      </c>
    </row>
    <row r="47" spans="1:106" s="5" customFormat="1" ht="14.1" customHeight="1" thickBot="1">
      <c r="A47" s="234"/>
      <c r="B47" s="234"/>
      <c r="C47" s="234"/>
      <c r="D47" s="234"/>
      <c r="E47" s="234"/>
      <c r="F47" s="234"/>
      <c r="G47" s="234"/>
      <c r="H47" s="234"/>
      <c r="I47" s="234"/>
      <c r="J47" s="240"/>
      <c r="K47" s="240"/>
      <c r="L47" s="240"/>
      <c r="M47" s="240"/>
      <c r="N47" s="240"/>
      <c r="O47" s="240"/>
      <c r="P47" s="240"/>
      <c r="Q47" s="240"/>
      <c r="R47" s="240"/>
      <c r="S47" s="240"/>
      <c r="T47" s="240"/>
      <c r="U47" s="240"/>
      <c r="V47" s="240"/>
      <c r="W47" s="241"/>
      <c r="X47" s="241"/>
      <c r="AI47" s="234"/>
      <c r="AJ47" s="234"/>
      <c r="AK47" s="234"/>
      <c r="AL47" s="234"/>
      <c r="AM47" s="234"/>
      <c r="AN47" s="234"/>
      <c r="AO47" s="78"/>
      <c r="AP47" s="240"/>
      <c r="AQ47" s="240"/>
      <c r="AR47" s="240"/>
      <c r="AS47" s="240"/>
      <c r="AT47" s="240"/>
      <c r="AU47" s="240"/>
      <c r="AV47" s="240"/>
      <c r="AW47" s="240"/>
      <c r="AX47" s="240"/>
      <c r="AY47" s="240"/>
      <c r="AZ47" s="240"/>
      <c r="BA47" s="240"/>
      <c r="BB47" s="240"/>
      <c r="BC47" s="240"/>
      <c r="BD47" s="240"/>
      <c r="BE47" s="240"/>
      <c r="BF47" s="240"/>
      <c r="BG47" s="240"/>
      <c r="BH47" s="240"/>
      <c r="BI47" s="240"/>
      <c r="BJ47" s="240"/>
      <c r="BK47" s="240"/>
      <c r="BL47" s="240"/>
      <c r="BM47" s="240"/>
      <c r="BN47" s="240"/>
      <c r="BO47" s="240"/>
      <c r="BP47" s="240"/>
      <c r="BQ47" s="240"/>
      <c r="BR47" s="240"/>
      <c r="BS47" s="240"/>
      <c r="BT47" s="240"/>
      <c r="BU47" s="240"/>
      <c r="BV47" s="240"/>
      <c r="BW47" s="240"/>
      <c r="BX47" s="240"/>
      <c r="BY47" s="240"/>
      <c r="BZ47" s="240"/>
      <c r="CB47" s="423"/>
      <c r="CC47" s="424"/>
      <c r="CD47" s="425"/>
      <c r="CE47" s="425"/>
      <c r="CF47" s="424"/>
      <c r="CG47" s="425"/>
      <c r="CH47" s="241"/>
      <c r="CI47" s="240"/>
      <c r="CP47" s="240"/>
      <c r="CQ47" s="240"/>
      <c r="CW47" s="407" t="s">
        <v>364</v>
      </c>
      <c r="CX47" s="404" t="e">
        <f>#REF!</f>
        <v>#REF!</v>
      </c>
      <c r="CY47" s="404" t="e">
        <f>#REF!</f>
        <v>#REF!</v>
      </c>
      <c r="CZ47" s="404" t="e">
        <f>#REF!</f>
        <v>#REF!</v>
      </c>
      <c r="DA47" s="404" t="e">
        <f>#REF!</f>
        <v>#REF!</v>
      </c>
      <c r="DB47" s="404" t="e">
        <f>#REF!</f>
        <v>#REF!</v>
      </c>
    </row>
    <row r="48" spans="1:106" s="5" customFormat="1" ht="14.1" customHeight="1">
      <c r="I48" s="422"/>
      <c r="J48" s="240"/>
      <c r="K48" s="240"/>
      <c r="L48" s="240"/>
      <c r="M48" s="240"/>
      <c r="N48" s="240"/>
      <c r="O48" s="240"/>
      <c r="P48" s="240"/>
      <c r="Q48" s="240"/>
      <c r="R48" s="240"/>
      <c r="S48" s="240"/>
      <c r="T48" s="240"/>
      <c r="U48" s="240"/>
      <c r="V48" s="240"/>
      <c r="W48" s="241"/>
      <c r="X48" s="241"/>
      <c r="AI48" s="234"/>
      <c r="AJ48" s="234"/>
      <c r="AK48" s="234"/>
      <c r="AL48" s="234"/>
      <c r="AM48" s="234"/>
      <c r="AN48" s="234"/>
      <c r="AO48" s="78"/>
      <c r="AP48" s="240"/>
      <c r="AQ48" s="240"/>
      <c r="AR48" s="240"/>
      <c r="AS48" s="240"/>
      <c r="AT48" s="240"/>
      <c r="AU48" s="240"/>
      <c r="AV48" s="240"/>
      <c r="AW48" s="240"/>
      <c r="AX48" s="240"/>
      <c r="AY48" s="240"/>
      <c r="AZ48" s="240"/>
      <c r="BA48" s="240"/>
      <c r="BB48" s="240"/>
      <c r="BC48" s="240"/>
      <c r="BD48" s="240"/>
      <c r="BE48" s="240"/>
      <c r="BF48" s="240"/>
      <c r="BG48" s="240"/>
      <c r="BH48" s="240"/>
      <c r="BI48" s="240"/>
      <c r="BJ48" s="240"/>
      <c r="BK48" s="240"/>
      <c r="BL48" s="240"/>
      <c r="BM48" s="240"/>
      <c r="BN48" s="240"/>
      <c r="BO48" s="240"/>
      <c r="BP48" s="240"/>
      <c r="BQ48" s="240"/>
      <c r="BR48" s="240"/>
      <c r="BS48" s="240"/>
      <c r="BT48" s="240"/>
      <c r="BU48" s="240"/>
      <c r="BV48" s="240"/>
      <c r="BW48" s="240"/>
      <c r="BX48" s="240"/>
      <c r="BY48" s="240"/>
      <c r="BZ48" s="240"/>
      <c r="CB48" s="426"/>
      <c r="CC48" s="411"/>
      <c r="CD48" s="411"/>
      <c r="CE48" s="411"/>
      <c r="CF48" s="411"/>
      <c r="CG48" s="411"/>
      <c r="CH48" s="241"/>
      <c r="CI48" s="240"/>
      <c r="CP48" s="240"/>
      <c r="CQ48" s="240"/>
      <c r="CW48" s="407"/>
      <c r="CX48" s="404"/>
      <c r="CY48" s="404"/>
      <c r="CZ48" s="404"/>
      <c r="DA48" s="404"/>
      <c r="DB48" s="404"/>
    </row>
    <row r="49" spans="1:106" s="5" customFormat="1" ht="14.1" customHeight="1">
      <c r="I49" s="422"/>
      <c r="J49" s="240"/>
      <c r="K49" s="240"/>
      <c r="L49" s="240"/>
      <c r="M49" s="240"/>
      <c r="N49" s="240"/>
      <c r="O49" s="240"/>
      <c r="P49" s="240"/>
      <c r="Q49" s="240"/>
      <c r="R49" s="240"/>
      <c r="S49" s="240"/>
      <c r="T49" s="240"/>
      <c r="U49" s="240"/>
      <c r="V49" s="240"/>
      <c r="W49" s="241"/>
      <c r="X49" s="241"/>
      <c r="AI49" s="234"/>
      <c r="AJ49" s="234"/>
      <c r="AK49" s="234"/>
      <c r="AL49" s="234"/>
      <c r="AM49" s="234"/>
      <c r="AN49" s="234"/>
      <c r="AO49" s="78"/>
      <c r="AP49" s="240"/>
      <c r="AQ49" s="240"/>
      <c r="AR49" s="240"/>
      <c r="AS49" s="240"/>
      <c r="AT49" s="240"/>
      <c r="AU49" s="240"/>
      <c r="AV49" s="240"/>
      <c r="AW49" s="240"/>
      <c r="AX49" s="240"/>
      <c r="AY49" s="240"/>
      <c r="AZ49" s="240"/>
      <c r="BA49" s="240"/>
      <c r="BB49" s="240"/>
      <c r="BC49" s="240"/>
      <c r="BD49" s="240"/>
      <c r="BE49" s="240"/>
      <c r="BF49" s="240"/>
      <c r="BG49" s="240"/>
      <c r="BH49" s="240"/>
      <c r="BI49" s="240"/>
      <c r="BJ49" s="240"/>
      <c r="BK49" s="240"/>
      <c r="BL49" s="240"/>
      <c r="BM49" s="240"/>
      <c r="BN49" s="240"/>
      <c r="BO49" s="240"/>
      <c r="BP49" s="240"/>
      <c r="BQ49" s="240"/>
      <c r="BR49" s="240"/>
      <c r="BS49" s="240"/>
      <c r="BT49" s="240"/>
      <c r="BU49" s="240"/>
      <c r="BV49" s="240"/>
      <c r="BW49" s="240"/>
      <c r="BX49" s="240"/>
      <c r="BY49" s="240"/>
      <c r="BZ49" s="240"/>
      <c r="CB49" s="427" t="s">
        <v>292</v>
      </c>
      <c r="CC49" s="417">
        <f>SUM(CC32:CC48)</f>
        <v>13775</v>
      </c>
      <c r="CD49" s="417">
        <f>SUM(CD32:CD48)</f>
        <v>50000</v>
      </c>
      <c r="CE49" s="417">
        <f>SUM(CE32:CE48)</f>
        <v>63775</v>
      </c>
      <c r="CF49" s="417">
        <f>SUM(CF32:CF48)</f>
        <v>275000</v>
      </c>
      <c r="CG49" s="417">
        <f>SUM(CG32:CG48)</f>
        <v>225000</v>
      </c>
      <c r="CH49" s="240"/>
      <c r="CI49" s="240"/>
      <c r="CW49" s="407" t="s">
        <v>365</v>
      </c>
      <c r="CX49" s="404">
        <f>M88</f>
        <v>0</v>
      </c>
      <c r="CY49" s="404">
        <f>N88</f>
        <v>0</v>
      </c>
      <c r="CZ49" s="404">
        <f>O88</f>
        <v>0</v>
      </c>
      <c r="DA49" s="404">
        <f>P88</f>
        <v>0</v>
      </c>
      <c r="DB49" s="404">
        <f>Q88</f>
        <v>0</v>
      </c>
    </row>
    <row r="50" spans="1:106" s="5" customFormat="1" ht="14.1" customHeight="1" thickBot="1">
      <c r="I50" s="422"/>
      <c r="J50" s="240"/>
      <c r="K50" s="240"/>
      <c r="L50" s="240"/>
      <c r="M50" s="240"/>
      <c r="N50" s="240"/>
      <c r="O50" s="240"/>
      <c r="P50" s="240"/>
      <c r="Q50" s="240"/>
      <c r="R50" s="240"/>
      <c r="S50" s="240"/>
      <c r="T50" s="240"/>
      <c r="U50" s="240"/>
      <c r="V50" s="240"/>
      <c r="AI50" s="234"/>
      <c r="AJ50" s="234"/>
      <c r="AK50" s="234"/>
      <c r="AL50" s="234"/>
      <c r="AM50" s="234"/>
      <c r="AN50" s="234"/>
      <c r="AO50" s="421"/>
      <c r="AP50" s="240"/>
      <c r="AQ50" s="240"/>
      <c r="AR50" s="240"/>
      <c r="AS50" s="240"/>
      <c r="AT50" s="240"/>
      <c r="AU50" s="240"/>
      <c r="AV50" s="240"/>
      <c r="AW50" s="240"/>
      <c r="AX50" s="240"/>
      <c r="AY50" s="240"/>
      <c r="AZ50" s="240"/>
      <c r="BA50" s="240"/>
      <c r="BB50" s="240"/>
      <c r="BC50" s="240"/>
      <c r="BD50" s="240"/>
      <c r="BE50" s="240"/>
      <c r="BF50" s="240"/>
      <c r="BG50" s="240"/>
      <c r="BH50" s="240"/>
      <c r="BI50" s="240"/>
      <c r="BJ50" s="240"/>
      <c r="BK50" s="240"/>
      <c r="BL50" s="240"/>
      <c r="BM50" s="240"/>
      <c r="BN50" s="240"/>
      <c r="BO50" s="240"/>
      <c r="BP50" s="240"/>
      <c r="BQ50" s="240"/>
      <c r="BR50" s="240"/>
      <c r="BS50" s="240"/>
      <c r="BT50" s="240"/>
      <c r="BU50" s="240"/>
      <c r="BV50" s="240"/>
      <c r="BW50" s="240"/>
      <c r="BX50" s="240"/>
      <c r="BY50" s="240"/>
      <c r="BZ50" s="240"/>
      <c r="CB50" s="423"/>
      <c r="CC50" s="419"/>
      <c r="CD50" s="419"/>
      <c r="CE50" s="419"/>
      <c r="CF50" s="419"/>
      <c r="CG50" s="419"/>
      <c r="CW50" s="412" t="s">
        <v>366</v>
      </c>
      <c r="CX50" s="406" t="e">
        <f>SUM(CX36:CX49)</f>
        <v>#REF!</v>
      </c>
      <c r="CY50" s="406" t="e">
        <f>SUM(CY36:CY49)</f>
        <v>#REF!</v>
      </c>
      <c r="CZ50" s="406" t="e">
        <f>SUM(CZ36:CZ49)</f>
        <v>#REF!</v>
      </c>
      <c r="DA50" s="406" t="e">
        <f>SUM(DA36:DA49)</f>
        <v>#REF!</v>
      </c>
      <c r="DB50" s="406" t="e">
        <f>SUM(DB36:DB49)</f>
        <v>#REF!</v>
      </c>
    </row>
    <row r="51" spans="1:106" s="5" customFormat="1" ht="13.5" thickBot="1">
      <c r="A51" s="234"/>
      <c r="B51" s="234"/>
      <c r="C51" s="234"/>
      <c r="D51" s="234"/>
      <c r="E51" s="234"/>
      <c r="F51" s="234"/>
      <c r="G51" s="234"/>
      <c r="H51" s="234"/>
      <c r="J51" s="240"/>
      <c r="K51" s="240"/>
      <c r="L51" s="240"/>
      <c r="M51" s="240"/>
      <c r="N51" s="240"/>
      <c r="O51" s="240"/>
      <c r="P51" s="240"/>
      <c r="Q51" s="240"/>
      <c r="R51" s="240"/>
      <c r="S51" s="240"/>
      <c r="T51" s="240"/>
      <c r="U51" s="240"/>
      <c r="V51" s="240"/>
      <c r="W51" s="241"/>
      <c r="X51" s="241"/>
      <c r="AI51" s="234"/>
      <c r="AJ51" s="234"/>
      <c r="AK51" s="234"/>
      <c r="AL51" s="234"/>
      <c r="AM51" s="234"/>
      <c r="AN51" s="234"/>
      <c r="AO51" s="78"/>
      <c r="AP51" s="240"/>
      <c r="AQ51" s="240"/>
      <c r="AR51" s="240"/>
      <c r="AS51" s="240"/>
      <c r="AU51" s="240"/>
      <c r="AV51" s="240"/>
      <c r="AW51" s="240"/>
      <c r="AX51" s="240"/>
      <c r="AY51" s="240"/>
      <c r="AZ51" s="240"/>
      <c r="BA51" s="240"/>
      <c r="BB51" s="240"/>
      <c r="BC51" s="240"/>
      <c r="BD51" s="240"/>
      <c r="BE51" s="240"/>
      <c r="BG51" s="240"/>
      <c r="BH51" s="240"/>
      <c r="BI51" s="240"/>
      <c r="BJ51" s="240"/>
      <c r="BK51" s="240"/>
      <c r="BL51" s="240"/>
      <c r="BM51" s="240"/>
      <c r="BN51" s="240"/>
      <c r="BO51" s="240"/>
      <c r="BP51" s="240"/>
      <c r="BQ51" s="240"/>
      <c r="BR51" s="240"/>
      <c r="BS51" s="240"/>
      <c r="CW51" s="428" t="s">
        <v>367</v>
      </c>
      <c r="CX51" s="429" t="e">
        <f>CX50+CX33</f>
        <v>#REF!</v>
      </c>
      <c r="CY51" s="429" t="e">
        <f>CY50+CY33</f>
        <v>#REF!</v>
      </c>
      <c r="CZ51" s="429" t="e">
        <f>CZ50+CZ33</f>
        <v>#REF!</v>
      </c>
      <c r="DA51" s="429" t="e">
        <f>DA50+DA33</f>
        <v>#REF!</v>
      </c>
      <c r="DB51" s="429" t="e">
        <f>DB50+DB33</f>
        <v>#REF!</v>
      </c>
    </row>
    <row r="52" spans="1:106" s="5" customFormat="1" ht="12.75">
      <c r="A52" s="234"/>
      <c r="B52" s="234"/>
      <c r="C52" s="234"/>
      <c r="D52" s="234"/>
      <c r="E52" s="234"/>
      <c r="F52" s="234"/>
      <c r="G52" s="234"/>
      <c r="H52" s="234"/>
      <c r="J52" s="240"/>
      <c r="K52" s="240"/>
      <c r="L52" s="240"/>
      <c r="M52" s="240"/>
      <c r="N52" s="240"/>
      <c r="O52" s="240"/>
      <c r="P52" s="240"/>
      <c r="Q52" s="240"/>
      <c r="R52" s="240"/>
      <c r="S52" s="240"/>
      <c r="T52" s="240"/>
      <c r="U52" s="240"/>
      <c r="V52" s="240"/>
      <c r="AI52" s="240"/>
      <c r="AJ52" s="240"/>
      <c r="AK52" s="240"/>
      <c r="AL52" s="240"/>
      <c r="AM52" s="240"/>
      <c r="AN52" s="240"/>
      <c r="AO52" s="240"/>
      <c r="AP52" s="240"/>
      <c r="AQ52" s="240"/>
      <c r="AR52" s="240"/>
      <c r="AU52" s="240"/>
      <c r="AV52" s="240"/>
      <c r="AW52" s="240"/>
      <c r="AX52" s="240"/>
      <c r="AY52" s="240"/>
      <c r="AZ52" s="240"/>
      <c r="BA52" s="240"/>
      <c r="BB52" s="240"/>
      <c r="BC52" s="240"/>
      <c r="BD52" s="240"/>
      <c r="BE52" s="240"/>
      <c r="BG52" s="240"/>
      <c r="BH52" s="240"/>
      <c r="BI52" s="240"/>
      <c r="BJ52" s="240"/>
      <c r="BK52" s="240"/>
      <c r="BL52" s="240"/>
      <c r="BM52" s="240"/>
      <c r="BN52" s="240"/>
      <c r="BO52" s="240"/>
      <c r="BP52" s="240"/>
      <c r="BQ52" s="240"/>
      <c r="BR52" s="240"/>
      <c r="BS52" s="240"/>
      <c r="CW52" s="240"/>
      <c r="CX52" s="430"/>
    </row>
    <row r="53" spans="1:106" s="5" customFormat="1" ht="12.75">
      <c r="A53" s="234"/>
      <c r="B53" s="234"/>
      <c r="C53" s="234"/>
      <c r="D53" s="234"/>
      <c r="E53" s="234"/>
      <c r="F53" s="234"/>
      <c r="G53" s="234"/>
      <c r="H53" s="234"/>
      <c r="I53" s="8"/>
      <c r="J53" s="240"/>
      <c r="K53" s="240"/>
      <c r="L53" s="240"/>
      <c r="M53" s="240"/>
      <c r="N53" s="240"/>
      <c r="O53" s="240"/>
      <c r="P53" s="240"/>
      <c r="Q53" s="240"/>
      <c r="R53" s="240"/>
      <c r="S53" s="240"/>
      <c r="T53" s="240"/>
      <c r="U53" s="240"/>
      <c r="V53" s="240"/>
      <c r="W53" s="241"/>
      <c r="X53" s="241"/>
      <c r="AI53" s="240"/>
      <c r="AJ53" s="240"/>
      <c r="AK53" s="240"/>
      <c r="AL53" s="240"/>
      <c r="AM53" s="240"/>
      <c r="AN53" s="240"/>
      <c r="AO53" s="240"/>
      <c r="AP53" s="240"/>
      <c r="AQ53" s="240"/>
      <c r="AR53" s="240"/>
      <c r="AU53" s="240"/>
      <c r="AV53" s="240"/>
      <c r="AW53" s="240"/>
      <c r="AX53" s="240"/>
      <c r="AY53" s="240"/>
      <c r="AZ53" s="240"/>
      <c r="BA53" s="240"/>
      <c r="BB53" s="240"/>
      <c r="BC53" s="240"/>
      <c r="BD53" s="240"/>
      <c r="BE53" s="240"/>
      <c r="BG53" s="240"/>
      <c r="BH53" s="240"/>
      <c r="BI53" s="240"/>
      <c r="BJ53" s="240"/>
      <c r="BK53" s="240"/>
      <c r="BL53" s="240"/>
      <c r="BM53" s="240"/>
      <c r="BN53" s="240"/>
      <c r="BO53" s="240"/>
      <c r="BP53" s="240"/>
      <c r="BQ53" s="240"/>
      <c r="BR53" s="240"/>
      <c r="BS53" s="240"/>
      <c r="CW53" s="5" t="s">
        <v>192</v>
      </c>
      <c r="CX53" s="78" t="e">
        <f>CX25-CX51</f>
        <v>#REF!</v>
      </c>
      <c r="CY53" s="78" t="e">
        <f>CY25-CY51</f>
        <v>#REF!</v>
      </c>
      <c r="CZ53" s="78" t="e">
        <f>CZ25-CZ51</f>
        <v>#REF!</v>
      </c>
      <c r="DA53" s="78" t="e">
        <f>DA25-DA51</f>
        <v>#REF!</v>
      </c>
      <c r="DB53" s="78" t="e">
        <f>DB25-DB51</f>
        <v>#REF!</v>
      </c>
    </row>
    <row r="54" spans="1:106" s="5" customFormat="1">
      <c r="L54" s="240"/>
      <c r="M54" s="240"/>
      <c r="N54" s="240"/>
      <c r="O54" s="240"/>
      <c r="P54" s="240"/>
      <c r="Q54" s="240"/>
      <c r="R54" s="240"/>
      <c r="S54" s="240"/>
      <c r="T54" s="240"/>
      <c r="U54" s="240"/>
      <c r="V54" s="240"/>
      <c r="W54" s="241"/>
      <c r="X54" s="241"/>
      <c r="AI54" s="240"/>
      <c r="AJ54" s="240"/>
      <c r="AK54" s="240"/>
      <c r="AL54" s="240"/>
      <c r="AM54" s="240"/>
      <c r="AN54" s="240"/>
      <c r="AO54" s="240"/>
      <c r="AP54" s="240"/>
      <c r="AQ54" s="240"/>
      <c r="AR54" s="240"/>
      <c r="BG54" s="240"/>
      <c r="BH54" s="240"/>
      <c r="BI54" s="240"/>
      <c r="BJ54" s="240"/>
      <c r="BK54" s="240"/>
      <c r="BL54" s="240"/>
      <c r="BM54" s="240"/>
      <c r="BN54" s="240"/>
      <c r="BO54" s="240"/>
      <c r="BP54" s="240"/>
      <c r="BQ54" s="240"/>
      <c r="BR54" s="240"/>
      <c r="BS54" s="240"/>
      <c r="CW54" s="5" t="s">
        <v>368</v>
      </c>
      <c r="CX54" s="78" t="e">
        <f>CX51-M72</f>
        <v>#REF!</v>
      </c>
      <c r="CY54" s="78" t="e">
        <f>CY51-N72</f>
        <v>#REF!</v>
      </c>
      <c r="CZ54" s="78" t="e">
        <f>CZ51-O72</f>
        <v>#REF!</v>
      </c>
      <c r="DA54" s="78" t="e">
        <f>DA51-P72</f>
        <v>#REF!</v>
      </c>
      <c r="DB54" s="78" t="e">
        <f>DB51-Q72</f>
        <v>#REF!</v>
      </c>
    </row>
    <row r="55" spans="1:106" s="5" customFormat="1">
      <c r="L55" s="240"/>
      <c r="M55" s="240"/>
      <c r="N55" s="240"/>
      <c r="O55" s="240"/>
      <c r="P55" s="240"/>
      <c r="Q55" s="240"/>
      <c r="R55" s="240"/>
      <c r="S55" s="240"/>
      <c r="T55" s="240"/>
      <c r="U55" s="240"/>
      <c r="V55" s="240"/>
      <c r="AI55" s="240"/>
      <c r="AJ55" s="240"/>
      <c r="AK55" s="240"/>
      <c r="AL55" s="240"/>
      <c r="AM55" s="240"/>
      <c r="AN55" s="240"/>
      <c r="AO55" s="240"/>
      <c r="AP55" s="240"/>
      <c r="AQ55" s="240"/>
      <c r="AR55" s="240"/>
      <c r="BG55" s="240"/>
      <c r="BH55" s="240"/>
      <c r="BI55" s="240"/>
      <c r="BJ55" s="240"/>
      <c r="BK55" s="240"/>
      <c r="BL55" s="240"/>
      <c r="BM55" s="240"/>
      <c r="BN55" s="240"/>
      <c r="BO55" s="240"/>
      <c r="BP55" s="240"/>
      <c r="BQ55" s="240"/>
      <c r="BR55" s="240"/>
      <c r="BS55" s="240"/>
      <c r="CW55" s="5" t="s">
        <v>369</v>
      </c>
      <c r="CX55" s="78" t="e">
        <v>#REF!</v>
      </c>
      <c r="CY55" s="78" t="e">
        <v>#REF!</v>
      </c>
      <c r="CZ55" s="78" t="e">
        <v>#REF!</v>
      </c>
      <c r="DA55" s="78" t="e">
        <v>#REF!</v>
      </c>
      <c r="DB55" s="78" t="e">
        <v>#REF!</v>
      </c>
    </row>
    <row r="56" spans="1:106" s="5" customFormat="1">
      <c r="L56" s="240"/>
      <c r="M56" s="240"/>
      <c r="N56" s="240"/>
      <c r="O56" s="240"/>
      <c r="P56" s="240"/>
      <c r="Q56" s="240"/>
      <c r="R56" s="240"/>
      <c r="S56" s="240"/>
      <c r="T56" s="240"/>
      <c r="U56" s="240"/>
      <c r="V56" s="240"/>
      <c r="AI56" s="240"/>
      <c r="AJ56" s="240"/>
      <c r="AK56" s="240"/>
      <c r="AL56" s="240"/>
      <c r="AM56" s="240"/>
      <c r="AN56" s="240"/>
      <c r="AO56" s="240"/>
      <c r="AP56" s="240"/>
      <c r="AQ56" s="240"/>
      <c r="AR56" s="240"/>
      <c r="BG56" s="240"/>
      <c r="BH56" s="240"/>
      <c r="BI56" s="240"/>
      <c r="BJ56" s="240"/>
      <c r="BK56" s="240"/>
      <c r="BL56" s="240"/>
      <c r="BM56" s="240"/>
      <c r="BN56" s="240"/>
      <c r="BO56" s="240"/>
      <c r="BP56" s="240"/>
      <c r="BQ56" s="240"/>
      <c r="BR56" s="240"/>
      <c r="BS56" s="240"/>
      <c r="CW56" s="5" t="s">
        <v>370</v>
      </c>
      <c r="CX56" s="78" t="e">
        <v>#REF!</v>
      </c>
      <c r="CY56" s="78" t="e">
        <v>#REF!</v>
      </c>
      <c r="CZ56" s="78" t="e">
        <v>#REF!</v>
      </c>
      <c r="DA56" s="78" t="e">
        <v>#REF!</v>
      </c>
      <c r="DB56" s="78" t="e">
        <v>#REF!</v>
      </c>
    </row>
    <row r="57" spans="1:106" s="5" customFormat="1">
      <c r="L57" s="240"/>
      <c r="M57" s="240"/>
      <c r="N57" s="240"/>
      <c r="O57" s="240"/>
      <c r="P57" s="240"/>
      <c r="Q57" s="240"/>
      <c r="R57" s="240"/>
      <c r="S57" s="240"/>
      <c r="T57" s="240"/>
      <c r="U57" s="240"/>
      <c r="V57" s="240"/>
      <c r="W57" s="241"/>
      <c r="X57" s="241"/>
      <c r="AI57" s="240"/>
      <c r="AJ57" s="240"/>
      <c r="AK57" s="240"/>
      <c r="AL57" s="240"/>
      <c r="AM57" s="240"/>
      <c r="AN57" s="240"/>
      <c r="AO57" s="240"/>
      <c r="AP57" s="240"/>
      <c r="AQ57" s="240"/>
      <c r="AR57" s="240"/>
      <c r="AS57" s="240"/>
      <c r="BG57" s="240"/>
      <c r="BH57" s="240"/>
      <c r="BI57" s="240"/>
      <c r="BJ57" s="240"/>
      <c r="BK57" s="240"/>
      <c r="BL57" s="240"/>
      <c r="BM57" s="240"/>
      <c r="BN57" s="240"/>
      <c r="BO57" s="240"/>
      <c r="BP57" s="240"/>
      <c r="BQ57" s="240"/>
      <c r="BR57" s="240"/>
      <c r="BS57" s="240"/>
      <c r="CW57" s="5" t="s">
        <v>371</v>
      </c>
      <c r="CX57" s="78" t="e">
        <f>CX50-M90</f>
        <v>#REF!</v>
      </c>
      <c r="CY57" s="78" t="e">
        <f>CY50-N90</f>
        <v>#REF!</v>
      </c>
      <c r="CZ57" s="78" t="e">
        <f>CZ50-O90</f>
        <v>#REF!</v>
      </c>
      <c r="DA57" s="78" t="e">
        <f>DA50-P90</f>
        <v>#REF!</v>
      </c>
      <c r="DB57" s="78" t="e">
        <f>DB50-Q90</f>
        <v>#REF!</v>
      </c>
    </row>
    <row r="58" spans="1:106" s="5" customFormat="1">
      <c r="L58" s="240"/>
      <c r="M58" s="240"/>
      <c r="N58" s="240"/>
      <c r="O58" s="240"/>
      <c r="P58" s="240"/>
      <c r="Q58" s="240"/>
      <c r="R58" s="240"/>
      <c r="S58" s="240"/>
      <c r="T58" s="240"/>
      <c r="U58" s="240"/>
      <c r="V58" s="240"/>
      <c r="W58" s="241"/>
      <c r="X58" s="241"/>
      <c r="AI58" s="240"/>
      <c r="AJ58" s="240"/>
      <c r="AK58" s="240"/>
      <c r="AL58" s="240"/>
      <c r="AM58" s="240"/>
      <c r="AN58" s="240"/>
      <c r="AO58" s="240"/>
      <c r="AP58" s="240"/>
      <c r="AQ58" s="240"/>
      <c r="AR58" s="240"/>
      <c r="AS58" s="240"/>
      <c r="BG58" s="240"/>
      <c r="BH58" s="240"/>
      <c r="BI58" s="240"/>
      <c r="BJ58" s="240"/>
      <c r="BK58" s="240"/>
      <c r="BL58" s="240"/>
      <c r="BM58" s="240"/>
      <c r="BN58" s="240"/>
      <c r="BO58" s="240"/>
      <c r="BP58" s="240"/>
      <c r="BQ58" s="240"/>
      <c r="BR58" s="240"/>
      <c r="BS58" s="240"/>
    </row>
    <row r="59" spans="1:106" s="5" customFormat="1">
      <c r="L59" s="240"/>
      <c r="M59" s="240"/>
      <c r="N59" s="240"/>
      <c r="O59" s="240"/>
      <c r="P59" s="240"/>
      <c r="Q59" s="240"/>
      <c r="R59" s="240"/>
      <c r="S59" s="240"/>
      <c r="T59" s="240"/>
      <c r="U59" s="240"/>
      <c r="V59" s="240"/>
      <c r="BG59" s="240"/>
      <c r="BH59" s="240"/>
      <c r="BI59" s="240"/>
      <c r="BJ59" s="240"/>
      <c r="BK59" s="240"/>
      <c r="BL59" s="240"/>
      <c r="BM59" s="240"/>
      <c r="BN59" s="240"/>
      <c r="BO59" s="240"/>
      <c r="BP59" s="240"/>
      <c r="BQ59" s="240"/>
      <c r="BR59" s="240"/>
      <c r="BS59" s="240"/>
    </row>
    <row r="60" spans="1:106" s="5" customFormat="1">
      <c r="L60" s="240"/>
      <c r="M60" s="240"/>
      <c r="N60" s="240"/>
      <c r="O60" s="240"/>
      <c r="P60" s="240"/>
      <c r="Q60" s="240"/>
      <c r="R60" s="240"/>
      <c r="S60" s="240"/>
      <c r="T60" s="240"/>
      <c r="U60" s="240"/>
      <c r="V60" s="240"/>
      <c r="BG60" s="240"/>
      <c r="BH60" s="240"/>
      <c r="BI60" s="240"/>
      <c r="BJ60" s="240"/>
      <c r="BK60" s="240"/>
      <c r="BL60" s="240"/>
      <c r="BM60" s="240"/>
      <c r="BN60" s="240"/>
      <c r="BO60" s="240"/>
      <c r="BP60" s="240"/>
      <c r="BQ60" s="240"/>
      <c r="BR60" s="240"/>
      <c r="BS60" s="240"/>
    </row>
    <row r="61" spans="1:106" s="5" customFormat="1">
      <c r="L61" s="240"/>
      <c r="M61" s="240"/>
      <c r="N61" s="240"/>
      <c r="O61" s="240"/>
      <c r="P61" s="240"/>
      <c r="Q61" s="240"/>
      <c r="R61" s="240"/>
      <c r="S61" s="240"/>
      <c r="T61" s="240"/>
      <c r="U61" s="240"/>
      <c r="V61" s="240"/>
      <c r="BG61" s="240"/>
      <c r="BH61" s="240"/>
      <c r="BI61" s="240"/>
      <c r="BJ61" s="240"/>
      <c r="BK61" s="240"/>
      <c r="BL61" s="240"/>
      <c r="BM61" s="240"/>
      <c r="BN61" s="240"/>
      <c r="BO61" s="240"/>
      <c r="BP61" s="240"/>
      <c r="BQ61" s="240"/>
      <c r="BR61" s="240"/>
      <c r="BS61" s="240"/>
    </row>
    <row r="62" spans="1:106" s="5" customFormat="1">
      <c r="L62" s="240"/>
      <c r="M62" s="240"/>
      <c r="N62" s="240"/>
      <c r="O62" s="240"/>
      <c r="P62" s="240"/>
      <c r="Q62" s="240"/>
      <c r="R62" s="240"/>
      <c r="S62" s="240"/>
      <c r="T62" s="240"/>
      <c r="U62" s="240"/>
      <c r="V62" s="240"/>
      <c r="BG62" s="240"/>
      <c r="BH62" s="240"/>
      <c r="BI62" s="240"/>
      <c r="BJ62" s="240"/>
      <c r="BK62" s="240"/>
      <c r="BL62" s="240"/>
      <c r="BM62" s="240"/>
      <c r="BN62" s="240"/>
      <c r="BO62" s="240"/>
      <c r="BP62" s="240"/>
      <c r="BQ62" s="240"/>
      <c r="BR62" s="240"/>
      <c r="BS62" s="240"/>
    </row>
    <row r="63" spans="1:106" s="5" customFormat="1">
      <c r="L63" s="240"/>
      <c r="M63" s="240"/>
      <c r="N63" s="240"/>
      <c r="O63" s="240"/>
      <c r="P63" s="240"/>
      <c r="Q63" s="240"/>
      <c r="R63" s="240"/>
      <c r="S63" s="240"/>
      <c r="T63" s="240"/>
      <c r="U63" s="240"/>
      <c r="V63" s="240"/>
      <c r="BG63" s="240"/>
      <c r="BH63" s="240"/>
      <c r="BI63" s="240"/>
      <c r="BJ63" s="240"/>
      <c r="BK63" s="240"/>
      <c r="BL63" s="240"/>
      <c r="BM63" s="240"/>
      <c r="BN63" s="240"/>
      <c r="BO63" s="240"/>
      <c r="BP63" s="240"/>
      <c r="BQ63" s="240"/>
      <c r="BR63" s="240"/>
      <c r="BS63" s="240"/>
    </row>
    <row r="64" spans="1:106" s="5" customFormat="1">
      <c r="L64" s="240"/>
      <c r="M64" s="240"/>
      <c r="N64" s="240"/>
      <c r="O64" s="240"/>
      <c r="P64" s="240"/>
      <c r="Q64" s="240"/>
      <c r="R64" s="240"/>
      <c r="S64" s="240"/>
      <c r="T64" s="240"/>
      <c r="U64" s="240"/>
      <c r="V64" s="240"/>
      <c r="W64" s="241"/>
      <c r="X64" s="241"/>
      <c r="BG64" s="240"/>
      <c r="BH64" s="240"/>
      <c r="BI64" s="240"/>
      <c r="BJ64" s="240"/>
      <c r="BK64" s="240"/>
      <c r="BL64" s="240"/>
      <c r="BM64" s="240"/>
      <c r="BN64" s="240"/>
      <c r="BO64" s="240"/>
      <c r="BP64" s="240"/>
      <c r="BQ64" s="240"/>
      <c r="BR64" s="240"/>
      <c r="BS64" s="240"/>
    </row>
    <row r="65" spans="1:71" s="5" customFormat="1">
      <c r="L65" s="240"/>
      <c r="M65" s="240"/>
      <c r="N65" s="240"/>
      <c r="O65" s="240"/>
      <c r="P65" s="240"/>
      <c r="Q65" s="240"/>
      <c r="R65" s="240"/>
      <c r="S65" s="240"/>
      <c r="T65" s="240"/>
      <c r="U65" s="240"/>
      <c r="V65" s="240"/>
      <c r="W65" s="241"/>
      <c r="X65" s="241"/>
      <c r="BG65" s="240"/>
      <c r="BH65" s="240"/>
      <c r="BI65" s="240"/>
      <c r="BJ65" s="240"/>
      <c r="BK65" s="240"/>
      <c r="BL65" s="240"/>
      <c r="BM65" s="240"/>
      <c r="BN65" s="240"/>
      <c r="BO65" s="240"/>
      <c r="BP65" s="240"/>
      <c r="BQ65" s="240"/>
      <c r="BR65" s="240"/>
      <c r="BS65" s="240"/>
    </row>
    <row r="66" spans="1:71" s="5" customFormat="1">
      <c r="L66" s="240"/>
      <c r="M66" s="240"/>
      <c r="N66" s="240"/>
      <c r="O66" s="240"/>
      <c r="P66" s="240"/>
      <c r="Q66" s="240"/>
      <c r="R66" s="240"/>
      <c r="S66" s="240"/>
      <c r="T66" s="240"/>
      <c r="U66" s="240"/>
      <c r="V66" s="240"/>
      <c r="BG66" s="240"/>
      <c r="BH66" s="240"/>
      <c r="BI66" s="240"/>
      <c r="BJ66" s="240"/>
      <c r="BK66" s="240"/>
      <c r="BL66" s="240"/>
      <c r="BM66" s="240"/>
      <c r="BN66" s="240"/>
      <c r="BO66" s="240"/>
      <c r="BP66" s="240"/>
      <c r="BQ66" s="240"/>
      <c r="BR66" s="240"/>
      <c r="BS66" s="240"/>
    </row>
    <row r="67" spans="1:71" s="5" customFormat="1">
      <c r="L67" s="240"/>
      <c r="M67" s="240"/>
      <c r="N67" s="240"/>
      <c r="O67" s="240"/>
      <c r="P67" s="240"/>
      <c r="Q67" s="240"/>
      <c r="R67" s="240"/>
      <c r="S67" s="240"/>
      <c r="T67" s="240"/>
      <c r="U67" s="240"/>
      <c r="V67" s="240"/>
      <c r="W67" s="241"/>
      <c r="X67" s="241"/>
      <c r="BG67" s="240"/>
      <c r="BH67" s="240"/>
      <c r="BI67" s="240"/>
      <c r="BJ67" s="240"/>
      <c r="BK67" s="240"/>
      <c r="BL67" s="240"/>
      <c r="BM67" s="240"/>
      <c r="BN67" s="240"/>
      <c r="BO67" s="240"/>
      <c r="BP67" s="240"/>
      <c r="BQ67" s="240"/>
      <c r="BR67" s="240"/>
      <c r="BS67" s="240"/>
    </row>
    <row r="68" spans="1:71" s="5" customFormat="1">
      <c r="L68" s="240"/>
      <c r="M68" s="240"/>
      <c r="N68" s="240"/>
      <c r="O68" s="240"/>
      <c r="P68" s="240"/>
      <c r="Q68" s="240"/>
      <c r="R68" s="240"/>
      <c r="S68" s="240"/>
      <c r="T68" s="240"/>
      <c r="U68" s="240"/>
      <c r="V68" s="240"/>
      <c r="W68" s="241"/>
      <c r="X68" s="241"/>
      <c r="BG68" s="240"/>
      <c r="BH68" s="240"/>
      <c r="BI68" s="240"/>
      <c r="BJ68" s="240"/>
      <c r="BK68" s="240"/>
      <c r="BL68" s="240"/>
      <c r="BM68" s="240"/>
      <c r="BN68" s="240"/>
      <c r="BO68" s="240"/>
      <c r="BP68" s="240"/>
      <c r="BQ68" s="240"/>
      <c r="BR68" s="240"/>
      <c r="BS68" s="240"/>
    </row>
    <row r="69" spans="1:71" s="5" customFormat="1">
      <c r="L69" s="240"/>
      <c r="M69" s="240"/>
      <c r="N69" s="240"/>
      <c r="O69" s="240"/>
      <c r="P69" s="240"/>
      <c r="Q69" s="240"/>
      <c r="R69" s="240"/>
      <c r="S69" s="240"/>
      <c r="T69" s="240"/>
      <c r="U69" s="240"/>
      <c r="V69" s="240"/>
      <c r="W69" s="241"/>
      <c r="X69" s="241"/>
      <c r="BG69" s="240"/>
      <c r="BH69" s="240"/>
      <c r="BI69" s="240"/>
      <c r="BJ69" s="240"/>
      <c r="BK69" s="240"/>
      <c r="BL69" s="240"/>
      <c r="BM69" s="240"/>
      <c r="BN69" s="240"/>
      <c r="BO69" s="240"/>
      <c r="BP69" s="240"/>
      <c r="BQ69" s="240"/>
      <c r="BR69" s="240"/>
      <c r="BS69" s="240"/>
    </row>
    <row r="70" spans="1:71" s="5" customFormat="1">
      <c r="L70" s="240"/>
      <c r="M70" s="240"/>
      <c r="N70" s="240"/>
      <c r="O70" s="240"/>
      <c r="P70" s="240"/>
      <c r="Q70" s="240"/>
      <c r="R70" s="240"/>
      <c r="S70" s="240"/>
      <c r="T70" s="240"/>
      <c r="U70" s="240"/>
      <c r="V70" s="240"/>
      <c r="W70" s="241"/>
      <c r="X70" s="241"/>
      <c r="BG70" s="240"/>
      <c r="BH70" s="240"/>
      <c r="BI70" s="240"/>
      <c r="BJ70" s="240"/>
      <c r="BK70" s="240"/>
      <c r="BL70" s="240"/>
      <c r="BM70" s="240"/>
      <c r="BN70" s="240"/>
      <c r="BO70" s="240"/>
      <c r="BP70" s="240"/>
      <c r="BQ70" s="240"/>
      <c r="BR70" s="240"/>
      <c r="BS70" s="240"/>
    </row>
    <row r="71" spans="1:71" s="5" customFormat="1">
      <c r="L71" s="240"/>
      <c r="M71" s="240"/>
      <c r="N71" s="240"/>
      <c r="O71" s="240"/>
      <c r="P71" s="240"/>
      <c r="Q71" s="240"/>
      <c r="R71" s="240"/>
      <c r="S71" s="240"/>
      <c r="T71" s="240"/>
      <c r="U71" s="240"/>
      <c r="V71" s="240"/>
      <c r="W71" s="241"/>
      <c r="X71" s="241"/>
      <c r="BG71" s="240"/>
      <c r="BH71" s="240"/>
      <c r="BI71" s="240"/>
      <c r="BJ71" s="240"/>
      <c r="BK71" s="240"/>
      <c r="BL71" s="240"/>
      <c r="BM71" s="240"/>
      <c r="BN71" s="240"/>
      <c r="BO71" s="240"/>
      <c r="BP71" s="240"/>
      <c r="BQ71" s="240"/>
      <c r="BR71" s="240"/>
      <c r="BS71" s="240"/>
    </row>
    <row r="72" spans="1:71" s="5" customFormat="1">
      <c r="L72" s="240"/>
      <c r="M72" s="240"/>
      <c r="N72" s="240"/>
      <c r="O72" s="240"/>
      <c r="P72" s="240"/>
      <c r="Q72" s="240"/>
      <c r="R72" s="240"/>
      <c r="S72" s="240"/>
      <c r="T72" s="240"/>
      <c r="U72" s="240"/>
      <c r="V72" s="240"/>
      <c r="W72" s="241"/>
      <c r="X72" s="241"/>
      <c r="BG72" s="240"/>
      <c r="BH72" s="240"/>
      <c r="BI72" s="240"/>
      <c r="BJ72" s="240"/>
      <c r="BK72" s="240"/>
      <c r="BL72" s="240"/>
      <c r="BM72" s="240"/>
      <c r="BN72" s="240"/>
      <c r="BO72" s="240"/>
      <c r="BP72" s="240"/>
      <c r="BQ72" s="240"/>
      <c r="BR72" s="240"/>
      <c r="BS72" s="240"/>
    </row>
    <row r="73" spans="1:71" s="5" customFormat="1">
      <c r="L73" s="240"/>
      <c r="M73" s="240"/>
      <c r="N73" s="240"/>
      <c r="O73" s="240"/>
      <c r="P73" s="240"/>
      <c r="Q73" s="240"/>
      <c r="R73" s="240"/>
      <c r="S73" s="240"/>
      <c r="T73" s="240"/>
      <c r="U73" s="240"/>
      <c r="V73" s="240"/>
      <c r="W73" s="241"/>
      <c r="X73" s="241"/>
      <c r="BG73" s="240"/>
      <c r="BH73" s="240"/>
      <c r="BI73" s="240"/>
      <c r="BJ73" s="240"/>
      <c r="BK73" s="240"/>
      <c r="BL73" s="240"/>
      <c r="BM73" s="240"/>
      <c r="BN73" s="240"/>
      <c r="BO73" s="240"/>
      <c r="BP73" s="240"/>
      <c r="BQ73" s="240"/>
      <c r="BR73" s="240"/>
      <c r="BS73" s="240"/>
    </row>
    <row r="74" spans="1:71" s="5" customFormat="1">
      <c r="L74" s="240"/>
      <c r="M74" s="240"/>
      <c r="N74" s="240"/>
      <c r="O74" s="240"/>
      <c r="P74" s="240"/>
      <c r="Q74" s="240"/>
      <c r="R74" s="240"/>
      <c r="S74" s="240"/>
      <c r="T74" s="240"/>
      <c r="U74" s="240"/>
      <c r="V74" s="240"/>
      <c r="W74" s="241"/>
      <c r="X74" s="241"/>
      <c r="BG74" s="240"/>
      <c r="BH74" s="240"/>
      <c r="BI74" s="240"/>
      <c r="BJ74" s="240"/>
      <c r="BK74" s="240"/>
      <c r="BL74" s="240"/>
      <c r="BM74" s="240"/>
      <c r="BN74" s="240"/>
      <c r="BO74" s="240"/>
      <c r="BP74" s="240"/>
      <c r="BQ74" s="240"/>
      <c r="BR74" s="240"/>
      <c r="BS74" s="240"/>
    </row>
    <row r="75" spans="1:71" s="5" customFormat="1">
      <c r="L75" s="240"/>
      <c r="M75" s="240"/>
      <c r="N75" s="240"/>
      <c r="O75" s="240"/>
      <c r="P75" s="240"/>
      <c r="Q75" s="240"/>
      <c r="R75" s="240"/>
      <c r="S75" s="240"/>
      <c r="T75" s="240"/>
      <c r="U75" s="240"/>
      <c r="V75" s="240"/>
      <c r="W75" s="241"/>
      <c r="X75" s="241"/>
      <c r="BG75" s="240"/>
      <c r="BH75" s="240"/>
      <c r="BI75" s="240"/>
      <c r="BJ75" s="240"/>
      <c r="BK75" s="240"/>
      <c r="BL75" s="240"/>
      <c r="BM75" s="240"/>
      <c r="BN75" s="240"/>
      <c r="BO75" s="240"/>
      <c r="BP75" s="240"/>
      <c r="BQ75" s="240"/>
      <c r="BR75" s="240"/>
      <c r="BS75" s="240"/>
    </row>
    <row r="76" spans="1:71" s="234" customFormat="1" ht="12.75">
      <c r="A76" s="5"/>
      <c r="B76" s="5"/>
      <c r="C76" s="5"/>
      <c r="D76" s="5"/>
      <c r="E76" s="5"/>
      <c r="F76" s="5"/>
      <c r="G76" s="5"/>
      <c r="H76" s="5"/>
      <c r="I76" s="5"/>
      <c r="J76" s="5"/>
      <c r="K76" s="5"/>
    </row>
    <row r="77" spans="1:71" s="234" customFormat="1" ht="12.75">
      <c r="A77" s="5"/>
      <c r="B77" s="5"/>
      <c r="C77" s="5"/>
      <c r="D77" s="5"/>
      <c r="E77" s="5"/>
      <c r="F77" s="5"/>
      <c r="G77" s="5"/>
      <c r="H77" s="5"/>
      <c r="I77" s="5"/>
      <c r="J77" s="5"/>
      <c r="K77" s="5"/>
    </row>
    <row r="78" spans="1:71" s="5" customFormat="1">
      <c r="L78" s="240"/>
      <c r="M78" s="240"/>
      <c r="N78" s="240"/>
      <c r="O78" s="240"/>
      <c r="P78" s="240"/>
      <c r="Q78" s="240"/>
      <c r="R78" s="240"/>
      <c r="S78" s="240"/>
      <c r="T78" s="240"/>
      <c r="U78" s="240"/>
      <c r="V78" s="240"/>
      <c r="W78" s="241"/>
      <c r="X78" s="241"/>
      <c r="BG78" s="240"/>
      <c r="BH78" s="240"/>
      <c r="BI78" s="240"/>
      <c r="BJ78" s="240"/>
      <c r="BK78" s="240"/>
      <c r="BL78" s="240"/>
      <c r="BM78" s="240"/>
      <c r="BN78" s="240"/>
      <c r="BO78" s="240"/>
      <c r="BP78" s="240"/>
      <c r="BQ78" s="240"/>
      <c r="BR78" s="240"/>
      <c r="BS78" s="240"/>
    </row>
    <row r="79" spans="1:71" s="5" customFormat="1">
      <c r="L79" s="240"/>
      <c r="M79" s="240"/>
      <c r="N79" s="240"/>
      <c r="O79" s="240"/>
      <c r="P79" s="240"/>
      <c r="Q79" s="240"/>
      <c r="R79" s="240"/>
      <c r="S79" s="240"/>
      <c r="T79" s="240"/>
      <c r="U79" s="240"/>
      <c r="V79" s="240"/>
      <c r="W79" s="241"/>
      <c r="X79" s="241"/>
      <c r="BG79" s="240"/>
      <c r="BH79" s="240"/>
      <c r="BI79" s="240"/>
      <c r="BJ79" s="240"/>
      <c r="BK79" s="240"/>
      <c r="BL79" s="240"/>
      <c r="BM79" s="240"/>
      <c r="BN79" s="240"/>
      <c r="BO79" s="240"/>
      <c r="BP79" s="240"/>
      <c r="BQ79" s="240"/>
      <c r="BR79" s="240"/>
      <c r="BS79" s="240"/>
    </row>
    <row r="80" spans="1:71" s="5" customFormat="1">
      <c r="L80" s="240"/>
      <c r="M80" s="240"/>
      <c r="N80" s="240"/>
      <c r="O80" s="240"/>
      <c r="P80" s="240"/>
      <c r="Q80" s="240"/>
      <c r="R80" s="240"/>
      <c r="S80" s="240"/>
      <c r="T80" s="240"/>
      <c r="U80" s="240"/>
      <c r="V80" s="240"/>
      <c r="W80" s="241"/>
      <c r="X80" s="241"/>
      <c r="BG80" s="240"/>
      <c r="BH80" s="240"/>
      <c r="BI80" s="240"/>
      <c r="BJ80" s="240"/>
      <c r="BK80" s="240"/>
      <c r="BL80" s="240"/>
      <c r="BM80" s="240"/>
      <c r="BN80" s="240"/>
      <c r="BO80" s="240"/>
      <c r="BP80" s="240"/>
      <c r="BQ80" s="240"/>
      <c r="BR80" s="240"/>
      <c r="BS80" s="240"/>
    </row>
    <row r="81" spans="12:159" s="5" customFormat="1">
      <c r="L81" s="240"/>
      <c r="M81" s="240"/>
      <c r="N81" s="240"/>
      <c r="O81" s="240"/>
      <c r="P81" s="240"/>
      <c r="Q81" s="240"/>
      <c r="R81" s="240"/>
      <c r="S81" s="240"/>
      <c r="T81" s="240"/>
      <c r="U81" s="240"/>
      <c r="V81" s="240"/>
      <c r="W81" s="241"/>
      <c r="X81" s="241"/>
      <c r="BG81" s="240"/>
      <c r="BH81" s="240"/>
      <c r="BI81" s="240"/>
      <c r="BJ81" s="240"/>
      <c r="BK81" s="240"/>
      <c r="BL81" s="240"/>
      <c r="BM81" s="240"/>
      <c r="BN81" s="240"/>
      <c r="BO81" s="240"/>
      <c r="BP81" s="240"/>
      <c r="BQ81" s="240"/>
      <c r="BR81" s="240"/>
      <c r="BS81" s="240"/>
    </row>
    <row r="82" spans="12:159" s="5" customFormat="1">
      <c r="L82" s="240"/>
      <c r="M82" s="240"/>
      <c r="N82" s="240"/>
      <c r="O82" s="240"/>
      <c r="P82" s="240"/>
      <c r="Q82" s="240"/>
      <c r="R82" s="240"/>
      <c r="S82" s="240"/>
      <c r="T82" s="240"/>
      <c r="U82" s="240"/>
      <c r="V82" s="240"/>
      <c r="W82" s="241"/>
      <c r="X82" s="241"/>
      <c r="BG82" s="240"/>
      <c r="BH82" s="240"/>
      <c r="BI82" s="240"/>
      <c r="BJ82" s="240"/>
      <c r="BK82" s="240"/>
      <c r="BL82" s="240"/>
      <c r="BM82" s="240"/>
      <c r="BN82" s="240"/>
      <c r="BO82" s="240"/>
      <c r="BP82" s="240"/>
      <c r="BQ82" s="240"/>
      <c r="BR82" s="240"/>
      <c r="BS82" s="240"/>
    </row>
    <row r="83" spans="12:159" s="5" customFormat="1">
      <c r="L83" s="240"/>
      <c r="M83" s="240"/>
      <c r="N83" s="240"/>
      <c r="O83" s="240"/>
      <c r="P83" s="240"/>
      <c r="Q83" s="240"/>
      <c r="R83" s="240"/>
      <c r="S83" s="240"/>
      <c r="T83" s="240"/>
      <c r="U83" s="240"/>
      <c r="V83" s="240"/>
      <c r="W83" s="241"/>
      <c r="X83" s="241"/>
      <c r="BG83" s="240"/>
      <c r="BH83" s="240"/>
      <c r="BI83" s="240"/>
      <c r="BJ83" s="240"/>
      <c r="BK83" s="240"/>
      <c r="BL83" s="240"/>
      <c r="BM83" s="240"/>
      <c r="BN83" s="240"/>
      <c r="BO83" s="240"/>
      <c r="BP83" s="240"/>
      <c r="BQ83" s="240"/>
      <c r="BR83" s="240"/>
      <c r="BS83" s="240"/>
    </row>
    <row r="84" spans="12:159" s="5" customFormat="1">
      <c r="L84" s="240"/>
      <c r="M84" s="240"/>
      <c r="N84" s="240"/>
      <c r="O84" s="240"/>
      <c r="P84" s="240"/>
      <c r="Q84" s="240"/>
      <c r="R84" s="240"/>
      <c r="S84" s="240"/>
      <c r="T84" s="240"/>
      <c r="U84" s="240"/>
      <c r="V84" s="240"/>
      <c r="W84" s="241"/>
      <c r="X84" s="241"/>
      <c r="BG84" s="240"/>
      <c r="BH84" s="240"/>
      <c r="BI84" s="240"/>
      <c r="BJ84" s="240"/>
      <c r="BK84" s="240"/>
      <c r="BL84" s="240"/>
      <c r="BM84" s="240"/>
      <c r="BN84" s="240"/>
      <c r="BO84" s="240"/>
      <c r="BP84" s="240"/>
      <c r="BQ84" s="240"/>
      <c r="BR84" s="240"/>
      <c r="BS84" s="240"/>
    </row>
    <row r="85" spans="12:159" s="5" customFormat="1">
      <c r="L85" s="240"/>
      <c r="M85" s="240"/>
      <c r="N85" s="240"/>
      <c r="O85" s="240"/>
      <c r="P85" s="240"/>
      <c r="Q85" s="240"/>
      <c r="R85" s="240"/>
      <c r="S85" s="240"/>
      <c r="T85" s="240"/>
      <c r="U85" s="240"/>
      <c r="V85" s="240"/>
      <c r="BG85" s="240"/>
      <c r="BH85" s="240"/>
      <c r="BI85" s="240"/>
      <c r="BJ85" s="240"/>
      <c r="BK85" s="240"/>
      <c r="BL85" s="240"/>
      <c r="BM85" s="240"/>
      <c r="BN85" s="240"/>
      <c r="BO85" s="240"/>
      <c r="BP85" s="240"/>
      <c r="BQ85" s="240"/>
      <c r="BR85" s="240"/>
      <c r="BS85" s="240"/>
    </row>
    <row r="86" spans="12:159" s="5" customFormat="1">
      <c r="L86" s="240"/>
      <c r="M86" s="240"/>
      <c r="N86" s="240"/>
      <c r="O86" s="240"/>
      <c r="P86" s="240"/>
      <c r="Q86" s="240"/>
      <c r="R86" s="240"/>
      <c r="S86" s="240"/>
      <c r="T86" s="240"/>
      <c r="U86" s="240"/>
      <c r="V86" s="240"/>
      <c r="W86" s="240"/>
      <c r="X86" s="240"/>
      <c r="Y86" s="240"/>
      <c r="Z86" s="240"/>
      <c r="AA86" s="240"/>
      <c r="AB86" s="240"/>
      <c r="AC86" s="240"/>
      <c r="AD86" s="240"/>
      <c r="AE86" s="240"/>
      <c r="AF86" s="240"/>
      <c r="AG86" s="240"/>
      <c r="AH86" s="240"/>
      <c r="AI86" s="240"/>
      <c r="AJ86" s="240"/>
      <c r="AK86" s="240"/>
      <c r="AL86" s="240"/>
      <c r="AM86" s="240"/>
      <c r="AN86" s="240"/>
      <c r="AO86" s="240"/>
      <c r="AP86" s="240"/>
      <c r="AQ86" s="240"/>
      <c r="AR86" s="240"/>
      <c r="AS86" s="240"/>
      <c r="AT86" s="240"/>
      <c r="AU86" s="240"/>
      <c r="AV86" s="240"/>
      <c r="AW86" s="240"/>
      <c r="AX86" s="240"/>
      <c r="AY86" s="240"/>
      <c r="AZ86" s="240"/>
      <c r="BA86" s="240"/>
      <c r="BB86" s="240"/>
      <c r="BC86" s="240"/>
      <c r="BD86" s="240"/>
      <c r="BE86" s="240"/>
      <c r="BF86" s="240"/>
      <c r="BG86" s="240"/>
      <c r="BH86" s="240"/>
      <c r="BI86" s="240"/>
      <c r="BJ86" s="240"/>
      <c r="BK86" s="240"/>
      <c r="BL86" s="240"/>
      <c r="BM86" s="240"/>
      <c r="BN86" s="240"/>
      <c r="BO86" s="240"/>
      <c r="BP86" s="240"/>
      <c r="BQ86" s="240"/>
      <c r="BR86" s="240"/>
      <c r="BS86" s="240"/>
      <c r="BT86" s="240"/>
      <c r="BU86" s="240"/>
      <c r="BV86" s="240"/>
      <c r="BW86" s="240"/>
      <c r="BX86" s="240"/>
      <c r="BY86" s="240"/>
      <c r="BZ86" s="240"/>
      <c r="CA86" s="240"/>
      <c r="CB86" s="240"/>
      <c r="CC86" s="240"/>
      <c r="CD86" s="240"/>
      <c r="CE86" s="240"/>
      <c r="CF86" s="240"/>
      <c r="CG86" s="240"/>
      <c r="CH86" s="240"/>
      <c r="CI86" s="240"/>
      <c r="CJ86" s="240"/>
      <c r="CK86" s="240"/>
      <c r="CL86" s="240"/>
      <c r="CM86" s="240"/>
      <c r="CN86" s="240"/>
      <c r="CO86" s="240"/>
      <c r="CP86" s="240"/>
      <c r="CQ86" s="240"/>
      <c r="CR86" s="240"/>
      <c r="CS86" s="240"/>
      <c r="CT86" s="240"/>
      <c r="CU86" s="240"/>
      <c r="CV86" s="240"/>
      <c r="CW86" s="240"/>
      <c r="CX86" s="240"/>
      <c r="CY86" s="240"/>
      <c r="CZ86" s="240"/>
      <c r="DA86" s="240"/>
      <c r="DB86" s="240"/>
      <c r="DC86" s="240"/>
      <c r="DD86" s="240"/>
      <c r="DE86" s="240"/>
      <c r="DF86" s="240"/>
      <c r="DG86" s="240"/>
      <c r="DH86" s="240"/>
      <c r="DI86" s="240"/>
      <c r="DJ86" s="240"/>
      <c r="DK86" s="240"/>
      <c r="DL86" s="240"/>
      <c r="DM86" s="240"/>
      <c r="DN86" s="240"/>
      <c r="DO86" s="240"/>
      <c r="DP86" s="240"/>
      <c r="DQ86" s="240"/>
      <c r="DR86" s="240"/>
      <c r="DS86" s="240"/>
      <c r="DT86" s="240"/>
      <c r="DU86" s="240"/>
      <c r="DV86" s="240"/>
      <c r="DW86" s="240"/>
      <c r="DX86" s="240"/>
      <c r="DY86" s="240"/>
      <c r="DZ86" s="240"/>
      <c r="EA86" s="240"/>
      <c r="EB86" s="240"/>
      <c r="EC86" s="240"/>
      <c r="ED86" s="240"/>
      <c r="EE86" s="240"/>
      <c r="EF86" s="240"/>
      <c r="EG86" s="240"/>
      <c r="EH86" s="240"/>
      <c r="EI86" s="240"/>
      <c r="EJ86" s="240"/>
      <c r="EK86" s="240"/>
      <c r="EL86" s="240"/>
      <c r="EM86" s="240"/>
      <c r="EN86" s="240"/>
      <c r="EO86" s="240"/>
      <c r="EP86" s="240"/>
      <c r="EQ86" s="240"/>
      <c r="ER86" s="240"/>
      <c r="ES86" s="240"/>
      <c r="ET86" s="240"/>
      <c r="EU86" s="240"/>
      <c r="EV86" s="240"/>
      <c r="EW86" s="240"/>
      <c r="EX86" s="240"/>
      <c r="EY86" s="240"/>
      <c r="EZ86" s="240"/>
      <c r="FA86" s="240"/>
      <c r="FB86" s="240"/>
      <c r="FC86" s="240"/>
    </row>
    <row r="87" spans="12:159" s="5" customFormat="1">
      <c r="L87" s="240"/>
      <c r="M87" s="240"/>
      <c r="N87" s="240"/>
      <c r="O87" s="240"/>
      <c r="P87" s="240"/>
      <c r="Q87" s="240"/>
      <c r="R87" s="240"/>
      <c r="S87" s="240"/>
      <c r="T87" s="240"/>
      <c r="U87" s="240"/>
      <c r="V87" s="240"/>
      <c r="W87" s="240"/>
      <c r="X87" s="240"/>
      <c r="Y87" s="240"/>
      <c r="Z87" s="240"/>
      <c r="AA87" s="240"/>
      <c r="AB87" s="240"/>
      <c r="AC87" s="240"/>
      <c r="AD87" s="240"/>
      <c r="AE87" s="240"/>
      <c r="AF87" s="240"/>
      <c r="AG87" s="240"/>
      <c r="AH87" s="240"/>
      <c r="AI87" s="240"/>
      <c r="AJ87" s="240"/>
      <c r="AK87" s="240"/>
      <c r="AL87" s="240"/>
      <c r="AM87" s="240"/>
      <c r="AN87" s="240"/>
      <c r="AO87" s="240"/>
      <c r="AP87" s="240"/>
      <c r="AQ87" s="240"/>
      <c r="AR87" s="240"/>
      <c r="AS87" s="240"/>
      <c r="AT87" s="240"/>
      <c r="AU87" s="240"/>
      <c r="AV87" s="240"/>
      <c r="AW87" s="240"/>
      <c r="AX87" s="240"/>
      <c r="AY87" s="240"/>
      <c r="AZ87" s="240"/>
      <c r="BA87" s="240"/>
      <c r="BB87" s="240"/>
      <c r="BC87" s="240"/>
      <c r="BD87" s="240"/>
      <c r="BE87" s="240"/>
      <c r="BG87" s="240"/>
      <c r="BH87" s="240"/>
      <c r="BI87" s="240"/>
      <c r="BJ87" s="240"/>
      <c r="BK87" s="240"/>
      <c r="BL87" s="240"/>
      <c r="BM87" s="240"/>
      <c r="BN87" s="240"/>
      <c r="BO87" s="240"/>
      <c r="BP87" s="240"/>
      <c r="BQ87" s="240"/>
      <c r="BR87" s="240"/>
      <c r="BS87" s="240"/>
    </row>
    <row r="88" spans="12:159" s="5" customFormat="1">
      <c r="L88" s="240"/>
      <c r="M88" s="240"/>
      <c r="N88" s="240"/>
      <c r="O88" s="240"/>
      <c r="P88" s="240"/>
      <c r="Q88" s="240"/>
      <c r="R88" s="240"/>
      <c r="S88" s="240"/>
      <c r="T88" s="240"/>
      <c r="U88" s="240"/>
      <c r="V88" s="240"/>
      <c r="BG88" s="240"/>
      <c r="BH88" s="240"/>
      <c r="BI88" s="240"/>
      <c r="BJ88" s="240"/>
      <c r="BK88" s="240"/>
      <c r="BL88" s="240"/>
      <c r="BM88" s="240"/>
      <c r="BN88" s="240"/>
      <c r="BO88" s="240"/>
      <c r="BP88" s="240"/>
      <c r="BQ88" s="240"/>
      <c r="BR88" s="240"/>
      <c r="BS88" s="240"/>
    </row>
    <row r="89" spans="12:159" s="5" customFormat="1">
      <c r="L89" s="240"/>
      <c r="M89" s="240"/>
      <c r="N89" s="240"/>
      <c r="O89" s="240"/>
      <c r="P89" s="240"/>
      <c r="Q89" s="240"/>
      <c r="R89" s="240"/>
      <c r="S89" s="240"/>
      <c r="T89" s="240"/>
      <c r="U89" s="240"/>
      <c r="V89" s="240"/>
      <c r="W89" s="8"/>
      <c r="X89" s="8"/>
      <c r="BG89" s="240"/>
      <c r="BH89" s="240"/>
      <c r="BI89" s="240"/>
      <c r="BJ89" s="240"/>
      <c r="BK89" s="240"/>
      <c r="BL89" s="240"/>
      <c r="BM89" s="240"/>
      <c r="BN89" s="240"/>
      <c r="BO89" s="240"/>
      <c r="BP89" s="240"/>
      <c r="BQ89" s="240"/>
      <c r="BR89" s="240"/>
      <c r="BS89" s="240"/>
    </row>
    <row r="90" spans="12:159" s="5" customFormat="1">
      <c r="L90" s="240"/>
      <c r="M90" s="240"/>
      <c r="N90" s="240"/>
      <c r="O90" s="240"/>
      <c r="P90" s="240"/>
      <c r="Q90" s="240"/>
      <c r="R90" s="240"/>
      <c r="S90" s="240"/>
      <c r="T90" s="240"/>
      <c r="U90" s="240"/>
      <c r="V90" s="240"/>
      <c r="W90" s="8"/>
      <c r="X90" s="8"/>
      <c r="BG90" s="240"/>
      <c r="BH90" s="240"/>
      <c r="BI90" s="240"/>
      <c r="BJ90" s="240"/>
      <c r="BK90" s="240"/>
      <c r="BL90" s="240"/>
      <c r="BM90" s="240"/>
      <c r="BN90" s="240"/>
      <c r="BO90" s="240"/>
      <c r="BP90" s="240"/>
      <c r="BQ90" s="240"/>
      <c r="BR90" s="240"/>
      <c r="BS90" s="240"/>
    </row>
    <row r="91" spans="12:159" s="5" customFormat="1">
      <c r="L91" s="240"/>
      <c r="M91" s="240"/>
      <c r="N91" s="240"/>
      <c r="O91" s="240"/>
      <c r="P91" s="240"/>
      <c r="Q91" s="240"/>
      <c r="R91" s="240"/>
      <c r="S91" s="240"/>
      <c r="T91" s="240"/>
      <c r="U91" s="240"/>
      <c r="V91" s="240"/>
      <c r="BG91" s="240"/>
      <c r="BH91" s="240"/>
      <c r="BI91" s="240"/>
      <c r="BJ91" s="240"/>
      <c r="BK91" s="240"/>
      <c r="BL91" s="240"/>
      <c r="BM91" s="240"/>
      <c r="BN91" s="240"/>
      <c r="BO91" s="240"/>
      <c r="BP91" s="240"/>
      <c r="BQ91" s="240"/>
      <c r="BR91" s="240"/>
      <c r="BS91" s="240"/>
    </row>
    <row r="92" spans="12:159" s="5" customFormat="1">
      <c r="L92" s="240"/>
      <c r="M92" s="240"/>
      <c r="N92" s="240"/>
      <c r="O92" s="240"/>
      <c r="P92" s="240"/>
      <c r="Q92" s="240"/>
      <c r="R92" s="240"/>
      <c r="S92" s="240"/>
      <c r="T92" s="240"/>
      <c r="U92" s="240"/>
      <c r="V92" s="240"/>
      <c r="BG92" s="240"/>
      <c r="BH92" s="240"/>
      <c r="BI92" s="240"/>
      <c r="BJ92" s="240"/>
      <c r="BK92" s="240"/>
      <c r="BL92" s="240"/>
      <c r="BM92" s="240"/>
      <c r="BN92" s="240"/>
      <c r="BO92" s="240"/>
      <c r="BP92" s="240"/>
      <c r="BQ92" s="240"/>
      <c r="BR92" s="240"/>
      <c r="BS92" s="240"/>
    </row>
    <row r="93" spans="12:159" s="5" customFormat="1">
      <c r="L93" s="240"/>
      <c r="M93" s="240"/>
      <c r="N93" s="240"/>
      <c r="O93" s="240"/>
      <c r="P93" s="240"/>
      <c r="Q93" s="240"/>
      <c r="R93" s="240"/>
      <c r="S93" s="240"/>
      <c r="T93" s="240"/>
      <c r="U93" s="240"/>
      <c r="V93" s="240"/>
      <c r="BG93" s="240"/>
      <c r="BH93" s="240"/>
      <c r="BI93" s="240"/>
      <c r="BJ93" s="240"/>
      <c r="BK93" s="240"/>
      <c r="BL93" s="240"/>
      <c r="BM93" s="240"/>
      <c r="BN93" s="240"/>
      <c r="BO93" s="240"/>
      <c r="BP93" s="240"/>
      <c r="BQ93" s="240"/>
      <c r="BR93" s="240"/>
      <c r="BS93" s="240"/>
    </row>
    <row r="94" spans="12:159" s="5" customFormat="1">
      <c r="L94" s="240"/>
      <c r="M94" s="240"/>
      <c r="N94" s="240"/>
      <c r="O94" s="240"/>
      <c r="P94" s="240"/>
      <c r="Q94" s="240"/>
      <c r="R94" s="240"/>
      <c r="S94" s="240"/>
      <c r="T94" s="240"/>
      <c r="U94" s="240"/>
      <c r="V94" s="240"/>
      <c r="W94" s="240"/>
      <c r="X94" s="240"/>
      <c r="Y94" s="240"/>
      <c r="Z94" s="240"/>
      <c r="AA94" s="240"/>
      <c r="BG94" s="240"/>
      <c r="BH94" s="240"/>
      <c r="BI94" s="240"/>
      <c r="BJ94" s="240"/>
      <c r="BK94" s="240"/>
      <c r="BL94" s="240"/>
      <c r="BM94" s="240"/>
      <c r="BN94" s="240"/>
      <c r="BO94" s="240"/>
      <c r="BP94" s="240"/>
      <c r="BQ94" s="240"/>
      <c r="BR94" s="240"/>
      <c r="BS94" s="240"/>
    </row>
    <row r="95" spans="12:159" s="5" customFormat="1">
      <c r="L95" s="240"/>
      <c r="M95" s="240"/>
      <c r="N95" s="240"/>
      <c r="O95" s="240"/>
      <c r="P95" s="240"/>
      <c r="Q95" s="240"/>
      <c r="R95" s="240"/>
      <c r="S95" s="240"/>
      <c r="T95" s="240"/>
      <c r="U95" s="240"/>
      <c r="V95" s="240"/>
      <c r="W95" s="240"/>
      <c r="X95" s="240"/>
      <c r="Y95" s="240"/>
      <c r="Z95" s="240"/>
      <c r="AA95" s="240"/>
      <c r="BG95" s="240"/>
      <c r="BH95" s="240"/>
      <c r="BI95" s="240"/>
      <c r="BJ95" s="240"/>
      <c r="BK95" s="240"/>
      <c r="BL95" s="240"/>
      <c r="BM95" s="240"/>
      <c r="BN95" s="240"/>
      <c r="BO95" s="240"/>
      <c r="BP95" s="240"/>
      <c r="BQ95" s="240"/>
      <c r="BR95" s="240"/>
      <c r="BS95" s="240"/>
    </row>
    <row r="96" spans="12:159" s="5" customFormat="1">
      <c r="L96" s="240"/>
      <c r="M96" s="240"/>
      <c r="N96" s="240"/>
      <c r="O96" s="240"/>
      <c r="P96" s="240"/>
      <c r="Q96" s="240"/>
      <c r="R96" s="240"/>
      <c r="S96" s="240"/>
      <c r="T96" s="240"/>
      <c r="U96" s="240"/>
      <c r="V96" s="240"/>
      <c r="W96" s="240"/>
      <c r="X96" s="240"/>
      <c r="Y96" s="240"/>
      <c r="Z96" s="240"/>
      <c r="AA96" s="240"/>
      <c r="BG96" s="240"/>
      <c r="BH96" s="240"/>
      <c r="BI96" s="240"/>
      <c r="BJ96" s="240"/>
      <c r="BK96" s="240"/>
      <c r="BL96" s="240"/>
      <c r="BM96" s="240"/>
      <c r="BN96" s="240"/>
      <c r="BO96" s="240"/>
      <c r="BP96" s="240"/>
      <c r="BQ96" s="240"/>
      <c r="BR96" s="240"/>
      <c r="BS96" s="240"/>
    </row>
    <row r="97" spans="12:71" s="5" customFormat="1">
      <c r="L97" s="240"/>
      <c r="M97" s="240"/>
      <c r="N97" s="240"/>
      <c r="O97" s="240"/>
      <c r="P97" s="240"/>
      <c r="Q97" s="240"/>
      <c r="R97" s="240"/>
      <c r="S97" s="240"/>
      <c r="T97" s="240"/>
      <c r="U97" s="240"/>
      <c r="V97" s="240"/>
      <c r="W97" s="240"/>
      <c r="X97" s="240"/>
      <c r="Y97" s="240"/>
      <c r="Z97" s="240"/>
      <c r="AA97" s="240"/>
      <c r="BG97" s="240"/>
      <c r="BH97" s="240"/>
      <c r="BI97" s="240"/>
      <c r="BJ97" s="240"/>
      <c r="BK97" s="240"/>
      <c r="BL97" s="240"/>
      <c r="BM97" s="240"/>
      <c r="BN97" s="240"/>
      <c r="BO97" s="240"/>
      <c r="BP97" s="240"/>
      <c r="BQ97" s="240"/>
      <c r="BR97" s="240"/>
      <c r="BS97" s="240"/>
    </row>
    <row r="98" spans="12:71" s="5" customFormat="1">
      <c r="L98" s="240"/>
      <c r="M98" s="240"/>
      <c r="N98" s="240"/>
      <c r="O98" s="240"/>
      <c r="P98" s="240"/>
      <c r="Q98" s="240"/>
      <c r="R98" s="240"/>
      <c r="S98" s="240"/>
      <c r="T98" s="240"/>
      <c r="U98" s="240"/>
      <c r="V98" s="240"/>
      <c r="W98" s="240"/>
      <c r="X98" s="240"/>
      <c r="Y98" s="240"/>
      <c r="Z98" s="240"/>
      <c r="AA98" s="240"/>
      <c r="BG98" s="240"/>
      <c r="BH98" s="240"/>
      <c r="BI98" s="240"/>
      <c r="BJ98" s="240"/>
      <c r="BK98" s="240"/>
      <c r="BL98" s="240"/>
      <c r="BM98" s="240"/>
      <c r="BN98" s="240"/>
      <c r="BO98" s="240"/>
      <c r="BP98" s="240"/>
      <c r="BQ98" s="240"/>
      <c r="BR98" s="240"/>
      <c r="BS98" s="240"/>
    </row>
    <row r="99" spans="12:71" s="5" customFormat="1">
      <c r="L99" s="240"/>
      <c r="M99" s="240"/>
      <c r="N99" s="240"/>
      <c r="O99" s="240"/>
      <c r="P99" s="240"/>
      <c r="Q99" s="240"/>
      <c r="R99" s="240"/>
      <c r="S99" s="240"/>
      <c r="T99" s="240"/>
      <c r="U99" s="240"/>
      <c r="V99" s="240"/>
      <c r="W99" s="240"/>
      <c r="X99" s="240"/>
      <c r="Y99" s="240"/>
      <c r="Z99" s="240"/>
      <c r="AA99" s="240"/>
      <c r="BG99" s="240"/>
      <c r="BH99" s="240"/>
      <c r="BI99" s="240"/>
      <c r="BJ99" s="240"/>
      <c r="BK99" s="240"/>
      <c r="BL99" s="240"/>
      <c r="BM99" s="240"/>
      <c r="BN99" s="240"/>
      <c r="BO99" s="240"/>
      <c r="BP99" s="240"/>
      <c r="BQ99" s="240"/>
      <c r="BR99" s="240"/>
      <c r="BS99" s="240"/>
    </row>
    <row r="100" spans="12:71" s="5" customFormat="1">
      <c r="L100" s="240"/>
      <c r="M100" s="240"/>
      <c r="N100" s="240"/>
      <c r="O100" s="240"/>
      <c r="P100" s="240"/>
      <c r="Q100" s="240"/>
      <c r="R100" s="240"/>
      <c r="S100" s="240"/>
      <c r="T100" s="240"/>
      <c r="U100" s="240"/>
      <c r="V100" s="240"/>
      <c r="W100" s="240"/>
      <c r="X100" s="240"/>
      <c r="Y100" s="240"/>
      <c r="Z100" s="240"/>
      <c r="AA100" s="240"/>
      <c r="BG100" s="240"/>
      <c r="BH100" s="240"/>
      <c r="BI100" s="240"/>
      <c r="BJ100" s="240"/>
      <c r="BK100" s="240"/>
      <c r="BL100" s="240"/>
      <c r="BM100" s="240"/>
      <c r="BN100" s="240"/>
      <c r="BO100" s="240"/>
      <c r="BP100" s="240"/>
      <c r="BQ100" s="240"/>
      <c r="BR100" s="240"/>
      <c r="BS100" s="240"/>
    </row>
    <row r="101" spans="12:71" s="5" customFormat="1">
      <c r="L101" s="240"/>
      <c r="M101" s="240"/>
      <c r="N101" s="240"/>
      <c r="O101" s="240"/>
      <c r="P101" s="240"/>
      <c r="Q101" s="240"/>
      <c r="R101" s="240"/>
      <c r="S101" s="240"/>
      <c r="T101" s="240"/>
      <c r="U101" s="240"/>
      <c r="V101" s="240"/>
      <c r="W101" s="240"/>
      <c r="X101" s="240"/>
      <c r="Y101" s="240"/>
      <c r="Z101" s="240"/>
      <c r="AA101" s="240"/>
      <c r="BG101" s="240"/>
      <c r="BH101" s="240"/>
      <c r="BI101" s="240"/>
      <c r="BJ101" s="240"/>
      <c r="BK101" s="240"/>
      <c r="BL101" s="240"/>
      <c r="BM101" s="240"/>
      <c r="BN101" s="240"/>
      <c r="BO101" s="240"/>
      <c r="BP101" s="240"/>
      <c r="BQ101" s="240"/>
      <c r="BR101" s="240"/>
      <c r="BS101" s="240"/>
    </row>
    <row r="102" spans="12:71" s="5" customFormat="1">
      <c r="L102" s="240"/>
      <c r="M102" s="240"/>
      <c r="N102" s="240"/>
      <c r="O102" s="240"/>
      <c r="P102" s="240"/>
      <c r="Q102" s="240"/>
      <c r="R102" s="240"/>
      <c r="S102" s="240"/>
      <c r="T102" s="240"/>
      <c r="U102" s="240"/>
      <c r="V102" s="240"/>
      <c r="W102" s="240"/>
      <c r="X102" s="240"/>
      <c r="Y102" s="240"/>
      <c r="Z102" s="240"/>
      <c r="AA102" s="240"/>
      <c r="BG102" s="240"/>
      <c r="BH102" s="240"/>
      <c r="BI102" s="240"/>
      <c r="BJ102" s="240"/>
      <c r="BK102" s="240"/>
      <c r="BL102" s="240"/>
      <c r="BM102" s="240"/>
      <c r="BN102" s="240"/>
      <c r="BO102" s="240"/>
      <c r="BP102" s="240"/>
      <c r="BQ102" s="240"/>
      <c r="BR102" s="240"/>
      <c r="BS102" s="240"/>
    </row>
    <row r="103" spans="12:71" s="5" customFormat="1">
      <c r="L103" s="240"/>
      <c r="M103" s="240"/>
      <c r="N103" s="240"/>
      <c r="O103" s="240"/>
      <c r="P103" s="240"/>
      <c r="Q103" s="240"/>
      <c r="R103" s="240"/>
      <c r="S103" s="240"/>
      <c r="T103" s="240"/>
      <c r="U103" s="240"/>
      <c r="V103" s="240"/>
      <c r="W103" s="240"/>
      <c r="X103" s="240"/>
      <c r="Y103" s="240"/>
      <c r="Z103" s="240"/>
      <c r="AA103" s="240"/>
      <c r="BG103" s="240"/>
      <c r="BH103" s="240"/>
      <c r="BI103" s="240"/>
      <c r="BJ103" s="240"/>
      <c r="BK103" s="240"/>
      <c r="BL103" s="240"/>
      <c r="BM103" s="240"/>
      <c r="BN103" s="240"/>
      <c r="BO103" s="240"/>
      <c r="BP103" s="240"/>
      <c r="BQ103" s="240"/>
      <c r="BR103" s="240"/>
      <c r="BS103" s="240"/>
    </row>
    <row r="104" spans="12:71" s="5" customFormat="1">
      <c r="L104" s="240"/>
      <c r="M104" s="240"/>
      <c r="N104" s="240"/>
      <c r="O104" s="240"/>
      <c r="P104" s="240"/>
      <c r="Q104" s="240"/>
      <c r="R104" s="240"/>
      <c r="S104" s="240"/>
      <c r="T104" s="240"/>
      <c r="U104" s="240"/>
      <c r="V104" s="240"/>
      <c r="W104" s="240"/>
      <c r="X104" s="240"/>
      <c r="Y104" s="240"/>
      <c r="Z104" s="240"/>
      <c r="AA104" s="240"/>
      <c r="BG104" s="240"/>
      <c r="BH104" s="240"/>
      <c r="BI104" s="240"/>
      <c r="BJ104" s="240"/>
      <c r="BK104" s="240"/>
      <c r="BL104" s="240"/>
      <c r="BM104" s="240"/>
      <c r="BN104" s="240"/>
      <c r="BO104" s="240"/>
      <c r="BP104" s="240"/>
      <c r="BQ104" s="240"/>
      <c r="BR104" s="240"/>
      <c r="BS104" s="240"/>
    </row>
    <row r="105" spans="12:71" s="5" customFormat="1">
      <c r="L105" s="240"/>
      <c r="M105" s="240"/>
      <c r="N105" s="240"/>
      <c r="O105" s="240"/>
      <c r="P105" s="240"/>
      <c r="Q105" s="240"/>
      <c r="R105" s="240"/>
      <c r="S105" s="240"/>
      <c r="T105" s="240"/>
      <c r="U105" s="240"/>
      <c r="V105" s="240"/>
      <c r="W105" s="240"/>
      <c r="X105" s="240"/>
      <c r="Y105" s="240"/>
      <c r="Z105" s="240"/>
      <c r="AA105" s="240"/>
      <c r="BG105" s="240"/>
      <c r="BH105" s="240"/>
      <c r="BI105" s="240"/>
      <c r="BJ105" s="240"/>
      <c r="BK105" s="240"/>
      <c r="BL105" s="240"/>
      <c r="BM105" s="240"/>
      <c r="BN105" s="240"/>
      <c r="BO105" s="240"/>
      <c r="BP105" s="240"/>
      <c r="BQ105" s="240"/>
      <c r="BR105" s="240"/>
      <c r="BS105" s="240"/>
    </row>
    <row r="106" spans="12:71" s="5" customFormat="1">
      <c r="L106" s="240"/>
      <c r="M106" s="240"/>
      <c r="N106" s="240"/>
      <c r="O106" s="240"/>
      <c r="P106" s="240"/>
      <c r="Q106" s="240"/>
      <c r="R106" s="240"/>
      <c r="S106" s="240"/>
      <c r="T106" s="240"/>
      <c r="U106" s="240"/>
      <c r="V106" s="240"/>
      <c r="W106" s="240"/>
      <c r="X106" s="240"/>
      <c r="Y106" s="240"/>
      <c r="Z106" s="240"/>
      <c r="AA106" s="240"/>
      <c r="BG106" s="240"/>
      <c r="BH106" s="240"/>
      <c r="BI106" s="240"/>
      <c r="BJ106" s="240"/>
      <c r="BK106" s="240"/>
      <c r="BL106" s="240"/>
      <c r="BM106" s="240"/>
      <c r="BN106" s="240"/>
      <c r="BO106" s="240"/>
      <c r="BP106" s="240"/>
      <c r="BQ106" s="240"/>
      <c r="BR106" s="240"/>
      <c r="BS106" s="240"/>
    </row>
    <row r="107" spans="12:71" s="5" customFormat="1">
      <c r="L107" s="240"/>
      <c r="M107" s="240"/>
      <c r="N107" s="240"/>
      <c r="O107" s="240"/>
      <c r="P107" s="240"/>
      <c r="Q107" s="240"/>
      <c r="R107" s="240"/>
      <c r="S107" s="240"/>
      <c r="T107" s="240"/>
      <c r="U107" s="240"/>
      <c r="V107" s="240"/>
      <c r="W107" s="240"/>
      <c r="X107" s="240"/>
      <c r="Y107" s="240"/>
      <c r="Z107" s="240"/>
      <c r="AA107" s="240"/>
      <c r="BG107" s="240"/>
      <c r="BH107" s="240"/>
      <c r="BI107" s="240"/>
      <c r="BJ107" s="240"/>
      <c r="BK107" s="240"/>
      <c r="BL107" s="240"/>
      <c r="BM107" s="240"/>
      <c r="BN107" s="240"/>
      <c r="BO107" s="240"/>
      <c r="BP107" s="240"/>
      <c r="BQ107" s="240"/>
      <c r="BR107" s="240"/>
      <c r="BS107" s="240"/>
    </row>
    <row r="108" spans="12:71" s="5" customFormat="1">
      <c r="L108" s="240"/>
      <c r="M108" s="240"/>
      <c r="N108" s="240"/>
      <c r="O108" s="240"/>
      <c r="P108" s="240"/>
      <c r="Q108" s="240"/>
      <c r="R108" s="240"/>
      <c r="S108" s="240"/>
      <c r="T108" s="240"/>
      <c r="U108" s="240"/>
      <c r="V108" s="240"/>
      <c r="W108" s="240"/>
      <c r="X108" s="240"/>
      <c r="Y108" s="240"/>
      <c r="Z108" s="240"/>
      <c r="AA108" s="240"/>
      <c r="BG108" s="240"/>
      <c r="BH108" s="240"/>
      <c r="BI108" s="240"/>
      <c r="BJ108" s="240"/>
      <c r="BK108" s="240"/>
      <c r="BL108" s="240"/>
      <c r="BM108" s="240"/>
      <c r="BN108" s="240"/>
      <c r="BO108" s="240"/>
      <c r="BP108" s="240"/>
      <c r="BQ108" s="240"/>
      <c r="BR108" s="240"/>
      <c r="BS108" s="240"/>
    </row>
    <row r="109" spans="12:71" s="5" customFormat="1">
      <c r="O109" s="240"/>
      <c r="P109" s="240"/>
      <c r="Q109" s="240"/>
      <c r="R109" s="240"/>
      <c r="S109" s="240"/>
      <c r="T109" s="240"/>
      <c r="U109" s="240"/>
      <c r="V109" s="240"/>
      <c r="W109" s="240"/>
      <c r="X109" s="240"/>
      <c r="Y109" s="240"/>
      <c r="Z109" s="240"/>
      <c r="AA109" s="240"/>
      <c r="BG109" s="240"/>
      <c r="BH109" s="240"/>
      <c r="BI109" s="240"/>
      <c r="BJ109" s="240"/>
      <c r="BK109" s="240"/>
      <c r="BL109" s="240"/>
      <c r="BM109" s="240"/>
      <c r="BN109" s="240"/>
      <c r="BO109" s="240"/>
      <c r="BP109" s="240"/>
      <c r="BQ109" s="240"/>
      <c r="BR109" s="240"/>
      <c r="BS109" s="240"/>
    </row>
    <row r="110" spans="12:71" s="5" customFormat="1">
      <c r="O110" s="240"/>
      <c r="P110" s="240"/>
      <c r="Q110" s="240"/>
      <c r="R110" s="240"/>
      <c r="S110" s="240"/>
      <c r="T110" s="240"/>
      <c r="U110" s="240"/>
      <c r="V110" s="240"/>
      <c r="W110" s="240"/>
      <c r="X110" s="240"/>
      <c r="Y110" s="240"/>
      <c r="Z110" s="240"/>
      <c r="AA110" s="240"/>
      <c r="BG110" s="240"/>
      <c r="BH110" s="240"/>
      <c r="BI110" s="240"/>
      <c r="BJ110" s="240"/>
      <c r="BK110" s="240"/>
      <c r="BL110" s="240"/>
      <c r="BM110" s="240"/>
      <c r="BN110" s="240"/>
      <c r="BO110" s="240"/>
      <c r="BP110" s="240"/>
      <c r="BQ110" s="240"/>
      <c r="BR110" s="240"/>
      <c r="BS110" s="240"/>
    </row>
    <row r="111" spans="12:71" s="5" customFormat="1">
      <c r="O111" s="240"/>
      <c r="P111" s="240"/>
      <c r="Q111" s="240"/>
      <c r="R111" s="240"/>
      <c r="S111" s="240"/>
      <c r="T111" s="240"/>
      <c r="U111" s="240"/>
      <c r="V111" s="240"/>
      <c r="W111" s="240"/>
      <c r="X111" s="240"/>
      <c r="Y111" s="240"/>
      <c r="Z111" s="240"/>
      <c r="AA111" s="240"/>
      <c r="BG111" s="240"/>
      <c r="BH111" s="240"/>
      <c r="BI111" s="240"/>
      <c r="BJ111" s="240"/>
      <c r="BK111" s="240"/>
      <c r="BL111" s="240"/>
      <c r="BM111" s="240"/>
      <c r="BN111" s="240"/>
      <c r="BO111" s="240"/>
      <c r="BP111" s="240"/>
      <c r="BQ111" s="240"/>
      <c r="BR111" s="240"/>
      <c r="BS111" s="240"/>
    </row>
    <row r="112" spans="12:71" s="5" customFormat="1">
      <c r="O112" s="240"/>
      <c r="P112" s="240"/>
      <c r="Q112" s="240"/>
      <c r="R112" s="240"/>
      <c r="S112" s="240"/>
      <c r="T112" s="240"/>
      <c r="U112" s="240"/>
      <c r="V112" s="240"/>
      <c r="W112" s="240"/>
      <c r="X112" s="240"/>
      <c r="Y112" s="240"/>
      <c r="Z112" s="240"/>
      <c r="AA112" s="240"/>
      <c r="BG112" s="240"/>
      <c r="BH112" s="240"/>
      <c r="BI112" s="240"/>
      <c r="BJ112" s="240"/>
      <c r="BK112" s="240"/>
      <c r="BL112" s="240"/>
      <c r="BM112" s="240"/>
      <c r="BN112" s="240"/>
      <c r="BO112" s="240"/>
      <c r="BP112" s="240"/>
      <c r="BQ112" s="240"/>
      <c r="BR112" s="240"/>
      <c r="BS112" s="240"/>
    </row>
    <row r="113" spans="15:71" s="5" customFormat="1">
      <c r="O113" s="240"/>
      <c r="P113" s="240"/>
      <c r="Q113" s="240"/>
      <c r="R113" s="240"/>
      <c r="S113" s="240"/>
      <c r="T113" s="240"/>
      <c r="U113" s="240"/>
      <c r="V113" s="240"/>
      <c r="W113" s="240"/>
      <c r="X113" s="240"/>
      <c r="Y113" s="240"/>
      <c r="Z113" s="240"/>
      <c r="AA113" s="240"/>
      <c r="BG113" s="240"/>
      <c r="BH113" s="240"/>
      <c r="BI113" s="240"/>
      <c r="BJ113" s="240"/>
      <c r="BK113" s="240"/>
      <c r="BL113" s="240"/>
      <c r="BM113" s="240"/>
      <c r="BN113" s="240"/>
      <c r="BO113" s="240"/>
      <c r="BP113" s="240"/>
      <c r="BQ113" s="240"/>
      <c r="BR113" s="240"/>
      <c r="BS113" s="240"/>
    </row>
    <row r="114" spans="15:71" s="5" customFormat="1">
      <c r="O114" s="240"/>
      <c r="P114" s="240"/>
      <c r="Q114" s="240"/>
      <c r="R114" s="240"/>
      <c r="S114" s="241"/>
      <c r="T114" s="240"/>
      <c r="U114" s="240"/>
      <c r="V114" s="240"/>
      <c r="W114" s="241"/>
      <c r="X114" s="241"/>
      <c r="BG114" s="240"/>
      <c r="BH114" s="240"/>
      <c r="BI114" s="240"/>
      <c r="BJ114" s="240"/>
      <c r="BK114" s="240"/>
      <c r="BL114" s="240"/>
      <c r="BM114" s="240"/>
      <c r="BN114" s="240"/>
      <c r="BO114" s="240"/>
      <c r="BP114" s="240"/>
      <c r="BQ114" s="240"/>
      <c r="BR114" s="240"/>
      <c r="BS114" s="240"/>
    </row>
    <row r="115" spans="15:71" s="5" customFormat="1">
      <c r="O115" s="240"/>
      <c r="P115" s="240"/>
      <c r="Q115" s="240"/>
      <c r="R115" s="240"/>
      <c r="S115" s="240"/>
      <c r="T115" s="240"/>
      <c r="U115" s="240"/>
      <c r="V115" s="240"/>
      <c r="W115" s="241"/>
      <c r="X115" s="241"/>
      <c r="BG115" s="240"/>
      <c r="BH115" s="240"/>
      <c r="BI115" s="240"/>
      <c r="BJ115" s="240"/>
      <c r="BK115" s="240"/>
      <c r="BL115" s="240"/>
      <c r="BM115" s="240"/>
      <c r="BN115" s="240"/>
      <c r="BO115" s="240"/>
      <c r="BP115" s="240"/>
      <c r="BQ115" s="240"/>
      <c r="BR115" s="240"/>
      <c r="BS115" s="240"/>
    </row>
    <row r="116" spans="15:71" s="5" customFormat="1">
      <c r="O116" s="240"/>
      <c r="P116" s="240"/>
      <c r="Q116" s="240"/>
      <c r="R116" s="240"/>
      <c r="S116" s="240"/>
      <c r="T116" s="240"/>
      <c r="U116" s="240"/>
      <c r="V116" s="240"/>
      <c r="W116" s="241"/>
      <c r="X116" s="241"/>
      <c r="BG116" s="240"/>
      <c r="BH116" s="240"/>
      <c r="BI116" s="240"/>
      <c r="BJ116" s="240"/>
      <c r="BK116" s="240"/>
      <c r="BL116" s="240"/>
      <c r="BM116" s="240"/>
      <c r="BN116" s="240"/>
      <c r="BO116" s="240"/>
      <c r="BP116" s="240"/>
      <c r="BQ116" s="240"/>
      <c r="BR116" s="240"/>
      <c r="BS116" s="240"/>
    </row>
    <row r="117" spans="15:71" s="5" customFormat="1">
      <c r="O117" s="240"/>
      <c r="P117" s="240"/>
      <c r="Q117" s="240"/>
      <c r="R117" s="240"/>
      <c r="S117" s="240"/>
      <c r="T117" s="240"/>
      <c r="U117" s="240"/>
      <c r="V117" s="240"/>
      <c r="W117" s="241"/>
      <c r="X117" s="241"/>
      <c r="BG117" s="240"/>
      <c r="BH117" s="240"/>
      <c r="BI117" s="240"/>
      <c r="BJ117" s="240"/>
      <c r="BK117" s="240"/>
      <c r="BL117" s="240"/>
      <c r="BM117" s="240"/>
      <c r="BN117" s="240"/>
      <c r="BO117" s="240"/>
      <c r="BP117" s="240"/>
      <c r="BQ117" s="240"/>
      <c r="BR117" s="240"/>
      <c r="BS117" s="240"/>
    </row>
    <row r="118" spans="15:71" s="5" customFormat="1">
      <c r="O118" s="240"/>
      <c r="P118" s="240"/>
      <c r="Q118" s="240"/>
      <c r="R118" s="240"/>
      <c r="S118" s="240"/>
      <c r="T118" s="240"/>
      <c r="U118" s="240"/>
      <c r="V118" s="240"/>
      <c r="W118" s="241"/>
      <c r="X118" s="241"/>
      <c r="BG118" s="240"/>
      <c r="BH118" s="240"/>
      <c r="BI118" s="240"/>
      <c r="BJ118" s="240"/>
      <c r="BK118" s="240"/>
      <c r="BL118" s="240"/>
      <c r="BM118" s="240"/>
      <c r="BN118" s="240"/>
      <c r="BO118" s="240"/>
      <c r="BP118" s="240"/>
      <c r="BQ118" s="240"/>
      <c r="BR118" s="240"/>
      <c r="BS118" s="240"/>
    </row>
    <row r="119" spans="15:71" s="5" customFormat="1">
      <c r="O119" s="240"/>
      <c r="P119" s="240"/>
      <c r="Q119" s="240"/>
      <c r="R119" s="240"/>
      <c r="S119" s="240"/>
      <c r="T119" s="240"/>
      <c r="U119" s="240"/>
      <c r="V119" s="240"/>
      <c r="W119" s="241"/>
      <c r="X119" s="241"/>
      <c r="BG119" s="240"/>
      <c r="BH119" s="240"/>
      <c r="BI119" s="240"/>
      <c r="BJ119" s="240"/>
      <c r="BK119" s="240"/>
      <c r="BL119" s="240"/>
      <c r="BM119" s="240"/>
      <c r="BN119" s="240"/>
      <c r="BO119" s="240"/>
      <c r="BP119" s="240"/>
      <c r="BQ119" s="240"/>
      <c r="BR119" s="240"/>
      <c r="BS119" s="240"/>
    </row>
    <row r="120" spans="15:71" s="5" customFormat="1">
      <c r="O120" s="240"/>
      <c r="P120" s="240"/>
      <c r="Q120" s="240"/>
      <c r="R120" s="240"/>
      <c r="S120" s="240"/>
      <c r="T120" s="240"/>
      <c r="U120" s="240"/>
      <c r="V120" s="240"/>
      <c r="W120" s="241"/>
      <c r="X120" s="241"/>
      <c r="BG120" s="240"/>
      <c r="BH120" s="240"/>
      <c r="BI120" s="240"/>
      <c r="BJ120" s="240"/>
      <c r="BK120" s="240"/>
      <c r="BL120" s="240"/>
      <c r="BM120" s="240"/>
      <c r="BN120" s="240"/>
      <c r="BO120" s="240"/>
      <c r="BP120" s="240"/>
      <c r="BQ120" s="240"/>
      <c r="BR120" s="240"/>
      <c r="BS120" s="240"/>
    </row>
    <row r="121" spans="15:71" s="5" customFormat="1">
      <c r="O121" s="240"/>
      <c r="P121" s="240"/>
      <c r="Q121" s="240"/>
      <c r="R121" s="240"/>
      <c r="S121" s="240"/>
      <c r="T121" s="240"/>
      <c r="U121" s="240"/>
      <c r="V121" s="240"/>
      <c r="W121" s="241"/>
      <c r="X121" s="241"/>
      <c r="BG121" s="240"/>
      <c r="BH121" s="240"/>
      <c r="BI121" s="240"/>
      <c r="BJ121" s="240"/>
      <c r="BK121" s="240"/>
      <c r="BL121" s="240"/>
      <c r="BM121" s="240"/>
      <c r="BN121" s="240"/>
      <c r="BO121" s="240"/>
      <c r="BP121" s="240"/>
      <c r="BQ121" s="240"/>
      <c r="BR121" s="240"/>
      <c r="BS121" s="240"/>
    </row>
    <row r="122" spans="15:71" s="5" customFormat="1">
      <c r="O122" s="240"/>
      <c r="P122" s="240"/>
      <c r="Q122" s="240"/>
      <c r="R122" s="240"/>
      <c r="S122" s="240"/>
      <c r="T122" s="240"/>
      <c r="U122" s="240"/>
      <c r="V122" s="240"/>
      <c r="W122" s="241"/>
      <c r="X122" s="241"/>
      <c r="BG122" s="240"/>
      <c r="BH122" s="240"/>
      <c r="BI122" s="240"/>
      <c r="BJ122" s="240"/>
      <c r="BK122" s="240"/>
      <c r="BL122" s="240"/>
      <c r="BM122" s="240"/>
      <c r="BN122" s="240"/>
      <c r="BO122" s="240"/>
      <c r="BP122" s="240"/>
      <c r="BQ122" s="240"/>
      <c r="BR122" s="240"/>
      <c r="BS122" s="240"/>
    </row>
    <row r="123" spans="15:71" s="5" customFormat="1">
      <c r="O123" s="240"/>
      <c r="P123" s="240"/>
      <c r="Q123" s="240"/>
      <c r="R123" s="240"/>
      <c r="S123" s="240"/>
      <c r="T123" s="240"/>
      <c r="U123" s="240"/>
      <c r="V123" s="240"/>
      <c r="W123" s="241"/>
      <c r="X123" s="241"/>
      <c r="BG123" s="240"/>
      <c r="BH123" s="240"/>
      <c r="BI123" s="240"/>
      <c r="BJ123" s="240"/>
      <c r="BK123" s="240"/>
      <c r="BL123" s="240"/>
      <c r="BM123" s="240"/>
      <c r="BN123" s="240"/>
      <c r="BO123" s="240"/>
      <c r="BP123" s="240"/>
      <c r="BQ123" s="240"/>
      <c r="BR123" s="240"/>
      <c r="BS123" s="240"/>
    </row>
    <row r="124" spans="15:71" s="5" customFormat="1">
      <c r="O124" s="240"/>
      <c r="P124" s="240"/>
      <c r="Q124" s="240"/>
      <c r="R124" s="240"/>
      <c r="S124" s="240"/>
      <c r="T124" s="240"/>
      <c r="U124" s="240"/>
      <c r="V124" s="240"/>
      <c r="W124" s="241"/>
      <c r="X124" s="241"/>
      <c r="BG124" s="240"/>
      <c r="BH124" s="240"/>
      <c r="BI124" s="240"/>
      <c r="BJ124" s="240"/>
      <c r="BK124" s="240"/>
      <c r="BL124" s="240"/>
      <c r="BM124" s="240"/>
      <c r="BN124" s="240"/>
      <c r="BO124" s="240"/>
      <c r="BP124" s="240"/>
      <c r="BQ124" s="240"/>
      <c r="BR124" s="240"/>
      <c r="BS124" s="240"/>
    </row>
    <row r="125" spans="15:71" s="5" customFormat="1">
      <c r="O125" s="240"/>
      <c r="P125" s="240"/>
      <c r="Q125" s="240"/>
      <c r="R125" s="240"/>
      <c r="S125" s="240"/>
      <c r="T125" s="240"/>
      <c r="U125" s="240"/>
      <c r="V125" s="240"/>
      <c r="W125" s="241"/>
      <c r="X125" s="241"/>
      <c r="BG125" s="240"/>
      <c r="BH125" s="240"/>
      <c r="BI125" s="240"/>
      <c r="BJ125" s="240"/>
      <c r="BK125" s="240"/>
      <c r="BL125" s="240"/>
      <c r="BM125" s="240"/>
      <c r="BN125" s="240"/>
      <c r="BO125" s="240"/>
      <c r="BP125" s="240"/>
      <c r="BQ125" s="240"/>
      <c r="BR125" s="240"/>
      <c r="BS125" s="240"/>
    </row>
    <row r="126" spans="15:71" s="5" customFormat="1">
      <c r="O126" s="240"/>
      <c r="P126" s="240"/>
      <c r="Q126" s="240"/>
      <c r="R126" s="240"/>
      <c r="S126" s="240"/>
      <c r="T126" s="240"/>
      <c r="U126" s="240"/>
      <c r="V126" s="240"/>
      <c r="W126" s="241"/>
      <c r="X126" s="241"/>
      <c r="BG126" s="240"/>
      <c r="BH126" s="240"/>
      <c r="BI126" s="240"/>
      <c r="BJ126" s="240"/>
      <c r="BK126" s="240"/>
      <c r="BL126" s="240"/>
      <c r="BM126" s="240"/>
      <c r="BN126" s="240"/>
      <c r="BO126" s="240"/>
      <c r="BP126" s="240"/>
      <c r="BQ126" s="240"/>
      <c r="BR126" s="240"/>
      <c r="BS126" s="240"/>
    </row>
    <row r="127" spans="15:71" s="5" customFormat="1">
      <c r="O127" s="240"/>
      <c r="P127" s="240"/>
      <c r="Q127" s="240"/>
      <c r="R127" s="240"/>
      <c r="S127" s="240"/>
      <c r="T127" s="240"/>
      <c r="U127" s="240"/>
      <c r="V127" s="240"/>
      <c r="W127" s="241"/>
      <c r="X127" s="241"/>
      <c r="BG127" s="240"/>
      <c r="BH127" s="240"/>
      <c r="BI127" s="240"/>
      <c r="BJ127" s="240"/>
      <c r="BK127" s="240"/>
      <c r="BL127" s="240"/>
      <c r="BM127" s="240"/>
      <c r="BN127" s="240"/>
      <c r="BO127" s="240"/>
      <c r="BP127" s="240"/>
      <c r="BQ127" s="240"/>
      <c r="BR127" s="240"/>
      <c r="BS127" s="240"/>
    </row>
    <row r="128" spans="15:71" s="5" customFormat="1">
      <c r="O128" s="240"/>
      <c r="P128" s="240"/>
      <c r="Q128" s="240"/>
      <c r="R128" s="240"/>
      <c r="S128" s="240"/>
      <c r="T128" s="240"/>
      <c r="U128" s="240"/>
      <c r="V128" s="240"/>
      <c r="W128" s="241"/>
      <c r="X128" s="241"/>
      <c r="BG128" s="240"/>
      <c r="BH128" s="240"/>
      <c r="BI128" s="240"/>
      <c r="BJ128" s="240"/>
      <c r="BK128" s="240"/>
      <c r="BL128" s="240"/>
      <c r="BM128" s="240"/>
      <c r="BN128" s="240"/>
      <c r="BO128" s="240"/>
      <c r="BP128" s="240"/>
      <c r="BQ128" s="240"/>
      <c r="BR128" s="240"/>
      <c r="BS128" s="240"/>
    </row>
    <row r="129" spans="1:71" s="5" customFormat="1">
      <c r="O129" s="240"/>
      <c r="P129" s="240"/>
      <c r="Q129" s="240"/>
      <c r="R129" s="240"/>
      <c r="S129" s="240"/>
      <c r="T129" s="240"/>
      <c r="U129" s="240"/>
      <c r="V129" s="240"/>
      <c r="W129" s="241"/>
      <c r="X129" s="241"/>
      <c r="BG129" s="240"/>
      <c r="BH129" s="240"/>
      <c r="BI129" s="240"/>
      <c r="BJ129" s="240"/>
      <c r="BK129" s="240"/>
      <c r="BL129" s="240"/>
      <c r="BM129" s="240"/>
      <c r="BN129" s="240"/>
      <c r="BO129" s="240"/>
      <c r="BP129" s="240"/>
      <c r="BQ129" s="240"/>
      <c r="BR129" s="240"/>
      <c r="BS129" s="240"/>
    </row>
    <row r="130" spans="1:71" s="5" customFormat="1" ht="12.75">
      <c r="A130" s="234"/>
      <c r="B130" s="234"/>
      <c r="C130" s="234"/>
      <c r="D130" s="234"/>
      <c r="E130" s="234"/>
      <c r="F130" s="234"/>
      <c r="G130" s="234"/>
      <c r="H130" s="234"/>
      <c r="I130" s="234"/>
      <c r="J130" s="241"/>
      <c r="O130" s="240"/>
      <c r="P130" s="240"/>
      <c r="Q130" s="240"/>
      <c r="R130" s="240"/>
      <c r="S130" s="240"/>
      <c r="T130" s="240"/>
      <c r="U130" s="240"/>
      <c r="V130" s="240"/>
      <c r="W130" s="241"/>
      <c r="X130" s="241"/>
      <c r="BG130" s="240"/>
      <c r="BH130" s="240"/>
      <c r="BI130" s="240"/>
      <c r="BJ130" s="240"/>
      <c r="BK130" s="240"/>
      <c r="BL130" s="240"/>
      <c r="BM130" s="240"/>
      <c r="BN130" s="240"/>
      <c r="BO130" s="240"/>
      <c r="BP130" s="240"/>
      <c r="BQ130" s="240"/>
      <c r="BR130" s="240"/>
      <c r="BS130" s="240"/>
    </row>
    <row r="131" spans="1:71" s="5" customFormat="1" ht="12.75">
      <c r="A131" s="234"/>
      <c r="B131" s="234"/>
      <c r="C131" s="234"/>
      <c r="D131" s="234"/>
      <c r="E131" s="234"/>
      <c r="F131" s="234"/>
      <c r="G131" s="234"/>
      <c r="H131" s="234"/>
      <c r="I131" s="234"/>
      <c r="J131" s="8"/>
      <c r="BG131" s="240"/>
      <c r="BH131" s="240"/>
      <c r="BI131" s="240"/>
      <c r="BJ131" s="240"/>
      <c r="BK131" s="240"/>
      <c r="BL131" s="240"/>
      <c r="BM131" s="240"/>
      <c r="BN131" s="240"/>
      <c r="BO131" s="240"/>
      <c r="BP131" s="240"/>
      <c r="BQ131" s="240"/>
      <c r="BR131" s="240"/>
      <c r="BS131" s="240"/>
    </row>
    <row r="132" spans="1:71" s="5" customFormat="1" ht="14.1" customHeight="1">
      <c r="I132" s="234"/>
      <c r="J132" s="8"/>
      <c r="BG132" s="240"/>
      <c r="BH132" s="240"/>
      <c r="BI132" s="240"/>
      <c r="BJ132" s="240"/>
      <c r="BK132" s="240"/>
      <c r="BL132" s="240"/>
      <c r="BM132" s="240"/>
      <c r="BN132" s="240"/>
      <c r="BO132" s="240"/>
      <c r="BP132" s="240"/>
      <c r="BQ132" s="240"/>
      <c r="BR132" s="240"/>
      <c r="BS132" s="240"/>
    </row>
    <row r="133" spans="1:71" s="5" customFormat="1" ht="12.75">
      <c r="I133" s="234"/>
      <c r="BG133" s="240"/>
      <c r="BH133" s="240"/>
      <c r="BI133" s="240"/>
      <c r="BJ133" s="240"/>
      <c r="BK133" s="240"/>
      <c r="BL133" s="240"/>
      <c r="BM133" s="240"/>
      <c r="BN133" s="240"/>
      <c r="BO133" s="240"/>
      <c r="BP133" s="240"/>
      <c r="BQ133" s="240"/>
      <c r="BR133" s="240"/>
      <c r="BS133" s="240"/>
    </row>
    <row r="134" spans="1:71" s="5" customFormat="1" ht="12.75">
      <c r="I134" s="234"/>
      <c r="J134" s="241"/>
      <c r="BG134" s="240"/>
      <c r="BH134" s="240"/>
      <c r="BI134" s="240"/>
      <c r="BJ134" s="240"/>
      <c r="BK134" s="240"/>
      <c r="BL134" s="240"/>
      <c r="BM134" s="240"/>
      <c r="BN134" s="240"/>
      <c r="BO134" s="240"/>
      <c r="BP134" s="240"/>
      <c r="BQ134" s="240"/>
      <c r="BR134" s="240"/>
      <c r="BS134" s="240"/>
    </row>
    <row r="135" spans="1:71" s="5" customFormat="1" ht="12.75">
      <c r="I135" s="234"/>
      <c r="J135" s="241"/>
      <c r="BG135" s="240"/>
      <c r="BH135" s="240"/>
      <c r="BI135" s="240"/>
      <c r="BJ135" s="240"/>
      <c r="BK135" s="240"/>
      <c r="BL135" s="240"/>
      <c r="BM135" s="240"/>
      <c r="BN135" s="240"/>
      <c r="BO135" s="240"/>
      <c r="BP135" s="240"/>
      <c r="BQ135" s="240"/>
      <c r="BR135" s="240"/>
      <c r="BS135" s="240"/>
    </row>
    <row r="136" spans="1:71" s="5" customFormat="1" ht="12.75">
      <c r="I136" s="234"/>
      <c r="J136" s="241"/>
      <c r="BG136" s="240"/>
      <c r="BH136" s="240"/>
      <c r="BI136" s="240"/>
      <c r="BJ136" s="240"/>
      <c r="BK136" s="240"/>
      <c r="BL136" s="240"/>
      <c r="BM136" s="240"/>
      <c r="BN136" s="240"/>
      <c r="BO136" s="240"/>
      <c r="BP136" s="240"/>
      <c r="BQ136" s="240"/>
      <c r="BR136" s="240"/>
      <c r="BS136" s="240"/>
    </row>
    <row r="137" spans="1:71" s="5" customFormat="1" ht="12.75">
      <c r="I137" s="234"/>
      <c r="J137" s="241"/>
      <c r="BG137" s="240"/>
      <c r="BH137" s="240"/>
      <c r="BI137" s="240"/>
      <c r="BJ137" s="240"/>
      <c r="BK137" s="240"/>
      <c r="BL137" s="240"/>
      <c r="BM137" s="240"/>
      <c r="BN137" s="240"/>
      <c r="BO137" s="240"/>
      <c r="BP137" s="240"/>
      <c r="BQ137" s="240"/>
      <c r="BR137" s="240"/>
      <c r="BS137" s="240"/>
    </row>
    <row r="138" spans="1:71" s="5" customFormat="1" ht="12.75">
      <c r="I138" s="234"/>
      <c r="J138" s="241"/>
      <c r="BG138" s="240"/>
      <c r="BH138" s="240"/>
      <c r="BI138" s="240"/>
      <c r="BJ138" s="240"/>
      <c r="BK138" s="240"/>
      <c r="BL138" s="240"/>
      <c r="BM138" s="240"/>
      <c r="BN138" s="240"/>
      <c r="BO138" s="240"/>
      <c r="BP138" s="240"/>
      <c r="BQ138" s="240"/>
      <c r="BR138" s="240"/>
      <c r="BS138" s="240"/>
    </row>
    <row r="139" spans="1:71" s="5" customFormat="1" ht="12.75">
      <c r="I139" s="234"/>
      <c r="BG139" s="240"/>
      <c r="BH139" s="240"/>
      <c r="BI139" s="240"/>
      <c r="BJ139" s="240"/>
      <c r="BK139" s="240"/>
      <c r="BL139" s="240"/>
      <c r="BM139" s="240"/>
      <c r="BN139" s="240"/>
      <c r="BO139" s="240"/>
      <c r="BP139" s="240"/>
      <c r="BQ139" s="240"/>
      <c r="BR139" s="240"/>
      <c r="BS139" s="240"/>
    </row>
    <row r="140" spans="1:71" s="5" customFormat="1" ht="12.75">
      <c r="I140" s="234"/>
      <c r="BG140" s="240"/>
      <c r="BH140" s="240"/>
      <c r="BI140" s="240"/>
      <c r="BJ140" s="240"/>
      <c r="BK140" s="240"/>
      <c r="BL140" s="240"/>
      <c r="BM140" s="240"/>
      <c r="BN140" s="240"/>
      <c r="BO140" s="240"/>
      <c r="BP140" s="240"/>
      <c r="BQ140" s="240"/>
      <c r="BR140" s="240"/>
      <c r="BS140" s="240"/>
    </row>
    <row r="141" spans="1:71" s="5" customFormat="1" ht="12.75">
      <c r="I141" s="234"/>
      <c r="BG141" s="240"/>
      <c r="BH141" s="240"/>
      <c r="BI141" s="240"/>
      <c r="BJ141" s="240"/>
      <c r="BK141" s="240"/>
      <c r="BL141" s="240"/>
      <c r="BM141" s="240"/>
      <c r="BN141" s="240"/>
      <c r="BO141" s="240"/>
      <c r="BP141" s="240"/>
      <c r="BQ141" s="240"/>
      <c r="BR141" s="240"/>
      <c r="BS141" s="240"/>
    </row>
    <row r="142" spans="1:71" s="5" customFormat="1" ht="12.75">
      <c r="I142" s="234"/>
      <c r="J142" s="241"/>
      <c r="BG142" s="240"/>
      <c r="BH142" s="240"/>
      <c r="BI142" s="240"/>
      <c r="BJ142" s="240"/>
      <c r="BK142" s="240"/>
      <c r="BL142" s="240"/>
      <c r="BM142" s="240"/>
      <c r="BN142" s="240"/>
      <c r="BO142" s="240"/>
      <c r="BP142" s="240"/>
      <c r="BQ142" s="240"/>
      <c r="BR142" s="240"/>
      <c r="BS142" s="240"/>
    </row>
    <row r="143" spans="1:71" s="5" customFormat="1" ht="12.75">
      <c r="I143" s="234"/>
      <c r="J143" s="241"/>
      <c r="BG143" s="240"/>
      <c r="BH143" s="240"/>
      <c r="BI143" s="240"/>
      <c r="BJ143" s="240"/>
      <c r="BK143" s="240"/>
      <c r="BL143" s="240"/>
      <c r="BM143" s="240"/>
      <c r="BN143" s="240"/>
      <c r="BO143" s="240"/>
      <c r="BP143" s="240"/>
      <c r="BQ143" s="240"/>
      <c r="BR143" s="240"/>
      <c r="BS143" s="240"/>
    </row>
    <row r="144" spans="1:71" s="5" customFormat="1" ht="12.75">
      <c r="I144" s="234"/>
      <c r="J144" s="241"/>
      <c r="BG144" s="240"/>
      <c r="BH144" s="240"/>
      <c r="BI144" s="240"/>
      <c r="BJ144" s="240"/>
      <c r="BK144" s="240"/>
      <c r="BL144" s="240"/>
      <c r="BM144" s="240"/>
      <c r="BN144" s="240"/>
      <c r="BO144" s="240"/>
      <c r="BP144" s="240"/>
      <c r="BQ144" s="240"/>
      <c r="BR144" s="240"/>
      <c r="BS144" s="240"/>
    </row>
    <row r="145" spans="1:71" s="5" customFormat="1" ht="14.1" customHeight="1">
      <c r="I145" s="234"/>
      <c r="J145" s="241"/>
      <c r="BG145" s="240"/>
      <c r="BH145" s="240"/>
      <c r="BI145" s="240"/>
      <c r="BJ145" s="240"/>
      <c r="BK145" s="240"/>
      <c r="BL145" s="240"/>
      <c r="BM145" s="240"/>
      <c r="BN145" s="240"/>
      <c r="BO145" s="240"/>
      <c r="BP145" s="240"/>
      <c r="BQ145" s="240"/>
      <c r="BR145" s="240"/>
      <c r="BS145" s="240"/>
    </row>
    <row r="146" spans="1:71" s="5" customFormat="1" ht="12.75">
      <c r="I146" s="234"/>
      <c r="J146" s="241"/>
      <c r="BG146" s="240"/>
      <c r="BH146" s="240"/>
      <c r="BI146" s="240"/>
      <c r="BJ146" s="240"/>
      <c r="BK146" s="240"/>
      <c r="BL146" s="240"/>
      <c r="BM146" s="240"/>
      <c r="BN146" s="240"/>
      <c r="BO146" s="240"/>
      <c r="BP146" s="240"/>
      <c r="BQ146" s="240"/>
      <c r="BR146" s="240"/>
      <c r="BS146" s="240"/>
    </row>
    <row r="147" spans="1:71" s="5" customFormat="1" ht="12.75">
      <c r="I147" s="234"/>
      <c r="BG147" s="240"/>
      <c r="BH147" s="240"/>
      <c r="BI147" s="240"/>
      <c r="BJ147" s="240"/>
      <c r="BK147" s="240"/>
      <c r="BL147" s="240"/>
      <c r="BM147" s="240"/>
      <c r="BN147" s="240"/>
      <c r="BO147" s="240"/>
      <c r="BP147" s="240"/>
      <c r="BQ147" s="240"/>
      <c r="BR147" s="240"/>
      <c r="BS147" s="240"/>
    </row>
    <row r="148" spans="1:71" s="5" customFormat="1" ht="12.75">
      <c r="I148" s="234"/>
      <c r="BG148" s="240"/>
      <c r="BH148" s="240"/>
      <c r="BI148" s="240"/>
      <c r="BJ148" s="240"/>
      <c r="BK148" s="240"/>
      <c r="BL148" s="240"/>
      <c r="BM148" s="240"/>
      <c r="BN148" s="240"/>
      <c r="BO148" s="240"/>
      <c r="BP148" s="240"/>
      <c r="BQ148" s="240"/>
      <c r="BR148" s="240"/>
      <c r="BS148" s="240"/>
    </row>
    <row r="149" spans="1:71" s="5" customFormat="1" ht="12.75">
      <c r="I149" s="234"/>
      <c r="BG149" s="240"/>
      <c r="BH149" s="240"/>
      <c r="BI149" s="240"/>
      <c r="BJ149" s="240"/>
      <c r="BK149" s="240"/>
      <c r="BL149" s="240"/>
      <c r="BM149" s="240"/>
      <c r="BN149" s="240"/>
      <c r="BO149" s="240"/>
      <c r="BP149" s="240"/>
      <c r="BQ149" s="240"/>
      <c r="BR149" s="240"/>
      <c r="BS149" s="240"/>
    </row>
    <row r="150" spans="1:71" s="5" customFormat="1" ht="12.75">
      <c r="I150" s="234"/>
      <c r="J150" s="241"/>
      <c r="BG150" s="240"/>
      <c r="BH150" s="240"/>
      <c r="BI150" s="240"/>
      <c r="BJ150" s="240"/>
      <c r="BK150" s="240"/>
      <c r="BL150" s="240"/>
      <c r="BM150" s="240"/>
      <c r="BN150" s="240"/>
      <c r="BO150" s="240"/>
      <c r="BP150" s="240"/>
      <c r="BQ150" s="240"/>
      <c r="BR150" s="240"/>
      <c r="BS150" s="240"/>
    </row>
    <row r="151" spans="1:71" s="5" customFormat="1" ht="12.75">
      <c r="A151" s="234"/>
      <c r="B151" s="234"/>
      <c r="C151" s="234"/>
      <c r="D151" s="234"/>
      <c r="E151" s="234"/>
      <c r="F151" s="234"/>
      <c r="G151" s="234"/>
      <c r="H151" s="234"/>
      <c r="I151" s="234"/>
      <c r="J151" s="241"/>
      <c r="BG151" s="240"/>
      <c r="BH151" s="240"/>
      <c r="BI151" s="240"/>
      <c r="BJ151" s="240"/>
      <c r="BK151" s="240"/>
      <c r="BL151" s="240"/>
      <c r="BM151" s="240"/>
      <c r="BN151" s="240"/>
      <c r="BO151" s="240"/>
      <c r="BP151" s="240"/>
      <c r="BQ151" s="240"/>
      <c r="BR151" s="240"/>
      <c r="BS151" s="240"/>
    </row>
    <row r="152" spans="1:71" s="5" customFormat="1" ht="12.75">
      <c r="A152" s="234"/>
      <c r="B152" s="234"/>
      <c r="C152" s="234"/>
      <c r="D152" s="234"/>
      <c r="E152" s="234"/>
      <c r="F152" s="234"/>
      <c r="G152" s="234"/>
      <c r="H152" s="234"/>
      <c r="I152" s="234"/>
      <c r="J152" s="241"/>
      <c r="BG152" s="240"/>
      <c r="BH152" s="240"/>
      <c r="BI152" s="240"/>
      <c r="BJ152" s="240"/>
      <c r="BK152" s="240"/>
      <c r="BL152" s="240"/>
      <c r="BM152" s="240"/>
      <c r="BN152" s="240"/>
      <c r="BO152" s="240"/>
      <c r="BP152" s="240"/>
      <c r="BQ152" s="240"/>
      <c r="BR152" s="240"/>
      <c r="BS152" s="240"/>
    </row>
    <row r="153" spans="1:71" s="5" customFormat="1" ht="12.75">
      <c r="A153" s="234"/>
      <c r="B153" s="234"/>
      <c r="C153" s="234"/>
      <c r="D153" s="234"/>
      <c r="E153" s="234"/>
      <c r="F153" s="234"/>
      <c r="G153" s="234"/>
      <c r="H153" s="234"/>
      <c r="I153" s="234"/>
      <c r="J153" s="241"/>
      <c r="BG153" s="240"/>
      <c r="BH153" s="240"/>
      <c r="BI153" s="240"/>
      <c r="BJ153" s="240"/>
      <c r="BK153" s="240"/>
      <c r="BL153" s="240"/>
      <c r="BM153" s="240"/>
      <c r="BN153" s="240"/>
      <c r="BO153" s="240"/>
      <c r="BP153" s="240"/>
      <c r="BQ153" s="240"/>
      <c r="BR153" s="240"/>
      <c r="BS153" s="240"/>
    </row>
    <row r="154" spans="1:71" s="5" customFormat="1" ht="12.75">
      <c r="A154" s="234"/>
      <c r="B154" s="234"/>
      <c r="C154" s="234"/>
      <c r="D154" s="234"/>
      <c r="E154" s="234"/>
      <c r="F154" s="234"/>
      <c r="G154" s="234"/>
      <c r="H154" s="234"/>
      <c r="I154" s="234"/>
      <c r="J154" s="241"/>
      <c r="BG154" s="240"/>
      <c r="BH154" s="240"/>
      <c r="BI154" s="240"/>
      <c r="BJ154" s="240"/>
      <c r="BK154" s="240"/>
      <c r="BL154" s="240"/>
      <c r="BM154" s="240"/>
      <c r="BN154" s="240"/>
      <c r="BO154" s="240"/>
      <c r="BP154" s="240"/>
      <c r="BQ154" s="240"/>
      <c r="BR154" s="240"/>
      <c r="BS154" s="240"/>
    </row>
    <row r="155" spans="1:71" s="5" customFormat="1">
      <c r="BG155" s="240"/>
      <c r="BH155" s="240"/>
      <c r="BI155" s="240"/>
      <c r="BJ155" s="240"/>
      <c r="BK155" s="240"/>
      <c r="BL155" s="240"/>
      <c r="BM155" s="240"/>
      <c r="BN155" s="240"/>
      <c r="BO155" s="240"/>
      <c r="BP155" s="240"/>
      <c r="BQ155" s="240"/>
      <c r="BR155" s="240"/>
      <c r="BS155" s="240"/>
    </row>
    <row r="156" spans="1:71" s="5" customFormat="1">
      <c r="BG156" s="240"/>
      <c r="BH156" s="240"/>
      <c r="BI156" s="240"/>
      <c r="BJ156" s="240"/>
      <c r="BK156" s="240"/>
      <c r="BL156" s="240"/>
      <c r="BM156" s="240"/>
      <c r="BN156" s="240"/>
      <c r="BO156" s="240"/>
      <c r="BP156" s="240"/>
      <c r="BQ156" s="240"/>
      <c r="BR156" s="240"/>
      <c r="BS156" s="240"/>
    </row>
    <row r="157" spans="1:71" s="5" customFormat="1">
      <c r="BG157" s="240"/>
      <c r="BH157" s="240"/>
      <c r="BI157" s="240"/>
      <c r="BJ157" s="240"/>
      <c r="BK157" s="240"/>
      <c r="BL157" s="240"/>
      <c r="BM157" s="240"/>
      <c r="BN157" s="240"/>
      <c r="BO157" s="240"/>
      <c r="BP157" s="240"/>
      <c r="BQ157" s="240"/>
      <c r="BR157" s="240"/>
      <c r="BS157" s="240"/>
    </row>
    <row r="158" spans="1:71" s="5" customFormat="1">
      <c r="J158" s="241"/>
      <c r="BG158" s="240"/>
      <c r="BH158" s="240"/>
      <c r="BI158" s="240"/>
      <c r="BJ158" s="240"/>
      <c r="BK158" s="240"/>
      <c r="BL158" s="240"/>
      <c r="BM158" s="240"/>
      <c r="BN158" s="240"/>
      <c r="BO158" s="240"/>
      <c r="BP158" s="240"/>
      <c r="BQ158" s="240"/>
      <c r="BR158" s="240"/>
      <c r="BS158" s="240"/>
    </row>
    <row r="159" spans="1:71" s="5" customFormat="1">
      <c r="I159" s="241"/>
      <c r="J159" s="241"/>
      <c r="BG159" s="240"/>
      <c r="BH159" s="240"/>
      <c r="BI159" s="240"/>
      <c r="BJ159" s="240"/>
      <c r="BK159" s="240"/>
      <c r="BL159" s="240"/>
      <c r="BM159" s="240"/>
      <c r="BN159" s="240"/>
      <c r="BO159" s="240"/>
      <c r="BP159" s="240"/>
      <c r="BQ159" s="240"/>
      <c r="BR159" s="240"/>
      <c r="BS159" s="240"/>
    </row>
    <row r="160" spans="1:71" s="5" customFormat="1">
      <c r="I160" s="241"/>
      <c r="J160" s="241"/>
      <c r="BG160" s="240"/>
      <c r="BH160" s="240"/>
      <c r="BI160" s="240"/>
      <c r="BJ160" s="240"/>
      <c r="BK160" s="240"/>
      <c r="BL160" s="240"/>
      <c r="BM160" s="240"/>
      <c r="BN160" s="240"/>
      <c r="BO160" s="240"/>
      <c r="BP160" s="240"/>
      <c r="BQ160" s="240"/>
      <c r="BR160" s="240"/>
      <c r="BS160" s="240"/>
    </row>
    <row r="161" spans="9:71" s="5" customFormat="1">
      <c r="I161" s="241"/>
      <c r="J161" s="241"/>
      <c r="BG161" s="240"/>
      <c r="BH161" s="240"/>
      <c r="BI161" s="240"/>
      <c r="BJ161" s="240"/>
      <c r="BK161" s="240"/>
      <c r="BL161" s="240"/>
      <c r="BM161" s="240"/>
      <c r="BN161" s="240"/>
      <c r="BO161" s="240"/>
      <c r="BP161" s="240"/>
      <c r="BQ161" s="240"/>
      <c r="BR161" s="240"/>
      <c r="BS161" s="240"/>
    </row>
    <row r="162" spans="9:71" s="5" customFormat="1">
      <c r="I162" s="241"/>
      <c r="J162" s="241"/>
      <c r="BG162" s="240"/>
      <c r="BH162" s="240"/>
      <c r="BI162" s="240"/>
      <c r="BJ162" s="240"/>
      <c r="BK162" s="240"/>
      <c r="BL162" s="240"/>
      <c r="BM162" s="240"/>
      <c r="BN162" s="240"/>
      <c r="BO162" s="240"/>
      <c r="BP162" s="240"/>
      <c r="BQ162" s="240"/>
      <c r="BR162" s="240"/>
      <c r="BS162" s="240"/>
    </row>
    <row r="163" spans="9:71" s="5" customFormat="1">
      <c r="I163" s="241"/>
      <c r="BG163" s="240"/>
      <c r="BH163" s="240"/>
      <c r="BI163" s="240"/>
      <c r="BJ163" s="240"/>
      <c r="BK163" s="240"/>
      <c r="BL163" s="240"/>
      <c r="BM163" s="240"/>
      <c r="BN163" s="240"/>
      <c r="BO163" s="240"/>
      <c r="BP163" s="240"/>
      <c r="BQ163" s="240"/>
      <c r="BR163" s="240"/>
      <c r="BS163" s="240"/>
    </row>
    <row r="164" spans="9:71" s="5" customFormat="1">
      <c r="BG164" s="240"/>
      <c r="BH164" s="240"/>
      <c r="BI164" s="240"/>
      <c r="BJ164" s="240"/>
      <c r="BK164" s="240"/>
      <c r="BL164" s="240"/>
      <c r="BM164" s="240"/>
      <c r="BN164" s="240"/>
      <c r="BO164" s="240"/>
      <c r="BP164" s="240"/>
      <c r="BQ164" s="240"/>
      <c r="BR164" s="240"/>
      <c r="BS164" s="240"/>
    </row>
    <row r="165" spans="9:71" s="5" customFormat="1">
      <c r="BG165" s="240"/>
      <c r="BH165" s="240"/>
      <c r="BI165" s="240"/>
      <c r="BJ165" s="240"/>
      <c r="BK165" s="240"/>
      <c r="BL165" s="240"/>
      <c r="BM165" s="240"/>
      <c r="BN165" s="240"/>
      <c r="BO165" s="240"/>
      <c r="BP165" s="240"/>
      <c r="BQ165" s="240"/>
      <c r="BR165" s="240"/>
      <c r="BS165" s="240"/>
    </row>
    <row r="166" spans="9:71" s="5" customFormat="1">
      <c r="BG166" s="240"/>
      <c r="BH166" s="240"/>
      <c r="BI166" s="240"/>
      <c r="BJ166" s="240"/>
      <c r="BK166" s="240"/>
      <c r="BL166" s="240"/>
      <c r="BM166" s="240"/>
      <c r="BN166" s="240"/>
      <c r="BO166" s="240"/>
      <c r="BP166" s="240"/>
      <c r="BQ166" s="240"/>
      <c r="BR166" s="240"/>
      <c r="BS166" s="240"/>
    </row>
    <row r="167" spans="9:71" s="5" customFormat="1">
      <c r="I167" s="241"/>
      <c r="BG167" s="240"/>
      <c r="BH167" s="240"/>
      <c r="BI167" s="240"/>
      <c r="BJ167" s="240"/>
      <c r="BK167" s="240"/>
      <c r="BL167" s="240"/>
      <c r="BM167" s="240"/>
      <c r="BN167" s="240"/>
      <c r="BO167" s="240"/>
      <c r="BP167" s="240"/>
      <c r="BQ167" s="240"/>
      <c r="BR167" s="240"/>
      <c r="BS167" s="240"/>
    </row>
    <row r="168" spans="9:71" s="5" customFormat="1">
      <c r="I168" s="241"/>
      <c r="J168" s="241"/>
      <c r="BG168" s="240"/>
      <c r="BH168" s="240"/>
      <c r="BI168" s="240"/>
      <c r="BJ168" s="240"/>
      <c r="BK168" s="240"/>
      <c r="BL168" s="240"/>
      <c r="BM168" s="240"/>
      <c r="BN168" s="240"/>
      <c r="BO168" s="240"/>
      <c r="BP168" s="240"/>
      <c r="BQ168" s="240"/>
      <c r="BR168" s="240"/>
      <c r="BS168" s="240"/>
    </row>
    <row r="169" spans="9:71" s="5" customFormat="1">
      <c r="I169" s="241"/>
      <c r="BG169" s="240"/>
      <c r="BH169" s="240"/>
      <c r="BI169" s="240"/>
      <c r="BJ169" s="240"/>
      <c r="BK169" s="240"/>
      <c r="BL169" s="240"/>
      <c r="BM169" s="240"/>
      <c r="BN169" s="240"/>
      <c r="BO169" s="240"/>
      <c r="BP169" s="240"/>
      <c r="BQ169" s="240"/>
      <c r="BR169" s="240"/>
      <c r="BS169" s="240"/>
    </row>
    <row r="170" spans="9:71" s="5" customFormat="1">
      <c r="I170" s="241"/>
      <c r="J170" s="241"/>
      <c r="BG170" s="240"/>
      <c r="BH170" s="240"/>
      <c r="BI170" s="240"/>
      <c r="BJ170" s="240"/>
      <c r="BK170" s="240"/>
      <c r="BL170" s="240"/>
      <c r="BM170" s="240"/>
      <c r="BN170" s="240"/>
      <c r="BO170" s="240"/>
      <c r="BP170" s="240"/>
      <c r="BQ170" s="240"/>
      <c r="BR170" s="240"/>
      <c r="BS170" s="240"/>
    </row>
    <row r="171" spans="9:71" s="5" customFormat="1">
      <c r="I171" s="241"/>
      <c r="J171" s="241"/>
      <c r="BG171" s="240"/>
      <c r="BH171" s="240"/>
      <c r="BI171" s="240"/>
      <c r="BJ171" s="240"/>
      <c r="BK171" s="240"/>
      <c r="BL171" s="240"/>
      <c r="BM171" s="240"/>
      <c r="BN171" s="240"/>
      <c r="BO171" s="240"/>
      <c r="BP171" s="240"/>
      <c r="BQ171" s="240"/>
      <c r="BR171" s="240"/>
      <c r="BS171" s="240"/>
    </row>
    <row r="172" spans="9:71" s="5" customFormat="1">
      <c r="J172" s="241"/>
      <c r="BG172" s="240"/>
      <c r="BH172" s="240"/>
      <c r="BI172" s="240"/>
      <c r="BJ172" s="240"/>
      <c r="BK172" s="240"/>
      <c r="BL172" s="240"/>
      <c r="BM172" s="240"/>
      <c r="BN172" s="240"/>
      <c r="BO172" s="240"/>
      <c r="BP172" s="240"/>
      <c r="BQ172" s="240"/>
      <c r="BR172" s="240"/>
      <c r="BS172" s="240"/>
    </row>
    <row r="173" spans="9:71" s="5" customFormat="1">
      <c r="BG173" s="240"/>
      <c r="BH173" s="240"/>
      <c r="BI173" s="240"/>
      <c r="BJ173" s="240"/>
      <c r="BK173" s="240"/>
      <c r="BL173" s="240"/>
      <c r="BM173" s="240"/>
      <c r="BN173" s="240"/>
      <c r="BO173" s="240"/>
      <c r="BP173" s="240"/>
      <c r="BQ173" s="240"/>
      <c r="BR173" s="240"/>
      <c r="BS173" s="240"/>
    </row>
    <row r="174" spans="9:71" s="5" customFormat="1">
      <c r="J174" s="241"/>
      <c r="BG174" s="240"/>
      <c r="BH174" s="240"/>
      <c r="BI174" s="240"/>
      <c r="BJ174" s="240"/>
      <c r="BK174" s="240"/>
      <c r="BL174" s="240"/>
      <c r="BM174" s="240"/>
      <c r="BN174" s="240"/>
      <c r="BO174" s="240"/>
      <c r="BP174" s="240"/>
      <c r="BQ174" s="240"/>
      <c r="BR174" s="240"/>
      <c r="BS174" s="240"/>
    </row>
    <row r="175" spans="9:71" s="5" customFormat="1">
      <c r="I175" s="241"/>
      <c r="BG175" s="240"/>
      <c r="BH175" s="240"/>
      <c r="BI175" s="240"/>
      <c r="BJ175" s="240"/>
      <c r="BK175" s="240"/>
      <c r="BL175" s="240"/>
      <c r="BM175" s="240"/>
      <c r="BN175" s="240"/>
      <c r="BO175" s="240"/>
      <c r="BP175" s="240"/>
      <c r="BQ175" s="240"/>
      <c r="BR175" s="240"/>
      <c r="BS175" s="240"/>
    </row>
    <row r="176" spans="9:71" s="5" customFormat="1">
      <c r="I176" s="241"/>
      <c r="J176" s="241"/>
      <c r="BG176" s="240"/>
      <c r="BH176" s="240"/>
      <c r="BI176" s="240"/>
      <c r="BJ176" s="240"/>
      <c r="BK176" s="240"/>
      <c r="BL176" s="240"/>
      <c r="BM176" s="240"/>
      <c r="BN176" s="240"/>
      <c r="BO176" s="240"/>
      <c r="BP176" s="240"/>
      <c r="BQ176" s="240"/>
      <c r="BR176" s="240"/>
      <c r="BS176" s="240"/>
    </row>
    <row r="177" spans="9:71" s="5" customFormat="1">
      <c r="I177" s="241"/>
      <c r="J177" s="241"/>
      <c r="BG177" s="240"/>
      <c r="BH177" s="240"/>
      <c r="BI177" s="240"/>
      <c r="BJ177" s="240"/>
      <c r="BK177" s="240"/>
      <c r="BL177" s="240"/>
      <c r="BM177" s="240"/>
      <c r="BN177" s="240"/>
      <c r="BO177" s="240"/>
      <c r="BP177" s="240"/>
      <c r="BQ177" s="240"/>
      <c r="BR177" s="240"/>
      <c r="BS177" s="240"/>
    </row>
    <row r="178" spans="9:71" s="5" customFormat="1">
      <c r="I178" s="241"/>
      <c r="BG178" s="240"/>
      <c r="BH178" s="240"/>
      <c r="BI178" s="240"/>
      <c r="BJ178" s="240"/>
      <c r="BK178" s="240"/>
      <c r="BL178" s="240"/>
      <c r="BM178" s="240"/>
      <c r="BN178" s="240"/>
      <c r="BO178" s="240"/>
      <c r="BP178" s="240"/>
      <c r="BQ178" s="240"/>
      <c r="BR178" s="240"/>
      <c r="BS178" s="240"/>
    </row>
    <row r="179" spans="9:71" s="5" customFormat="1">
      <c r="I179" s="241"/>
      <c r="BG179" s="240"/>
      <c r="BH179" s="240"/>
      <c r="BI179" s="240"/>
      <c r="BJ179" s="240"/>
      <c r="BK179" s="240"/>
      <c r="BL179" s="240"/>
      <c r="BM179" s="240"/>
      <c r="BN179" s="240"/>
      <c r="BO179" s="240"/>
      <c r="BP179" s="240"/>
      <c r="BQ179" s="240"/>
      <c r="BR179" s="240"/>
      <c r="BS179" s="240"/>
    </row>
    <row r="180" spans="9:71" s="5" customFormat="1">
      <c r="J180" s="241"/>
      <c r="BG180" s="240"/>
      <c r="BH180" s="240"/>
      <c r="BI180" s="240"/>
      <c r="BJ180" s="240"/>
      <c r="BK180" s="240"/>
      <c r="BL180" s="240"/>
      <c r="BM180" s="240"/>
      <c r="BN180" s="240"/>
      <c r="BO180" s="240"/>
      <c r="BP180" s="240"/>
      <c r="BQ180" s="240"/>
      <c r="BR180" s="240"/>
      <c r="BS180" s="240"/>
    </row>
    <row r="181" spans="9:71" s="5" customFormat="1">
      <c r="BG181" s="240"/>
      <c r="BH181" s="240"/>
      <c r="BI181" s="240"/>
      <c r="BJ181" s="240"/>
      <c r="BK181" s="240"/>
      <c r="BL181" s="240"/>
      <c r="BM181" s="240"/>
      <c r="BN181" s="240"/>
      <c r="BO181" s="240"/>
      <c r="BP181" s="240"/>
      <c r="BQ181" s="240"/>
      <c r="BR181" s="240"/>
      <c r="BS181" s="240"/>
    </row>
    <row r="182" spans="9:71" s="5" customFormat="1">
      <c r="BG182" s="240"/>
      <c r="BH182" s="240"/>
      <c r="BI182" s="240"/>
      <c r="BJ182" s="240"/>
      <c r="BK182" s="240"/>
      <c r="BL182" s="240"/>
      <c r="BM182" s="240"/>
      <c r="BN182" s="240"/>
      <c r="BO182" s="240"/>
      <c r="BP182" s="240"/>
      <c r="BQ182" s="240"/>
      <c r="BR182" s="240"/>
      <c r="BS182" s="240"/>
    </row>
    <row r="183" spans="9:71" s="5" customFormat="1">
      <c r="I183" s="241"/>
      <c r="J183" s="241"/>
      <c r="BG183" s="240"/>
      <c r="BH183" s="240"/>
      <c r="BI183" s="240"/>
      <c r="BJ183" s="240"/>
      <c r="BK183" s="240"/>
      <c r="BL183" s="240"/>
      <c r="BM183" s="240"/>
      <c r="BN183" s="240"/>
      <c r="BO183" s="240"/>
      <c r="BP183" s="240"/>
      <c r="BQ183" s="240"/>
      <c r="BR183" s="240"/>
      <c r="BS183" s="240"/>
    </row>
    <row r="184" spans="9:71" s="5" customFormat="1">
      <c r="I184" s="241"/>
      <c r="BG184" s="240"/>
      <c r="BH184" s="240"/>
      <c r="BI184" s="240"/>
      <c r="BJ184" s="240"/>
      <c r="BK184" s="240"/>
      <c r="BL184" s="240"/>
      <c r="BM184" s="240"/>
      <c r="BN184" s="240"/>
      <c r="BO184" s="240"/>
      <c r="BP184" s="240"/>
      <c r="BQ184" s="240"/>
      <c r="BR184" s="240"/>
      <c r="BS184" s="240"/>
    </row>
    <row r="185" spans="9:71" s="5" customFormat="1">
      <c r="I185" s="241"/>
      <c r="J185" s="241"/>
      <c r="BG185" s="240"/>
      <c r="BH185" s="240"/>
      <c r="BI185" s="240"/>
      <c r="BJ185" s="240"/>
      <c r="BK185" s="240"/>
      <c r="BL185" s="240"/>
      <c r="BM185" s="240"/>
      <c r="BN185" s="240"/>
      <c r="BO185" s="240"/>
      <c r="BP185" s="240"/>
      <c r="BQ185" s="240"/>
      <c r="BR185" s="240"/>
      <c r="BS185" s="240"/>
    </row>
    <row r="186" spans="9:71" s="5" customFormat="1">
      <c r="I186" s="241"/>
      <c r="J186" s="241"/>
      <c r="BG186" s="240"/>
      <c r="BH186" s="240"/>
      <c r="BI186" s="240"/>
      <c r="BJ186" s="240"/>
      <c r="BK186" s="240"/>
      <c r="BL186" s="240"/>
      <c r="BM186" s="240"/>
      <c r="BN186" s="240"/>
      <c r="BO186" s="240"/>
      <c r="BP186" s="240"/>
      <c r="BQ186" s="240"/>
      <c r="BR186" s="240"/>
      <c r="BS186" s="240"/>
    </row>
    <row r="187" spans="9:71" s="5" customFormat="1">
      <c r="I187" s="241"/>
      <c r="J187" s="241"/>
      <c r="BG187" s="240"/>
      <c r="BH187" s="240"/>
      <c r="BI187" s="240"/>
      <c r="BJ187" s="240"/>
      <c r="BK187" s="240"/>
      <c r="BL187" s="240"/>
      <c r="BM187" s="240"/>
      <c r="BN187" s="240"/>
      <c r="BO187" s="240"/>
      <c r="BP187" s="240"/>
      <c r="BQ187" s="240"/>
      <c r="BR187" s="240"/>
      <c r="BS187" s="240"/>
    </row>
    <row r="188" spans="9:71" s="5" customFormat="1">
      <c r="BG188" s="240"/>
      <c r="BH188" s="240"/>
      <c r="BI188" s="240"/>
      <c r="BJ188" s="240"/>
      <c r="BK188" s="240"/>
      <c r="BL188" s="240"/>
      <c r="BM188" s="240"/>
      <c r="BN188" s="240"/>
      <c r="BO188" s="240"/>
      <c r="BP188" s="240"/>
      <c r="BQ188" s="240"/>
      <c r="BR188" s="240"/>
      <c r="BS188" s="240"/>
    </row>
    <row r="189" spans="9:71" s="5" customFormat="1">
      <c r="BG189" s="240"/>
      <c r="BH189" s="240"/>
      <c r="BI189" s="240"/>
      <c r="BJ189" s="240"/>
      <c r="BK189" s="240"/>
      <c r="BL189" s="240"/>
      <c r="BM189" s="240"/>
      <c r="BN189" s="240"/>
      <c r="BO189" s="240"/>
      <c r="BP189" s="240"/>
      <c r="BQ189" s="240"/>
      <c r="BR189" s="240"/>
      <c r="BS189" s="240"/>
    </row>
    <row r="190" spans="9:71" s="5" customFormat="1">
      <c r="J190" s="241"/>
      <c r="BG190" s="240"/>
      <c r="BH190" s="240"/>
      <c r="BI190" s="240"/>
      <c r="BJ190" s="240"/>
      <c r="BK190" s="240"/>
      <c r="BL190" s="240"/>
      <c r="BM190" s="240"/>
      <c r="BN190" s="240"/>
      <c r="BO190" s="240"/>
      <c r="BP190" s="240"/>
      <c r="BQ190" s="240"/>
      <c r="BR190" s="240"/>
      <c r="BS190" s="240"/>
    </row>
    <row r="191" spans="9:71" s="5" customFormat="1">
      <c r="J191" s="241"/>
      <c r="BG191" s="240"/>
      <c r="BH191" s="240"/>
      <c r="BI191" s="240"/>
      <c r="BJ191" s="240"/>
      <c r="BK191" s="240"/>
      <c r="BL191" s="240"/>
      <c r="BM191" s="240"/>
      <c r="BN191" s="240"/>
      <c r="BO191" s="240"/>
      <c r="BP191" s="240"/>
      <c r="BQ191" s="240"/>
      <c r="BR191" s="240"/>
      <c r="BS191" s="240"/>
    </row>
    <row r="192" spans="9:71" s="5" customFormat="1">
      <c r="J192" s="241"/>
      <c r="BG192" s="240"/>
      <c r="BH192" s="240"/>
      <c r="BI192" s="240"/>
      <c r="BJ192" s="240"/>
      <c r="BK192" s="240"/>
      <c r="BL192" s="240"/>
      <c r="BM192" s="240"/>
      <c r="BN192" s="240"/>
      <c r="BO192" s="240"/>
      <c r="BP192" s="240"/>
      <c r="BQ192" s="240"/>
      <c r="BR192" s="240"/>
      <c r="BS192" s="240"/>
    </row>
    <row r="193" spans="9:71" s="5" customFormat="1">
      <c r="I193" s="241"/>
      <c r="J193" s="241"/>
      <c r="BG193" s="240"/>
      <c r="BH193" s="240"/>
      <c r="BI193" s="240"/>
      <c r="BJ193" s="240"/>
      <c r="BK193" s="240"/>
      <c r="BL193" s="240"/>
      <c r="BM193" s="240"/>
      <c r="BN193" s="240"/>
      <c r="BO193" s="240"/>
      <c r="BP193" s="240"/>
      <c r="BQ193" s="240"/>
      <c r="BR193" s="240"/>
      <c r="BS193" s="240"/>
    </row>
    <row r="194" spans="9:71" s="5" customFormat="1">
      <c r="J194" s="241"/>
      <c r="BG194" s="240"/>
      <c r="BH194" s="240"/>
      <c r="BI194" s="240"/>
      <c r="BJ194" s="240"/>
      <c r="BK194" s="240"/>
      <c r="BL194" s="240"/>
      <c r="BM194" s="240"/>
      <c r="BN194" s="240"/>
      <c r="BO194" s="240"/>
      <c r="BP194" s="240"/>
      <c r="BQ194" s="240"/>
      <c r="BR194" s="240"/>
      <c r="BS194" s="240"/>
    </row>
    <row r="195" spans="9:71" s="5" customFormat="1">
      <c r="I195" s="241"/>
      <c r="J195" s="241"/>
      <c r="BG195" s="240"/>
      <c r="BH195" s="240"/>
      <c r="BI195" s="240"/>
      <c r="BJ195" s="240"/>
      <c r="BK195" s="240"/>
      <c r="BL195" s="240"/>
      <c r="BM195" s="240"/>
      <c r="BN195" s="240"/>
      <c r="BO195" s="240"/>
      <c r="BP195" s="240"/>
      <c r="BQ195" s="240"/>
      <c r="BR195" s="240"/>
      <c r="BS195" s="240"/>
    </row>
    <row r="196" spans="9:71" s="5" customFormat="1">
      <c r="I196" s="241"/>
      <c r="J196" s="241"/>
      <c r="BG196" s="240"/>
      <c r="BH196" s="240"/>
      <c r="BI196" s="240"/>
      <c r="BJ196" s="240"/>
      <c r="BK196" s="240"/>
      <c r="BL196" s="240"/>
      <c r="BM196" s="240"/>
      <c r="BN196" s="240"/>
      <c r="BO196" s="240"/>
      <c r="BP196" s="240"/>
      <c r="BQ196" s="240"/>
      <c r="BR196" s="240"/>
      <c r="BS196" s="240"/>
    </row>
    <row r="197" spans="9:71" s="5" customFormat="1">
      <c r="I197" s="241"/>
      <c r="BG197" s="240"/>
      <c r="BH197" s="240"/>
      <c r="BI197" s="240"/>
      <c r="BJ197" s="240"/>
      <c r="BK197" s="240"/>
      <c r="BL197" s="240"/>
      <c r="BM197" s="240"/>
      <c r="BN197" s="240"/>
      <c r="BO197" s="240"/>
      <c r="BP197" s="240"/>
      <c r="BQ197" s="240"/>
      <c r="BR197" s="240"/>
      <c r="BS197" s="240"/>
    </row>
    <row r="198" spans="9:71" s="5" customFormat="1">
      <c r="BG198" s="240"/>
      <c r="BH198" s="240"/>
      <c r="BI198" s="240"/>
      <c r="BJ198" s="240"/>
      <c r="BK198" s="240"/>
      <c r="BL198" s="240"/>
      <c r="BM198" s="240"/>
      <c r="BN198" s="240"/>
      <c r="BO198" s="240"/>
      <c r="BP198" s="240"/>
      <c r="BQ198" s="240"/>
      <c r="BR198" s="240"/>
      <c r="BS198" s="240"/>
    </row>
    <row r="199" spans="9:71" s="5" customFormat="1">
      <c r="I199" s="241"/>
      <c r="J199" s="241"/>
    </row>
    <row r="200" spans="9:71" s="5" customFormat="1">
      <c r="J200" s="241"/>
    </row>
    <row r="201" spans="9:71" s="5" customFormat="1">
      <c r="I201" s="241"/>
      <c r="J201" s="241"/>
    </row>
    <row r="202" spans="9:71" s="5" customFormat="1">
      <c r="I202" s="241"/>
      <c r="J202" s="241"/>
    </row>
    <row r="203" spans="9:71" s="5" customFormat="1">
      <c r="J203" s="241"/>
    </row>
    <row r="204" spans="9:71" s="5" customFormat="1"/>
    <row r="205" spans="9:71" s="5" customFormat="1">
      <c r="I205" s="241"/>
      <c r="J205" s="241"/>
    </row>
    <row r="206" spans="9:71" s="5" customFormat="1">
      <c r="J206" s="241"/>
    </row>
    <row r="207" spans="9:71" s="5" customFormat="1">
      <c r="I207" s="77"/>
    </row>
    <row r="208" spans="9:71" s="5" customFormat="1">
      <c r="I208" s="241"/>
    </row>
    <row r="209" spans="9:10" s="5" customFormat="1"/>
    <row r="210" spans="9:10" s="5" customFormat="1"/>
    <row r="211" spans="9:10" s="5" customFormat="1"/>
    <row r="212" spans="9:10" s="5" customFormat="1"/>
    <row r="213" spans="9:10" s="5" customFormat="1"/>
    <row r="214" spans="9:10" s="5" customFormat="1"/>
    <row r="215" spans="9:10" s="5" customFormat="1">
      <c r="I215" s="241"/>
    </row>
    <row r="216" spans="9:10" s="5" customFormat="1">
      <c r="I216" s="241"/>
    </row>
    <row r="217" spans="9:10" s="5" customFormat="1">
      <c r="I217" s="241"/>
    </row>
    <row r="218" spans="9:10" s="5" customFormat="1">
      <c r="I218" s="241"/>
    </row>
    <row r="219" spans="9:10" s="5" customFormat="1">
      <c r="I219" s="241"/>
    </row>
    <row r="220" spans="9:10" s="5" customFormat="1"/>
    <row r="221" spans="9:10" s="5" customFormat="1">
      <c r="I221" s="241"/>
    </row>
    <row r="222" spans="9:10" s="5" customFormat="1">
      <c r="I222" s="241"/>
    </row>
    <row r="223" spans="9:10" s="5" customFormat="1">
      <c r="J223" s="8"/>
    </row>
    <row r="224" spans="9:10" s="5" customFormat="1">
      <c r="J224" s="8"/>
    </row>
    <row r="225" spans="1:10" s="5" customFormat="1"/>
    <row r="226" spans="1:10" s="5" customFormat="1"/>
    <row r="227" spans="1:10" s="5" customFormat="1"/>
    <row r="228" spans="1:10" s="5" customFormat="1"/>
    <row r="229" spans="1:10" s="5" customFormat="1">
      <c r="J229" s="241"/>
    </row>
    <row r="230" spans="1:10" s="5" customFormat="1">
      <c r="J230" s="241"/>
    </row>
    <row r="231" spans="1:10" s="5" customFormat="1">
      <c r="J231" s="241"/>
    </row>
    <row r="232" spans="1:10" s="5" customFormat="1">
      <c r="J232" s="241"/>
    </row>
    <row r="233" spans="1:10" s="5" customFormat="1">
      <c r="J233" s="241"/>
    </row>
    <row r="234" spans="1:10" s="5" customFormat="1">
      <c r="J234" s="241"/>
    </row>
    <row r="235" spans="1:10" s="5" customFormat="1">
      <c r="J235" s="241"/>
    </row>
    <row r="236" spans="1:10" s="5" customFormat="1">
      <c r="J236" s="241"/>
    </row>
    <row r="237" spans="1:10" s="5" customFormat="1">
      <c r="J237" s="241"/>
    </row>
    <row r="238" spans="1:10" s="5" customFormat="1">
      <c r="J238" s="241"/>
    </row>
    <row r="239" spans="1:10" s="5" customFormat="1" ht="12.75">
      <c r="A239" s="234"/>
      <c r="B239" s="234"/>
      <c r="C239" s="234"/>
      <c r="D239" s="234"/>
      <c r="E239" s="234"/>
      <c r="F239" s="234"/>
      <c r="G239" s="234"/>
      <c r="H239" s="234"/>
      <c r="J239" s="241"/>
    </row>
    <row r="240" spans="1:10" s="5" customFormat="1" ht="12.75">
      <c r="A240" s="234"/>
      <c r="B240" s="234"/>
      <c r="C240" s="234"/>
      <c r="D240" s="234"/>
      <c r="E240" s="234"/>
      <c r="F240" s="234"/>
      <c r="G240" s="234"/>
      <c r="H240" s="234"/>
      <c r="I240" s="8"/>
    </row>
    <row r="241" spans="9:10" s="5" customFormat="1">
      <c r="J241" s="241"/>
    </row>
    <row r="242" spans="9:10" s="5" customFormat="1"/>
    <row r="243" spans="9:10" s="5" customFormat="1"/>
    <row r="244" spans="9:10" s="5" customFormat="1"/>
    <row r="245" spans="9:10" s="5" customFormat="1">
      <c r="I245" s="241"/>
    </row>
    <row r="246" spans="9:10" s="5" customFormat="1">
      <c r="I246" s="241"/>
      <c r="J246" s="241"/>
    </row>
    <row r="247" spans="9:10" s="5" customFormat="1">
      <c r="I247" s="241"/>
      <c r="J247" s="241"/>
    </row>
    <row r="248" spans="9:10" s="5" customFormat="1">
      <c r="I248" s="241"/>
      <c r="J248" s="241"/>
    </row>
    <row r="249" spans="9:10" s="5" customFormat="1">
      <c r="I249" s="241"/>
    </row>
    <row r="250" spans="9:10" s="5" customFormat="1">
      <c r="I250" s="241"/>
    </row>
    <row r="251" spans="9:10" s="5" customFormat="1">
      <c r="I251" s="241"/>
    </row>
    <row r="252" spans="9:10" s="5" customFormat="1">
      <c r="I252" s="241"/>
    </row>
    <row r="253" spans="9:10" s="5" customFormat="1">
      <c r="I253" s="241"/>
    </row>
    <row r="254" spans="9:10" s="5" customFormat="1">
      <c r="I254" s="241"/>
      <c r="J254" s="431"/>
    </row>
    <row r="255" spans="9:10" s="5" customFormat="1">
      <c r="I255" s="241"/>
      <c r="J255" s="431"/>
    </row>
    <row r="256" spans="9:10" s="5" customFormat="1">
      <c r="J256" s="431"/>
    </row>
    <row r="257" spans="9:10" s="5" customFormat="1">
      <c r="I257" s="241"/>
      <c r="J257" s="431"/>
    </row>
    <row r="258" spans="9:10" s="5" customFormat="1">
      <c r="J258" s="431"/>
    </row>
    <row r="259" spans="9:10" s="5" customFormat="1">
      <c r="J259" s="431"/>
    </row>
    <row r="260" spans="9:10" s="5" customFormat="1">
      <c r="J260" s="431"/>
    </row>
    <row r="261" spans="9:10" s="5" customFormat="1">
      <c r="I261" s="241"/>
      <c r="J261" s="431"/>
    </row>
    <row r="262" spans="9:10" s="5" customFormat="1">
      <c r="I262" s="241"/>
      <c r="J262" s="431"/>
    </row>
    <row r="263" spans="9:10" s="5" customFormat="1">
      <c r="I263" s="241"/>
      <c r="J263" s="431"/>
    </row>
    <row r="264" spans="9:10" s="5" customFormat="1">
      <c r="I264" s="241"/>
      <c r="J264" s="431"/>
    </row>
    <row r="265" spans="9:10" s="5" customFormat="1">
      <c r="I265" s="241"/>
      <c r="J265" s="431"/>
    </row>
    <row r="266" spans="9:10" s="5" customFormat="1">
      <c r="J266" s="431"/>
    </row>
    <row r="267" spans="9:10" s="5" customFormat="1"/>
    <row r="268" spans="9:10" s="5" customFormat="1"/>
    <row r="269" spans="9:10" s="5" customFormat="1">
      <c r="J269" s="241"/>
    </row>
    <row r="270" spans="9:10" s="5" customFormat="1">
      <c r="I270" s="431"/>
      <c r="J270" s="241"/>
    </row>
    <row r="271" spans="9:10" s="5" customFormat="1">
      <c r="I271" s="431"/>
      <c r="J271" s="241"/>
    </row>
    <row r="272" spans="9:10" s="5" customFormat="1">
      <c r="I272" s="431"/>
      <c r="J272" s="241"/>
    </row>
    <row r="273" spans="9:10" s="5" customFormat="1">
      <c r="I273" s="431"/>
      <c r="J273" s="241"/>
    </row>
    <row r="274" spans="9:10" s="5" customFormat="1">
      <c r="I274" s="431"/>
      <c r="J274" s="241"/>
    </row>
    <row r="275" spans="9:10" s="5" customFormat="1">
      <c r="I275" s="431"/>
      <c r="J275" s="241"/>
    </row>
    <row r="276" spans="9:10" s="5" customFormat="1">
      <c r="I276" s="431"/>
      <c r="J276" s="241"/>
    </row>
    <row r="277" spans="9:10" s="5" customFormat="1">
      <c r="I277" s="431"/>
      <c r="J277" s="241"/>
    </row>
    <row r="278" spans="9:10" s="5" customFormat="1">
      <c r="I278" s="431"/>
      <c r="J278" s="241"/>
    </row>
    <row r="279" spans="9:10" s="5" customFormat="1">
      <c r="I279" s="431"/>
      <c r="J279" s="241"/>
    </row>
    <row r="280" spans="9:10" s="5" customFormat="1">
      <c r="I280" s="431"/>
    </row>
    <row r="281" spans="9:10" s="5" customFormat="1">
      <c r="I281" s="431"/>
    </row>
    <row r="282" spans="9:10" s="5" customFormat="1">
      <c r="I282" s="431"/>
    </row>
    <row r="283" spans="9:10" s="5" customFormat="1"/>
    <row r="284" spans="9:10" s="5" customFormat="1"/>
    <row r="285" spans="9:10" s="5" customFormat="1">
      <c r="I285" s="241"/>
      <c r="J285" s="8"/>
    </row>
    <row r="286" spans="9:10" s="5" customFormat="1">
      <c r="I286" s="241"/>
      <c r="J286" s="8"/>
    </row>
    <row r="287" spans="9:10" s="5" customFormat="1">
      <c r="I287" s="241"/>
    </row>
    <row r="288" spans="9:10" s="5" customFormat="1">
      <c r="I288" s="241"/>
    </row>
    <row r="289" spans="1:10" s="5" customFormat="1">
      <c r="I289" s="241"/>
    </row>
    <row r="290" spans="1:10" s="5" customFormat="1">
      <c r="I290" s="241"/>
      <c r="J290" s="241"/>
    </row>
    <row r="291" spans="1:10" s="5" customFormat="1">
      <c r="I291" s="241"/>
    </row>
    <row r="292" spans="1:10" s="5" customFormat="1">
      <c r="I292" s="241"/>
      <c r="J292" s="241"/>
    </row>
    <row r="293" spans="1:10" s="5" customFormat="1">
      <c r="I293" s="241"/>
      <c r="J293" s="241"/>
    </row>
    <row r="294" spans="1:10" s="5" customFormat="1">
      <c r="I294" s="241"/>
    </row>
    <row r="295" spans="1:10" s="5" customFormat="1">
      <c r="I295" s="241"/>
    </row>
    <row r="296" spans="1:10" s="5" customFormat="1">
      <c r="I296" s="241"/>
      <c r="J296" s="241"/>
    </row>
    <row r="297" spans="1:10" s="5" customFormat="1">
      <c r="I297" s="241"/>
    </row>
    <row r="298" spans="1:10" s="5" customFormat="1">
      <c r="I298" s="241"/>
      <c r="J298" s="241"/>
    </row>
    <row r="299" spans="1:10" s="5" customFormat="1"/>
    <row r="300" spans="1:10" s="5" customFormat="1"/>
    <row r="301" spans="1:10" s="5" customFormat="1"/>
    <row r="302" spans="1:10" s="5" customFormat="1" ht="12.75">
      <c r="A302" s="234"/>
      <c r="B302" s="234"/>
      <c r="C302" s="234"/>
      <c r="D302" s="234"/>
      <c r="E302" s="234"/>
      <c r="F302" s="234"/>
      <c r="G302" s="234"/>
      <c r="H302" s="234"/>
      <c r="I302" s="234"/>
    </row>
    <row r="303" spans="1:10" s="5" customFormat="1"/>
    <row r="304" spans="1:10" s="5" customFormat="1">
      <c r="J304" s="241"/>
    </row>
    <row r="305" spans="1:10" s="5" customFormat="1"/>
    <row r="306" spans="1:10" s="5" customFormat="1">
      <c r="I306" s="241"/>
      <c r="J306" s="241"/>
    </row>
    <row r="307" spans="1:10" s="5" customFormat="1"/>
    <row r="308" spans="1:10" s="5" customFormat="1">
      <c r="I308" s="241"/>
      <c r="J308" s="241"/>
    </row>
    <row r="309" spans="1:10" s="5" customFormat="1">
      <c r="I309" s="241"/>
    </row>
    <row r="310" spans="1:10" s="5" customFormat="1">
      <c r="J310" s="241"/>
    </row>
    <row r="311" spans="1:10" s="5" customFormat="1"/>
    <row r="312" spans="1:10" s="5" customFormat="1">
      <c r="I312" s="241"/>
      <c r="J312" s="241"/>
    </row>
    <row r="313" spans="1:10" s="5" customFormat="1"/>
    <row r="314" spans="1:10" s="5" customFormat="1">
      <c r="I314" s="241"/>
      <c r="J314" s="241"/>
    </row>
    <row r="315" spans="1:10" s="5" customFormat="1"/>
    <row r="316" spans="1:10" s="5" customFormat="1" ht="12.75">
      <c r="A316" s="234"/>
      <c r="B316" s="234"/>
      <c r="C316" s="234"/>
      <c r="D316" s="234"/>
      <c r="E316" s="234"/>
      <c r="F316" s="234"/>
      <c r="G316" s="234"/>
      <c r="H316" s="234"/>
      <c r="J316" s="241"/>
    </row>
    <row r="317" spans="1:10" s="5" customFormat="1"/>
    <row r="318" spans="1:10" s="5" customFormat="1"/>
    <row r="319" spans="1:10" s="5" customFormat="1"/>
    <row r="320" spans="1:10" s="5" customFormat="1">
      <c r="I320" s="241"/>
      <c r="J320" s="241"/>
    </row>
    <row r="321" spans="9:10" s="5" customFormat="1"/>
    <row r="322" spans="9:10" s="5" customFormat="1">
      <c r="I322" s="241"/>
      <c r="J322" s="241"/>
    </row>
    <row r="323" spans="9:10" s="5" customFormat="1"/>
    <row r="324" spans="9:10" s="5" customFormat="1">
      <c r="I324" s="241"/>
    </row>
    <row r="325" spans="9:10" s="5" customFormat="1"/>
    <row r="326" spans="9:10" s="5" customFormat="1">
      <c r="I326" s="241"/>
    </row>
    <row r="327" spans="9:10" s="5" customFormat="1"/>
    <row r="328" spans="9:10" s="5" customFormat="1">
      <c r="I328" s="241"/>
    </row>
    <row r="329" spans="9:10" s="5" customFormat="1"/>
    <row r="330" spans="9:10" s="5" customFormat="1">
      <c r="I330" s="241"/>
    </row>
    <row r="331" spans="9:10" s="5" customFormat="1"/>
    <row r="332" spans="9:10" s="5" customFormat="1">
      <c r="I332" s="241"/>
    </row>
    <row r="333" spans="9:10" s="5" customFormat="1"/>
    <row r="334" spans="9:10" s="5" customFormat="1">
      <c r="I334" s="241"/>
    </row>
    <row r="335" spans="9:10" s="5" customFormat="1">
      <c r="I335" s="241"/>
    </row>
    <row r="336" spans="9:10" s="5" customFormat="1"/>
    <row r="337" spans="9:59" s="5" customFormat="1"/>
    <row r="338" spans="9:59" s="5" customFormat="1"/>
    <row r="339" spans="9:59" s="5" customFormat="1">
      <c r="I339" s="241"/>
    </row>
    <row r="340" spans="9:59" s="5" customFormat="1"/>
    <row r="341" spans="9:59" s="5" customFormat="1"/>
    <row r="342" spans="9:59" s="5" customFormat="1"/>
    <row r="343" spans="9:59" s="5" customFormat="1"/>
    <row r="344" spans="9:59" s="5" customFormat="1">
      <c r="I344" s="53"/>
    </row>
    <row r="345" spans="9:59" s="5" customFormat="1">
      <c r="I345" s="53"/>
    </row>
    <row r="346" spans="9:59" s="5" customFormat="1">
      <c r="I346" s="53"/>
      <c r="AC346" s="240"/>
      <c r="AD346" s="240"/>
      <c r="AE346" s="240"/>
      <c r="AF346" s="240"/>
      <c r="AG346" s="240"/>
      <c r="AH346" s="240"/>
      <c r="AI346" s="240"/>
      <c r="AJ346" s="240"/>
      <c r="AK346" s="240"/>
      <c r="AL346" s="240"/>
      <c r="AM346" s="240"/>
      <c r="AN346" s="240"/>
      <c r="AO346" s="240"/>
      <c r="AP346" s="240"/>
      <c r="AQ346" s="240"/>
      <c r="AR346" s="240"/>
      <c r="AS346" s="240"/>
      <c r="AT346" s="240"/>
      <c r="AU346" s="240"/>
      <c r="AV346" s="240"/>
      <c r="AW346" s="240"/>
      <c r="AX346" s="240"/>
      <c r="AY346" s="240"/>
      <c r="AZ346" s="240"/>
      <c r="BA346" s="240"/>
      <c r="BB346" s="240"/>
      <c r="BC346" s="240"/>
      <c r="BD346" s="240"/>
      <c r="BE346" s="240"/>
      <c r="BF346" s="240"/>
      <c r="BG346" s="240"/>
    </row>
    <row r="347" spans="9:59" s="5" customFormat="1">
      <c r="AC347" s="240"/>
      <c r="AD347" s="240"/>
      <c r="AE347" s="240"/>
      <c r="AF347" s="240"/>
      <c r="AG347" s="240"/>
      <c r="AH347" s="240"/>
      <c r="AI347" s="240"/>
      <c r="AJ347" s="240"/>
      <c r="AK347" s="240"/>
      <c r="AL347" s="240"/>
      <c r="AM347" s="240"/>
      <c r="AN347" s="240"/>
      <c r="AO347" s="240"/>
      <c r="AP347" s="240"/>
      <c r="AQ347" s="240"/>
      <c r="AR347" s="240"/>
      <c r="AS347" s="240"/>
      <c r="AT347" s="240"/>
      <c r="AU347" s="240"/>
      <c r="AV347" s="240"/>
      <c r="AW347" s="240"/>
      <c r="AX347" s="240"/>
      <c r="AY347" s="240"/>
      <c r="AZ347" s="240"/>
      <c r="BA347" s="240"/>
      <c r="BB347" s="240"/>
      <c r="BC347" s="240"/>
      <c r="BD347" s="240"/>
      <c r="BE347" s="240"/>
      <c r="BF347" s="240"/>
      <c r="BG347" s="240"/>
    </row>
    <row r="348" spans="9:59" s="5" customFormat="1">
      <c r="K348" s="8"/>
      <c r="AC348" s="240"/>
      <c r="AD348" s="240"/>
      <c r="AE348" s="240"/>
      <c r="AF348" s="240"/>
      <c r="AG348" s="240"/>
      <c r="AH348" s="240"/>
      <c r="AI348" s="240"/>
      <c r="AJ348" s="240"/>
      <c r="AK348" s="240"/>
      <c r="AL348" s="240"/>
      <c r="AM348" s="240"/>
      <c r="AN348" s="240"/>
      <c r="AO348" s="240"/>
      <c r="AP348" s="240"/>
      <c r="AQ348" s="240"/>
      <c r="AR348" s="240"/>
      <c r="AS348" s="240"/>
      <c r="AT348" s="240"/>
      <c r="AU348" s="240"/>
      <c r="AV348" s="240"/>
      <c r="AW348" s="240"/>
      <c r="AX348" s="240"/>
      <c r="AY348" s="240"/>
      <c r="AZ348" s="240"/>
      <c r="BA348" s="240"/>
      <c r="BB348" s="240"/>
      <c r="BC348" s="240"/>
      <c r="BD348" s="240"/>
      <c r="BE348" s="240"/>
      <c r="BF348" s="240"/>
      <c r="BG348" s="240"/>
    </row>
    <row r="349" spans="9:59" s="5" customFormat="1">
      <c r="J349" s="8"/>
      <c r="K349" s="8"/>
      <c r="AC349" s="240"/>
      <c r="AD349" s="240"/>
      <c r="AE349" s="240"/>
      <c r="AF349" s="240"/>
      <c r="AG349" s="240"/>
      <c r="AH349" s="240"/>
      <c r="AI349" s="240"/>
      <c r="AJ349" s="240"/>
      <c r="AK349" s="240"/>
      <c r="AL349" s="240"/>
      <c r="AM349" s="240"/>
      <c r="AN349" s="240"/>
      <c r="AO349" s="240"/>
      <c r="AP349" s="240"/>
      <c r="AQ349" s="240"/>
      <c r="AR349" s="240"/>
      <c r="AS349" s="240"/>
      <c r="AT349" s="240"/>
      <c r="AU349" s="240"/>
      <c r="AV349" s="240"/>
      <c r="AW349" s="240"/>
      <c r="AX349" s="240"/>
      <c r="AY349" s="240"/>
      <c r="AZ349" s="240"/>
      <c r="BA349" s="240"/>
      <c r="BB349" s="240"/>
      <c r="BC349" s="240"/>
      <c r="BD349" s="240"/>
      <c r="BE349" s="240"/>
      <c r="BF349" s="240"/>
      <c r="BG349" s="240"/>
    </row>
    <row r="350" spans="9:59" s="5" customFormat="1">
      <c r="J350" s="8"/>
      <c r="AC350" s="240"/>
      <c r="AD350" s="240"/>
      <c r="AE350" s="240"/>
      <c r="AF350" s="240"/>
      <c r="AG350" s="240"/>
      <c r="AH350" s="240"/>
      <c r="AI350" s="240"/>
      <c r="AJ350" s="240"/>
      <c r="AK350" s="240"/>
      <c r="AL350" s="240"/>
      <c r="AM350" s="240"/>
      <c r="AN350" s="240"/>
      <c r="AO350" s="240"/>
      <c r="AP350" s="240"/>
      <c r="AQ350" s="240"/>
      <c r="AR350" s="240"/>
      <c r="AS350" s="240"/>
      <c r="AT350" s="240"/>
      <c r="AU350" s="240"/>
      <c r="AV350" s="240"/>
      <c r="AW350" s="240"/>
      <c r="AX350" s="240"/>
      <c r="AY350" s="240"/>
      <c r="AZ350" s="240"/>
      <c r="BA350" s="240"/>
      <c r="BB350" s="240"/>
      <c r="BC350" s="240"/>
      <c r="BD350" s="240"/>
      <c r="BE350" s="240"/>
      <c r="BF350" s="240"/>
      <c r="BG350" s="240"/>
    </row>
    <row r="351" spans="9:59" s="5" customFormat="1">
      <c r="AC351" s="240"/>
      <c r="AD351" s="240"/>
      <c r="AE351" s="240"/>
      <c r="AF351" s="240"/>
      <c r="AG351" s="240"/>
      <c r="AH351" s="240"/>
      <c r="AI351" s="240"/>
      <c r="AJ351" s="240"/>
      <c r="AK351" s="240"/>
      <c r="AL351" s="240"/>
      <c r="AM351" s="240"/>
      <c r="AN351" s="240"/>
      <c r="AO351" s="240"/>
      <c r="AP351" s="240"/>
      <c r="AQ351" s="240"/>
      <c r="AR351" s="240"/>
      <c r="AS351" s="240"/>
      <c r="AT351" s="240"/>
      <c r="AU351" s="240"/>
      <c r="AV351" s="240"/>
      <c r="AW351" s="240"/>
      <c r="AX351" s="240"/>
      <c r="AY351" s="240"/>
      <c r="AZ351" s="240"/>
      <c r="BA351" s="240"/>
      <c r="BB351" s="240"/>
      <c r="BC351" s="240"/>
      <c r="BD351" s="240"/>
      <c r="BE351" s="240"/>
      <c r="BF351" s="240"/>
      <c r="BG351" s="240"/>
    </row>
    <row r="352" spans="9:59" s="5" customFormat="1">
      <c r="AC352" s="240"/>
      <c r="AD352" s="240"/>
      <c r="AE352" s="240"/>
      <c r="AF352" s="240"/>
      <c r="AG352" s="240"/>
      <c r="AH352" s="240"/>
      <c r="AI352" s="240"/>
      <c r="AJ352" s="240"/>
      <c r="AK352" s="240"/>
      <c r="AL352" s="240"/>
      <c r="AM352" s="240"/>
      <c r="AN352" s="240"/>
      <c r="AO352" s="240"/>
      <c r="AP352" s="240"/>
      <c r="AQ352" s="240"/>
      <c r="AR352" s="240"/>
      <c r="AS352" s="240"/>
      <c r="AT352" s="240"/>
      <c r="AU352" s="240"/>
      <c r="AV352" s="240"/>
      <c r="AW352" s="240"/>
      <c r="AX352" s="240"/>
      <c r="AY352" s="240"/>
      <c r="AZ352" s="240"/>
      <c r="BA352" s="240"/>
      <c r="BB352" s="240"/>
      <c r="BC352" s="240"/>
      <c r="BD352" s="240"/>
      <c r="BE352" s="240"/>
      <c r="BF352" s="240"/>
      <c r="BG352" s="240"/>
    </row>
    <row r="353" spans="1:59" s="5" customFormat="1">
      <c r="K353" s="241"/>
      <c r="AC353" s="240"/>
      <c r="AD353" s="240"/>
      <c r="AE353" s="240"/>
      <c r="AF353" s="240"/>
      <c r="AG353" s="240"/>
      <c r="AH353" s="240"/>
      <c r="AI353" s="240"/>
      <c r="AJ353" s="240"/>
      <c r="AK353" s="240"/>
      <c r="AL353" s="240"/>
      <c r="AM353" s="240"/>
      <c r="AN353" s="240"/>
      <c r="AO353" s="240"/>
      <c r="AP353" s="240"/>
      <c r="AQ353" s="240"/>
      <c r="AR353" s="240"/>
      <c r="AS353" s="240"/>
      <c r="AT353" s="240"/>
      <c r="AU353" s="240"/>
      <c r="AV353" s="240"/>
      <c r="AW353" s="240"/>
      <c r="AX353" s="240"/>
      <c r="AY353" s="240"/>
      <c r="AZ353" s="240"/>
      <c r="BA353" s="240"/>
      <c r="BB353" s="240"/>
      <c r="BC353" s="240"/>
      <c r="BD353" s="240"/>
      <c r="BE353" s="240"/>
      <c r="BF353" s="240"/>
      <c r="BG353" s="240"/>
    </row>
    <row r="354" spans="1:59" s="5" customFormat="1">
      <c r="J354" s="241"/>
      <c r="AC354" s="240"/>
      <c r="AD354" s="240"/>
      <c r="AE354" s="240"/>
      <c r="AF354" s="240"/>
      <c r="AG354" s="240"/>
      <c r="AH354" s="240"/>
      <c r="AI354" s="240"/>
      <c r="AJ354" s="240"/>
      <c r="AK354" s="240"/>
      <c r="AL354" s="240"/>
      <c r="AM354" s="240"/>
      <c r="AN354" s="240"/>
      <c r="AO354" s="240"/>
      <c r="AP354" s="240"/>
      <c r="AQ354" s="240"/>
      <c r="AR354" s="240"/>
      <c r="AS354" s="240"/>
      <c r="AT354" s="240"/>
      <c r="AU354" s="240"/>
      <c r="AV354" s="240"/>
      <c r="AW354" s="240"/>
      <c r="AX354" s="240"/>
      <c r="AY354" s="240"/>
      <c r="AZ354" s="240"/>
      <c r="BA354" s="240"/>
      <c r="BB354" s="240"/>
      <c r="BC354" s="240"/>
      <c r="BD354" s="240"/>
      <c r="BE354" s="240"/>
      <c r="BF354" s="240"/>
      <c r="BG354" s="240"/>
    </row>
    <row r="355" spans="1:59" s="5" customFormat="1">
      <c r="AC355" s="240"/>
      <c r="AD355" s="240"/>
      <c r="AE355" s="240"/>
      <c r="AF355" s="240"/>
      <c r="AG355" s="240"/>
      <c r="AH355" s="240"/>
      <c r="AI355" s="240"/>
      <c r="AJ355" s="240"/>
      <c r="AK355" s="240"/>
      <c r="AL355" s="240"/>
      <c r="AM355" s="240"/>
      <c r="AN355" s="240"/>
      <c r="AO355" s="240"/>
      <c r="AP355" s="240"/>
      <c r="AQ355" s="240"/>
      <c r="AR355" s="240"/>
      <c r="AS355" s="240"/>
      <c r="AT355" s="240"/>
      <c r="AU355" s="240"/>
      <c r="AV355" s="240"/>
      <c r="AW355" s="240"/>
      <c r="AX355" s="240"/>
      <c r="AY355" s="240"/>
      <c r="AZ355" s="240"/>
      <c r="BA355" s="240"/>
      <c r="BB355" s="240"/>
      <c r="BC355" s="240"/>
      <c r="BD355" s="240"/>
      <c r="BE355" s="240"/>
      <c r="BF355" s="240"/>
      <c r="BG355" s="240"/>
    </row>
    <row r="356" spans="1:59" s="5" customFormat="1">
      <c r="AC356" s="240"/>
      <c r="AD356" s="240"/>
      <c r="AE356" s="240"/>
      <c r="AF356" s="240"/>
      <c r="AG356" s="240"/>
      <c r="AH356" s="240"/>
      <c r="AI356" s="240"/>
      <c r="AJ356" s="240"/>
      <c r="AK356" s="240"/>
      <c r="AL356" s="240"/>
      <c r="AM356" s="240"/>
      <c r="AN356" s="240"/>
      <c r="AO356" s="240"/>
      <c r="AP356" s="240"/>
      <c r="AQ356" s="240"/>
      <c r="AR356" s="240"/>
      <c r="AS356" s="240"/>
      <c r="AT356" s="240"/>
      <c r="AU356" s="240"/>
      <c r="AV356" s="240"/>
      <c r="AW356" s="240"/>
      <c r="AX356" s="240"/>
      <c r="AY356" s="240"/>
      <c r="AZ356" s="240"/>
      <c r="BA356" s="240"/>
      <c r="BB356" s="240"/>
      <c r="BC356" s="240"/>
      <c r="BD356" s="240"/>
      <c r="BE356" s="240"/>
      <c r="BF356" s="240"/>
      <c r="BG356" s="240"/>
    </row>
    <row r="357" spans="1:59" s="5" customFormat="1">
      <c r="K357" s="241"/>
      <c r="AC357" s="240"/>
      <c r="AD357" s="240"/>
      <c r="AE357" s="240"/>
      <c r="AF357" s="240"/>
      <c r="AG357" s="240"/>
      <c r="AH357" s="240"/>
      <c r="AI357" s="240"/>
      <c r="AJ357" s="240"/>
      <c r="AK357" s="240"/>
      <c r="AL357" s="240"/>
      <c r="AM357" s="240"/>
      <c r="AN357" s="240"/>
      <c r="AO357" s="240"/>
      <c r="AP357" s="240"/>
      <c r="AQ357" s="240"/>
      <c r="AR357" s="240"/>
      <c r="AS357" s="240"/>
      <c r="AT357" s="240"/>
      <c r="AU357" s="240"/>
      <c r="AV357" s="240"/>
      <c r="AW357" s="240"/>
      <c r="AX357" s="240"/>
      <c r="AY357" s="240"/>
      <c r="AZ357" s="240"/>
      <c r="BA357" s="240"/>
      <c r="BB357" s="240"/>
      <c r="BC357" s="240"/>
      <c r="BD357" s="240"/>
      <c r="BE357" s="240"/>
      <c r="BF357" s="240"/>
      <c r="BG357" s="240"/>
    </row>
    <row r="358" spans="1:59" s="5" customFormat="1">
      <c r="J358" s="241"/>
      <c r="AC358" s="240"/>
      <c r="AD358" s="240"/>
      <c r="AE358" s="240"/>
      <c r="AF358" s="240"/>
      <c r="AG358" s="240"/>
      <c r="AH358" s="240"/>
      <c r="AI358" s="240"/>
      <c r="AJ358" s="240"/>
      <c r="AK358" s="240"/>
      <c r="AL358" s="240"/>
      <c r="AM358" s="240"/>
      <c r="AN358" s="240"/>
      <c r="AO358" s="240"/>
      <c r="AP358" s="240"/>
      <c r="AQ358" s="240"/>
      <c r="AR358" s="240"/>
      <c r="AS358" s="240"/>
      <c r="AT358" s="240"/>
      <c r="AU358" s="240"/>
      <c r="AV358" s="240"/>
      <c r="AW358" s="240"/>
      <c r="AX358" s="240"/>
      <c r="AY358" s="240"/>
      <c r="AZ358" s="240"/>
      <c r="BA358" s="240"/>
      <c r="BB358" s="240"/>
      <c r="BC358" s="240"/>
      <c r="BD358" s="240"/>
      <c r="BE358" s="240"/>
      <c r="BF358" s="240"/>
      <c r="BG358" s="240"/>
    </row>
    <row r="359" spans="1:59" s="5" customFormat="1">
      <c r="AC359" s="240"/>
      <c r="AD359" s="240"/>
      <c r="AE359" s="240"/>
      <c r="AF359" s="240"/>
      <c r="AG359" s="240"/>
      <c r="AH359" s="240"/>
      <c r="AI359" s="240"/>
      <c r="AJ359" s="240"/>
      <c r="AK359" s="240"/>
      <c r="AL359" s="240"/>
      <c r="AM359" s="240"/>
      <c r="AN359" s="240"/>
      <c r="AO359" s="240"/>
      <c r="AP359" s="240"/>
      <c r="AQ359" s="240"/>
      <c r="AR359" s="240"/>
      <c r="AS359" s="240"/>
      <c r="AT359" s="240"/>
      <c r="AU359" s="240"/>
      <c r="AV359" s="240"/>
      <c r="AW359" s="240"/>
      <c r="AX359" s="240"/>
      <c r="AY359" s="240"/>
      <c r="AZ359" s="240"/>
      <c r="BA359" s="240"/>
      <c r="BB359" s="240"/>
      <c r="BC359" s="240"/>
      <c r="BD359" s="240"/>
      <c r="BE359" s="240"/>
      <c r="BF359" s="240"/>
      <c r="BG359" s="240"/>
    </row>
    <row r="360" spans="1:59" s="5" customFormat="1">
      <c r="AC360" s="240"/>
      <c r="AD360" s="240"/>
      <c r="AE360" s="240"/>
      <c r="AF360" s="240"/>
      <c r="AG360" s="240"/>
      <c r="AH360" s="240"/>
      <c r="AI360" s="240"/>
      <c r="AJ360" s="240"/>
      <c r="AK360" s="240"/>
      <c r="AL360" s="240"/>
      <c r="AM360" s="240"/>
      <c r="AN360" s="240"/>
      <c r="AO360" s="240"/>
      <c r="AP360" s="240"/>
      <c r="AQ360" s="240"/>
      <c r="AR360" s="240"/>
      <c r="AS360" s="240"/>
      <c r="AT360" s="240"/>
      <c r="AU360" s="240"/>
      <c r="AV360" s="240"/>
      <c r="AW360" s="240"/>
      <c r="AX360" s="240"/>
      <c r="AY360" s="240"/>
      <c r="AZ360" s="240"/>
      <c r="BA360" s="240"/>
      <c r="BB360" s="240"/>
      <c r="BC360" s="240"/>
      <c r="BD360" s="240"/>
      <c r="BE360" s="240"/>
      <c r="BF360" s="240"/>
      <c r="BG360" s="240"/>
    </row>
    <row r="361" spans="1:59" s="5" customFormat="1">
      <c r="AC361" s="240"/>
      <c r="AD361" s="240"/>
      <c r="AE361" s="240"/>
      <c r="AF361" s="240"/>
      <c r="AG361" s="240"/>
      <c r="AH361" s="240"/>
      <c r="AI361" s="240"/>
      <c r="AJ361" s="240"/>
      <c r="AK361" s="240"/>
      <c r="AL361" s="240"/>
      <c r="AM361" s="240"/>
      <c r="AN361" s="240"/>
      <c r="AO361" s="240"/>
      <c r="AP361" s="240"/>
      <c r="AQ361" s="240"/>
      <c r="AR361" s="240"/>
      <c r="AS361" s="240"/>
      <c r="AT361" s="240"/>
      <c r="AU361" s="240"/>
      <c r="AV361" s="240"/>
      <c r="AW361" s="240"/>
      <c r="AX361" s="240"/>
      <c r="AY361" s="240"/>
      <c r="AZ361" s="240"/>
      <c r="BA361" s="240"/>
      <c r="BB361" s="240"/>
      <c r="BC361" s="240"/>
      <c r="BD361" s="240"/>
      <c r="BE361" s="240"/>
      <c r="BF361" s="240"/>
      <c r="BG361" s="240"/>
    </row>
    <row r="362" spans="1:59" s="5" customFormat="1">
      <c r="K362" s="241"/>
      <c r="AC362" s="240"/>
      <c r="AD362" s="240"/>
      <c r="AE362" s="240"/>
      <c r="AF362" s="240"/>
      <c r="AG362" s="240"/>
      <c r="AH362" s="240"/>
      <c r="AI362" s="240"/>
      <c r="AJ362" s="240"/>
      <c r="AK362" s="240"/>
      <c r="AL362" s="240"/>
      <c r="AM362" s="240"/>
      <c r="AN362" s="240"/>
      <c r="AO362" s="240"/>
      <c r="AP362" s="240"/>
      <c r="AQ362" s="240"/>
      <c r="AR362" s="240"/>
      <c r="AS362" s="240"/>
      <c r="AT362" s="240"/>
      <c r="AU362" s="240"/>
      <c r="AV362" s="240"/>
      <c r="AW362" s="240"/>
      <c r="AX362" s="240"/>
      <c r="AY362" s="240"/>
      <c r="AZ362" s="240"/>
      <c r="BA362" s="240"/>
      <c r="BB362" s="240"/>
      <c r="BC362" s="240"/>
      <c r="BD362" s="240"/>
      <c r="BE362" s="240"/>
      <c r="BF362" s="240"/>
      <c r="BG362" s="240"/>
    </row>
    <row r="363" spans="1:59" s="5" customFormat="1">
      <c r="J363" s="241"/>
      <c r="AC363" s="240"/>
      <c r="AD363" s="240"/>
      <c r="AE363" s="240"/>
      <c r="AF363" s="240"/>
      <c r="AG363" s="240"/>
      <c r="AH363" s="240"/>
      <c r="AI363" s="240"/>
      <c r="AJ363" s="240"/>
      <c r="AK363" s="240"/>
      <c r="AL363" s="240"/>
      <c r="AM363" s="240"/>
      <c r="AN363" s="240"/>
      <c r="AO363" s="240"/>
      <c r="AP363" s="240"/>
      <c r="AQ363" s="240"/>
      <c r="AR363" s="240"/>
      <c r="AS363" s="240"/>
      <c r="AT363" s="240"/>
      <c r="AU363" s="240"/>
      <c r="AV363" s="240"/>
      <c r="AW363" s="240"/>
      <c r="AX363" s="240"/>
      <c r="AY363" s="240"/>
      <c r="AZ363" s="240"/>
      <c r="BA363" s="240"/>
      <c r="BB363" s="240"/>
      <c r="BC363" s="240"/>
      <c r="BD363" s="240"/>
      <c r="BE363" s="240"/>
      <c r="BF363" s="240"/>
      <c r="BG363" s="240"/>
    </row>
    <row r="364" spans="1:59" s="5" customFormat="1">
      <c r="K364" s="241"/>
      <c r="AC364" s="240"/>
      <c r="AD364" s="240"/>
      <c r="AE364" s="240"/>
      <c r="AF364" s="240"/>
      <c r="AG364" s="240"/>
      <c r="AH364" s="240"/>
      <c r="AI364" s="240"/>
      <c r="AJ364" s="240"/>
      <c r="AK364" s="240"/>
      <c r="AL364" s="240"/>
      <c r="AM364" s="240"/>
      <c r="AN364" s="240"/>
      <c r="AO364" s="240"/>
      <c r="AP364" s="240"/>
      <c r="AQ364" s="240"/>
      <c r="AR364" s="240"/>
      <c r="AS364" s="240"/>
      <c r="AT364" s="240"/>
      <c r="AU364" s="240"/>
      <c r="AV364" s="240"/>
      <c r="AW364" s="240"/>
      <c r="AX364" s="240"/>
      <c r="AY364" s="240"/>
      <c r="AZ364" s="240"/>
      <c r="BA364" s="240"/>
      <c r="BB364" s="240"/>
      <c r="BC364" s="240"/>
      <c r="BD364" s="240"/>
      <c r="BE364" s="240"/>
      <c r="BF364" s="240"/>
      <c r="BG364" s="240"/>
    </row>
    <row r="365" spans="1:59" s="5" customFormat="1">
      <c r="J365" s="241"/>
      <c r="K365" s="241"/>
      <c r="AC365" s="240"/>
      <c r="AD365" s="240"/>
      <c r="AE365" s="240"/>
      <c r="AF365" s="240"/>
      <c r="AG365" s="240"/>
      <c r="AH365" s="240"/>
      <c r="AI365" s="240"/>
      <c r="AJ365" s="240"/>
      <c r="AK365" s="240"/>
      <c r="AL365" s="240"/>
      <c r="AM365" s="240"/>
      <c r="AN365" s="240"/>
      <c r="AO365" s="240"/>
      <c r="AP365" s="240"/>
      <c r="AQ365" s="240"/>
      <c r="AR365" s="240"/>
      <c r="AS365" s="240"/>
      <c r="AT365" s="240"/>
      <c r="AU365" s="240"/>
      <c r="AV365" s="240"/>
      <c r="AW365" s="240"/>
      <c r="AX365" s="240"/>
      <c r="AY365" s="240"/>
      <c r="AZ365" s="240"/>
      <c r="BA365" s="240"/>
      <c r="BB365" s="240"/>
      <c r="BC365" s="240"/>
      <c r="BD365" s="240"/>
      <c r="BE365" s="240"/>
      <c r="BF365" s="240"/>
      <c r="BG365" s="240"/>
    </row>
    <row r="366" spans="1:59" s="5" customFormat="1" ht="12.75">
      <c r="A366" s="234"/>
      <c r="B366" s="234"/>
      <c r="C366" s="234"/>
      <c r="D366" s="234"/>
      <c r="E366" s="234"/>
      <c r="F366" s="234"/>
      <c r="G366" s="234"/>
      <c r="H366" s="234"/>
      <c r="I366" s="234"/>
      <c r="J366" s="241"/>
      <c r="AC366" s="240"/>
      <c r="AD366" s="240"/>
      <c r="AE366" s="240"/>
      <c r="AF366" s="240"/>
      <c r="AG366" s="240"/>
      <c r="AH366" s="240"/>
      <c r="AI366" s="240"/>
      <c r="AJ366" s="240"/>
      <c r="AK366" s="240"/>
      <c r="AL366" s="240"/>
      <c r="AM366" s="240"/>
      <c r="AN366" s="240"/>
      <c r="AO366" s="240"/>
      <c r="AP366" s="240"/>
      <c r="AQ366" s="240"/>
      <c r="AR366" s="240"/>
      <c r="AS366" s="240"/>
      <c r="AT366" s="240"/>
      <c r="AU366" s="240"/>
      <c r="AV366" s="240"/>
      <c r="AW366" s="240"/>
      <c r="AX366" s="240"/>
      <c r="AY366" s="240"/>
      <c r="AZ366" s="240"/>
      <c r="BA366" s="240"/>
      <c r="BB366" s="240"/>
      <c r="BC366" s="240"/>
      <c r="BD366" s="240"/>
      <c r="BE366" s="240"/>
      <c r="BF366" s="240"/>
      <c r="BG366" s="240"/>
    </row>
    <row r="367" spans="1:59" s="5" customFormat="1">
      <c r="AC367" s="240"/>
      <c r="AD367" s="240"/>
      <c r="AE367" s="240"/>
      <c r="AF367" s="240"/>
      <c r="AG367" s="240"/>
      <c r="AH367" s="240"/>
      <c r="AI367" s="240"/>
      <c r="AJ367" s="240"/>
      <c r="AK367" s="240"/>
      <c r="AL367" s="240"/>
      <c r="AM367" s="240"/>
      <c r="AN367" s="240"/>
      <c r="AO367" s="240"/>
      <c r="AP367" s="240"/>
      <c r="AQ367" s="240"/>
      <c r="AR367" s="240"/>
      <c r="AS367" s="240"/>
      <c r="AT367" s="240"/>
      <c r="AU367" s="240"/>
      <c r="AV367" s="240"/>
      <c r="AW367" s="240"/>
      <c r="AX367" s="240"/>
      <c r="AY367" s="240"/>
      <c r="AZ367" s="240"/>
      <c r="BA367" s="240"/>
      <c r="BB367" s="240"/>
      <c r="BC367" s="240"/>
      <c r="BD367" s="240"/>
      <c r="BE367" s="240"/>
      <c r="BF367" s="240"/>
      <c r="BG367" s="240"/>
    </row>
    <row r="368" spans="1:59" s="5" customFormat="1">
      <c r="AC368" s="240"/>
      <c r="AD368" s="240"/>
      <c r="AE368" s="240"/>
      <c r="AF368" s="240"/>
      <c r="AG368" s="240"/>
      <c r="AH368" s="240"/>
      <c r="AI368" s="240"/>
      <c r="AJ368" s="240"/>
      <c r="AK368" s="240"/>
      <c r="AL368" s="240"/>
      <c r="AM368" s="240"/>
      <c r="AN368" s="240"/>
      <c r="AO368" s="240"/>
      <c r="AP368" s="240"/>
      <c r="AQ368" s="240"/>
      <c r="AR368" s="240"/>
      <c r="AS368" s="240"/>
      <c r="AT368" s="240"/>
      <c r="AU368" s="240"/>
      <c r="AV368" s="240"/>
      <c r="AW368" s="240"/>
      <c r="AX368" s="240"/>
      <c r="AY368" s="240"/>
      <c r="AZ368" s="240"/>
      <c r="BA368" s="240"/>
      <c r="BB368" s="240"/>
      <c r="BC368" s="240"/>
      <c r="BD368" s="240"/>
      <c r="BE368" s="240"/>
      <c r="BF368" s="240"/>
      <c r="BG368" s="240"/>
    </row>
    <row r="369" spans="10:59" s="5" customFormat="1">
      <c r="K369" s="241"/>
      <c r="AC369" s="240"/>
      <c r="AD369" s="240"/>
      <c r="AE369" s="240"/>
      <c r="AF369" s="240"/>
      <c r="AG369" s="240"/>
      <c r="AH369" s="240"/>
      <c r="AI369" s="240"/>
      <c r="AJ369" s="240"/>
      <c r="AK369" s="240"/>
      <c r="AL369" s="240"/>
      <c r="AM369" s="240"/>
      <c r="AN369" s="240"/>
      <c r="AO369" s="240"/>
      <c r="AP369" s="240"/>
      <c r="AQ369" s="240"/>
      <c r="AR369" s="240"/>
      <c r="AS369" s="240"/>
      <c r="AT369" s="240"/>
      <c r="AU369" s="240"/>
      <c r="AV369" s="240"/>
      <c r="AW369" s="240"/>
      <c r="AX369" s="240"/>
      <c r="AY369" s="240"/>
      <c r="AZ369" s="240"/>
      <c r="BA369" s="240"/>
      <c r="BB369" s="240"/>
      <c r="BC369" s="240"/>
      <c r="BD369" s="240"/>
      <c r="BE369" s="240"/>
      <c r="BF369" s="240"/>
      <c r="BG369" s="240"/>
    </row>
    <row r="370" spans="10:59" s="5" customFormat="1">
      <c r="AC370" s="240"/>
      <c r="AD370" s="240"/>
      <c r="AE370" s="240"/>
      <c r="AF370" s="240"/>
      <c r="AG370" s="240"/>
      <c r="AH370" s="240"/>
      <c r="AI370" s="240"/>
      <c r="AJ370" s="240"/>
      <c r="AK370" s="240"/>
      <c r="AL370" s="240"/>
      <c r="AM370" s="240"/>
      <c r="AN370" s="240"/>
      <c r="AO370" s="240"/>
      <c r="AP370" s="240"/>
      <c r="AQ370" s="240"/>
      <c r="AR370" s="240"/>
      <c r="AS370" s="240"/>
      <c r="AT370" s="240"/>
      <c r="AU370" s="240"/>
      <c r="AV370" s="240"/>
      <c r="AW370" s="240"/>
      <c r="AX370" s="240"/>
      <c r="AY370" s="240"/>
      <c r="AZ370" s="240"/>
      <c r="BA370" s="240"/>
      <c r="BB370" s="240"/>
      <c r="BC370" s="240"/>
      <c r="BD370" s="240"/>
      <c r="BE370" s="240"/>
      <c r="BF370" s="240"/>
      <c r="BG370" s="240"/>
    </row>
    <row r="371" spans="10:59" s="5" customFormat="1">
      <c r="K371" s="241"/>
      <c r="AC371" s="240"/>
      <c r="AD371" s="240"/>
      <c r="AE371" s="240"/>
      <c r="AF371" s="240"/>
      <c r="AG371" s="240"/>
      <c r="AH371" s="240"/>
      <c r="AI371" s="240"/>
      <c r="AJ371" s="240"/>
      <c r="AK371" s="240"/>
      <c r="AL371" s="240"/>
      <c r="AM371" s="240"/>
      <c r="AN371" s="240"/>
      <c r="AO371" s="240"/>
      <c r="AP371" s="240"/>
      <c r="AQ371" s="240"/>
      <c r="AR371" s="240"/>
      <c r="AS371" s="240"/>
      <c r="AT371" s="240"/>
      <c r="AU371" s="240"/>
      <c r="AV371" s="240"/>
      <c r="AW371" s="240"/>
      <c r="AX371" s="240"/>
      <c r="AY371" s="240"/>
      <c r="AZ371" s="240"/>
      <c r="BA371" s="240"/>
      <c r="BB371" s="240"/>
      <c r="BC371" s="240"/>
      <c r="BD371" s="240"/>
      <c r="BE371" s="240"/>
      <c r="BF371" s="240"/>
      <c r="BG371" s="240"/>
    </row>
    <row r="372" spans="10:59" s="5" customFormat="1">
      <c r="K372" s="241"/>
      <c r="AC372" s="240"/>
      <c r="AD372" s="240"/>
      <c r="AE372" s="240"/>
      <c r="AF372" s="240"/>
      <c r="AG372" s="240"/>
      <c r="AH372" s="240"/>
      <c r="AI372" s="240"/>
      <c r="AJ372" s="240"/>
      <c r="AK372" s="240"/>
      <c r="AL372" s="240"/>
      <c r="AM372" s="240"/>
      <c r="AN372" s="240"/>
      <c r="AO372" s="240"/>
      <c r="AP372" s="240"/>
      <c r="AQ372" s="240"/>
      <c r="AR372" s="240"/>
      <c r="AS372" s="240"/>
      <c r="AT372" s="240"/>
      <c r="AU372" s="240"/>
      <c r="AV372" s="240"/>
      <c r="AW372" s="240"/>
      <c r="AX372" s="240"/>
      <c r="AY372" s="240"/>
      <c r="AZ372" s="240"/>
      <c r="BA372" s="240"/>
      <c r="BB372" s="240"/>
      <c r="BC372" s="240"/>
      <c r="BD372" s="240"/>
      <c r="BE372" s="240"/>
      <c r="BF372" s="240"/>
      <c r="BG372" s="240"/>
    </row>
    <row r="373" spans="10:59" s="5" customFormat="1">
      <c r="J373" s="241"/>
      <c r="K373" s="241"/>
      <c r="AC373" s="240"/>
      <c r="AD373" s="240"/>
      <c r="AE373" s="240"/>
      <c r="AF373" s="240"/>
      <c r="AG373" s="240"/>
      <c r="AH373" s="240"/>
      <c r="AI373" s="240"/>
      <c r="AJ373" s="240"/>
      <c r="AK373" s="240"/>
      <c r="AL373" s="240"/>
      <c r="AM373" s="240"/>
      <c r="AN373" s="240"/>
      <c r="AO373" s="240"/>
      <c r="AP373" s="240"/>
      <c r="AQ373" s="240"/>
      <c r="AR373" s="240"/>
      <c r="AS373" s="240"/>
      <c r="AT373" s="240"/>
      <c r="AU373" s="240"/>
      <c r="AV373" s="240"/>
      <c r="AW373" s="240"/>
      <c r="AX373" s="240"/>
      <c r="AY373" s="240"/>
      <c r="AZ373" s="240"/>
      <c r="BA373" s="240"/>
      <c r="BB373" s="240"/>
      <c r="BC373" s="240"/>
      <c r="BD373" s="240"/>
      <c r="BE373" s="240"/>
      <c r="BF373" s="240"/>
      <c r="BG373" s="240"/>
    </row>
    <row r="374" spans="10:59" s="5" customFormat="1">
      <c r="J374" s="241"/>
      <c r="K374" s="241"/>
      <c r="AC374" s="240"/>
      <c r="AD374" s="240"/>
      <c r="AE374" s="240"/>
      <c r="AF374" s="240"/>
      <c r="AG374" s="240"/>
      <c r="AH374" s="240"/>
      <c r="AI374" s="240"/>
      <c r="AJ374" s="240"/>
      <c r="AK374" s="240"/>
      <c r="AL374" s="240"/>
      <c r="AM374" s="240"/>
      <c r="AN374" s="240"/>
      <c r="AO374" s="240"/>
      <c r="AP374" s="240"/>
      <c r="AQ374" s="240"/>
      <c r="AR374" s="240"/>
      <c r="AS374" s="240"/>
      <c r="AT374" s="240"/>
      <c r="AU374" s="240"/>
      <c r="AV374" s="240"/>
      <c r="AW374" s="240"/>
      <c r="AX374" s="240"/>
      <c r="AY374" s="240"/>
      <c r="AZ374" s="240"/>
      <c r="BA374" s="240"/>
      <c r="BB374" s="240"/>
      <c r="BC374" s="240"/>
      <c r="BD374" s="240"/>
      <c r="BE374" s="240"/>
      <c r="BF374" s="240"/>
      <c r="BG374" s="240"/>
    </row>
    <row r="375" spans="10:59" s="5" customFormat="1">
      <c r="J375" s="241"/>
      <c r="AC375" s="240"/>
      <c r="AD375" s="240"/>
      <c r="AE375" s="240"/>
      <c r="AF375" s="240"/>
      <c r="AG375" s="240"/>
      <c r="AH375" s="240"/>
      <c r="AI375" s="240"/>
      <c r="AJ375" s="240"/>
      <c r="AK375" s="240"/>
      <c r="AL375" s="240"/>
      <c r="AM375" s="240"/>
      <c r="AN375" s="240"/>
      <c r="AO375" s="240"/>
      <c r="AP375" s="240"/>
      <c r="AQ375" s="240"/>
      <c r="AR375" s="240"/>
      <c r="AS375" s="240"/>
      <c r="AT375" s="240"/>
      <c r="AU375" s="240"/>
      <c r="AV375" s="240"/>
      <c r="AW375" s="240"/>
      <c r="AX375" s="240"/>
      <c r="AY375" s="240"/>
      <c r="AZ375" s="240"/>
      <c r="BA375" s="240"/>
      <c r="BB375" s="240"/>
      <c r="BC375" s="240"/>
      <c r="BD375" s="240"/>
      <c r="BE375" s="240"/>
      <c r="BF375" s="240"/>
      <c r="BG375" s="240"/>
    </row>
    <row r="376" spans="10:59" s="5" customFormat="1">
      <c r="AC376" s="240"/>
      <c r="AD376" s="240"/>
      <c r="AE376" s="240"/>
      <c r="AF376" s="240"/>
      <c r="AG376" s="240"/>
      <c r="AH376" s="240"/>
      <c r="AI376" s="240"/>
      <c r="AJ376" s="240"/>
      <c r="AK376" s="240"/>
      <c r="AL376" s="240"/>
      <c r="AM376" s="240"/>
      <c r="AN376" s="240"/>
      <c r="AO376" s="240"/>
      <c r="AP376" s="240"/>
      <c r="AQ376" s="240"/>
      <c r="AR376" s="240"/>
      <c r="AS376" s="240"/>
      <c r="AT376" s="240"/>
      <c r="AU376" s="240"/>
      <c r="AV376" s="240"/>
      <c r="AW376" s="240"/>
      <c r="AX376" s="240"/>
      <c r="AY376" s="240"/>
      <c r="AZ376" s="240"/>
      <c r="BA376" s="240"/>
      <c r="BB376" s="240"/>
      <c r="BC376" s="240"/>
      <c r="BD376" s="240"/>
      <c r="BE376" s="240"/>
      <c r="BF376" s="240"/>
      <c r="BG376" s="240"/>
    </row>
    <row r="377" spans="10:59" s="5" customFormat="1">
      <c r="AC377" s="240"/>
      <c r="AD377" s="240"/>
      <c r="AE377" s="240"/>
      <c r="AF377" s="240"/>
      <c r="AG377" s="240"/>
      <c r="AH377" s="240"/>
      <c r="AI377" s="240"/>
      <c r="AJ377" s="240"/>
      <c r="AK377" s="240"/>
      <c r="AL377" s="240"/>
      <c r="AM377" s="240"/>
      <c r="AN377" s="240"/>
      <c r="AO377" s="240"/>
      <c r="AP377" s="240"/>
      <c r="AQ377" s="240"/>
      <c r="AR377" s="240"/>
      <c r="AS377" s="240"/>
      <c r="AT377" s="240"/>
      <c r="AU377" s="240"/>
      <c r="AV377" s="240"/>
      <c r="AW377" s="240"/>
      <c r="AX377" s="240"/>
      <c r="AY377" s="240"/>
      <c r="AZ377" s="240"/>
      <c r="BA377" s="240"/>
      <c r="BB377" s="240"/>
      <c r="BC377" s="240"/>
      <c r="BD377" s="240"/>
      <c r="BE377" s="240"/>
      <c r="BF377" s="240"/>
      <c r="BG377" s="240"/>
    </row>
    <row r="378" spans="10:59" s="5" customFormat="1">
      <c r="AC378" s="240"/>
      <c r="AD378" s="240"/>
      <c r="AE378" s="240"/>
      <c r="AF378" s="240"/>
      <c r="AG378" s="240"/>
      <c r="AH378" s="240"/>
      <c r="AI378" s="240"/>
      <c r="AJ378" s="240"/>
      <c r="AK378" s="240"/>
      <c r="AL378" s="240"/>
      <c r="AM378" s="240"/>
      <c r="AN378" s="240"/>
      <c r="AO378" s="240"/>
      <c r="AP378" s="240"/>
      <c r="AQ378" s="240"/>
      <c r="AR378" s="240"/>
      <c r="AS378" s="240"/>
      <c r="AT378" s="240"/>
      <c r="AU378" s="240"/>
      <c r="AV378" s="240"/>
      <c r="AW378" s="240"/>
      <c r="AX378" s="240"/>
      <c r="AY378" s="240"/>
      <c r="AZ378" s="240"/>
      <c r="BA378" s="240"/>
      <c r="BB378" s="240"/>
      <c r="BC378" s="240"/>
      <c r="BD378" s="240"/>
      <c r="BE378" s="240"/>
      <c r="BF378" s="240"/>
      <c r="BG378" s="240"/>
    </row>
    <row r="379" spans="10:59" s="5" customFormat="1">
      <c r="AC379" s="240"/>
      <c r="AD379" s="240"/>
      <c r="AE379" s="240"/>
      <c r="AF379" s="240"/>
      <c r="AG379" s="240"/>
      <c r="AH379" s="240"/>
      <c r="AI379" s="240"/>
      <c r="AJ379" s="240"/>
      <c r="AK379" s="240"/>
      <c r="AL379" s="240"/>
      <c r="AM379" s="240"/>
      <c r="AN379" s="240"/>
      <c r="AO379" s="240"/>
      <c r="AP379" s="240"/>
      <c r="AQ379" s="240"/>
      <c r="AR379" s="240"/>
      <c r="AS379" s="240"/>
      <c r="AT379" s="240"/>
      <c r="AU379" s="240"/>
      <c r="AV379" s="240"/>
      <c r="AW379" s="240"/>
      <c r="AX379" s="240"/>
      <c r="AY379" s="240"/>
      <c r="AZ379" s="240"/>
      <c r="BA379" s="240"/>
      <c r="BB379" s="240"/>
      <c r="BC379" s="240"/>
      <c r="BD379" s="240"/>
      <c r="BE379" s="240"/>
      <c r="BF379" s="240"/>
      <c r="BG379" s="240"/>
    </row>
    <row r="380" spans="10:59" s="5" customFormat="1">
      <c r="AC380" s="240"/>
      <c r="AD380" s="240"/>
      <c r="AE380" s="240"/>
      <c r="AF380" s="240"/>
      <c r="AG380" s="240"/>
      <c r="AH380" s="240"/>
      <c r="AI380" s="240"/>
      <c r="AJ380" s="240"/>
      <c r="AK380" s="240"/>
      <c r="AL380" s="240"/>
      <c r="AM380" s="240"/>
      <c r="AN380" s="240"/>
      <c r="AO380" s="240"/>
      <c r="AP380" s="240"/>
      <c r="AQ380" s="240"/>
      <c r="AR380" s="240"/>
      <c r="AS380" s="240"/>
      <c r="AT380" s="240"/>
      <c r="AU380" s="240"/>
      <c r="AV380" s="240"/>
      <c r="AW380" s="240"/>
      <c r="AX380" s="240"/>
      <c r="AY380" s="240"/>
      <c r="AZ380" s="240"/>
      <c r="BA380" s="240"/>
      <c r="BB380" s="240"/>
      <c r="BC380" s="240"/>
      <c r="BD380" s="240"/>
      <c r="BE380" s="240"/>
      <c r="BF380" s="240"/>
      <c r="BG380" s="240"/>
    </row>
    <row r="381" spans="10:59" s="5" customFormat="1">
      <c r="J381" s="8"/>
      <c r="AC381" s="240"/>
      <c r="AD381" s="240"/>
      <c r="AE381" s="240"/>
      <c r="AF381" s="240"/>
      <c r="AG381" s="240"/>
      <c r="AH381" s="240"/>
      <c r="AI381" s="240"/>
      <c r="AJ381" s="240"/>
      <c r="AK381" s="240"/>
      <c r="AL381" s="240"/>
      <c r="AM381" s="240"/>
      <c r="AN381" s="240"/>
      <c r="AO381" s="240"/>
      <c r="AP381" s="240"/>
      <c r="AQ381" s="240"/>
      <c r="AR381" s="240"/>
      <c r="AS381" s="240"/>
      <c r="AT381" s="240"/>
      <c r="AU381" s="240"/>
      <c r="AV381" s="240"/>
      <c r="AW381" s="240"/>
      <c r="AX381" s="240"/>
      <c r="AY381" s="240"/>
      <c r="AZ381" s="240"/>
      <c r="BA381" s="240"/>
      <c r="BB381" s="240"/>
      <c r="BC381" s="240"/>
      <c r="BD381" s="240"/>
      <c r="BE381" s="240"/>
      <c r="BF381" s="240"/>
      <c r="BG381" s="240"/>
    </row>
    <row r="382" spans="10:59" s="5" customFormat="1">
      <c r="J382" s="8"/>
      <c r="AC382" s="240"/>
      <c r="AD382" s="240"/>
      <c r="AE382" s="240"/>
      <c r="AF382" s="240"/>
      <c r="AG382" s="240"/>
      <c r="AH382" s="240"/>
      <c r="AI382" s="240"/>
      <c r="AJ382" s="240"/>
      <c r="AK382" s="240"/>
      <c r="AL382" s="240"/>
      <c r="AM382" s="240"/>
      <c r="AN382" s="240"/>
      <c r="AO382" s="240"/>
      <c r="AP382" s="240"/>
      <c r="AQ382" s="240"/>
      <c r="AR382" s="240"/>
      <c r="AS382" s="240"/>
      <c r="AT382" s="240"/>
      <c r="AU382" s="240"/>
      <c r="AV382" s="240"/>
      <c r="AW382" s="240"/>
      <c r="AX382" s="240"/>
      <c r="AY382" s="240"/>
      <c r="AZ382" s="240"/>
      <c r="BA382" s="240"/>
      <c r="BB382" s="240"/>
      <c r="BC382" s="240"/>
      <c r="BD382" s="240"/>
      <c r="BE382" s="240"/>
      <c r="BF382" s="240"/>
      <c r="BG382" s="240"/>
    </row>
    <row r="383" spans="10:59" s="5" customFormat="1">
      <c r="AC383" s="240"/>
      <c r="AD383" s="240"/>
      <c r="AE383" s="240"/>
      <c r="AF383" s="240"/>
      <c r="AG383" s="240"/>
      <c r="AH383" s="240"/>
      <c r="AI383" s="240"/>
      <c r="AJ383" s="240"/>
      <c r="AK383" s="240"/>
      <c r="AL383" s="240"/>
      <c r="AM383" s="240"/>
      <c r="AN383" s="240"/>
      <c r="AO383" s="240"/>
      <c r="AP383" s="240"/>
      <c r="AQ383" s="240"/>
      <c r="AR383" s="240"/>
      <c r="AS383" s="240"/>
      <c r="AT383" s="240"/>
      <c r="AU383" s="240"/>
      <c r="AV383" s="240"/>
      <c r="AW383" s="240"/>
      <c r="AX383" s="240"/>
      <c r="AY383" s="240"/>
      <c r="AZ383" s="240"/>
      <c r="BA383" s="240"/>
      <c r="BB383" s="240"/>
      <c r="BC383" s="240"/>
      <c r="BD383" s="240"/>
      <c r="BE383" s="240"/>
      <c r="BF383" s="240"/>
      <c r="BG383" s="240"/>
    </row>
    <row r="384" spans="10:59" s="5" customFormat="1">
      <c r="AC384" s="240"/>
      <c r="AD384" s="240"/>
      <c r="AE384" s="240"/>
      <c r="AF384" s="240"/>
      <c r="AG384" s="240"/>
      <c r="AH384" s="240"/>
      <c r="AI384" s="240"/>
      <c r="AJ384" s="240"/>
      <c r="AK384" s="240"/>
      <c r="AL384" s="240"/>
      <c r="AM384" s="240"/>
      <c r="AN384" s="240"/>
      <c r="AO384" s="240"/>
      <c r="AP384" s="240"/>
      <c r="AQ384" s="240"/>
      <c r="AR384" s="240"/>
      <c r="AS384" s="240"/>
      <c r="AT384" s="240"/>
      <c r="AU384" s="240"/>
      <c r="AV384" s="240"/>
      <c r="AW384" s="240"/>
      <c r="AX384" s="240"/>
      <c r="AY384" s="240"/>
      <c r="AZ384" s="240"/>
      <c r="BA384" s="240"/>
      <c r="BB384" s="240"/>
      <c r="BC384" s="240"/>
      <c r="BD384" s="240"/>
      <c r="BE384" s="240"/>
      <c r="BF384" s="240"/>
      <c r="BG384" s="240"/>
    </row>
    <row r="385" spans="2:59" s="5" customFormat="1">
      <c r="AC385" s="240"/>
      <c r="AD385" s="240"/>
      <c r="AE385" s="240"/>
      <c r="AF385" s="240"/>
      <c r="AG385" s="240"/>
      <c r="AH385" s="240"/>
      <c r="AI385" s="240"/>
      <c r="AJ385" s="240"/>
      <c r="AK385" s="240"/>
      <c r="AL385" s="240"/>
      <c r="AM385" s="240"/>
      <c r="AN385" s="240"/>
      <c r="AO385" s="240"/>
      <c r="AP385" s="240"/>
      <c r="AQ385" s="240"/>
      <c r="AR385" s="240"/>
      <c r="AS385" s="240"/>
      <c r="AT385" s="240"/>
      <c r="AU385" s="240"/>
      <c r="AV385" s="240"/>
      <c r="AW385" s="240"/>
      <c r="AX385" s="240"/>
      <c r="AY385" s="240"/>
      <c r="AZ385" s="240"/>
      <c r="BA385" s="240"/>
      <c r="BB385" s="240"/>
      <c r="BC385" s="240"/>
      <c r="BD385" s="240"/>
      <c r="BE385" s="240"/>
      <c r="BF385" s="240"/>
      <c r="BG385" s="240"/>
    </row>
    <row r="386" spans="2:59" s="5" customFormat="1">
      <c r="AC386" s="240"/>
      <c r="AD386" s="240"/>
      <c r="AE386" s="240"/>
      <c r="AF386" s="240"/>
      <c r="AG386" s="240"/>
      <c r="AH386" s="240"/>
      <c r="AI386" s="240"/>
      <c r="AJ386" s="240"/>
      <c r="AK386" s="240"/>
      <c r="AL386" s="240"/>
      <c r="AM386" s="240"/>
      <c r="AN386" s="240"/>
      <c r="AO386" s="240"/>
      <c r="AP386" s="240"/>
      <c r="AQ386" s="240"/>
      <c r="AR386" s="240"/>
      <c r="AS386" s="240"/>
      <c r="AT386" s="240"/>
      <c r="AU386" s="240"/>
      <c r="AV386" s="240"/>
      <c r="AW386" s="240"/>
      <c r="AX386" s="240"/>
      <c r="AY386" s="240"/>
      <c r="AZ386" s="240"/>
      <c r="BA386" s="240"/>
      <c r="BB386" s="240"/>
      <c r="BC386" s="240"/>
      <c r="BD386" s="240"/>
      <c r="BE386" s="240"/>
      <c r="BF386" s="240"/>
      <c r="BG386" s="240"/>
    </row>
    <row r="387" spans="2:59" s="5" customFormat="1">
      <c r="AC387" s="240"/>
      <c r="AD387" s="240"/>
      <c r="AE387" s="240"/>
      <c r="AF387" s="240"/>
      <c r="AG387" s="240"/>
      <c r="AH387" s="240"/>
      <c r="AI387" s="240"/>
      <c r="AJ387" s="240"/>
      <c r="AK387" s="240"/>
      <c r="AL387" s="240"/>
      <c r="AM387" s="240"/>
      <c r="AN387" s="240"/>
      <c r="AO387" s="240"/>
      <c r="AP387" s="240"/>
      <c r="AQ387" s="240"/>
      <c r="AR387" s="240"/>
      <c r="AS387" s="240"/>
      <c r="AT387" s="240"/>
      <c r="AU387" s="240"/>
      <c r="AV387" s="240"/>
      <c r="AW387" s="240"/>
      <c r="AX387" s="240"/>
      <c r="AY387" s="240"/>
      <c r="AZ387" s="240"/>
      <c r="BA387" s="240"/>
      <c r="BB387" s="240"/>
      <c r="BC387" s="240"/>
      <c r="BD387" s="240"/>
      <c r="BE387" s="240"/>
      <c r="BF387" s="240"/>
      <c r="BG387" s="240"/>
    </row>
    <row r="388" spans="2:59" s="5" customFormat="1">
      <c r="AC388" s="240"/>
      <c r="AD388" s="240"/>
      <c r="AE388" s="240"/>
      <c r="AF388" s="240"/>
      <c r="AG388" s="240"/>
      <c r="AH388" s="240"/>
      <c r="AI388" s="240"/>
      <c r="AJ388" s="240"/>
      <c r="AK388" s="240"/>
      <c r="AL388" s="240"/>
      <c r="AM388" s="240"/>
      <c r="AN388" s="240"/>
      <c r="AO388" s="240"/>
      <c r="AP388" s="240"/>
      <c r="AQ388" s="240"/>
      <c r="AR388" s="240"/>
      <c r="AS388" s="240"/>
      <c r="AT388" s="240"/>
      <c r="AU388" s="240"/>
      <c r="AV388" s="240"/>
      <c r="AW388" s="240"/>
      <c r="AX388" s="240"/>
      <c r="AY388" s="240"/>
      <c r="AZ388" s="240"/>
      <c r="BA388" s="240"/>
      <c r="BB388" s="240"/>
      <c r="BC388" s="240"/>
      <c r="BD388" s="240"/>
      <c r="BE388" s="240"/>
      <c r="BF388" s="240"/>
      <c r="BG388" s="240"/>
    </row>
    <row r="389" spans="2:59" s="5" customFormat="1">
      <c r="J389" s="241"/>
      <c r="AC389" s="240"/>
      <c r="AD389" s="240"/>
      <c r="AE389" s="240"/>
      <c r="AF389" s="240"/>
      <c r="AG389" s="240"/>
      <c r="AH389" s="240"/>
      <c r="AI389" s="240"/>
      <c r="AJ389" s="240"/>
      <c r="AK389" s="240"/>
      <c r="AL389" s="240"/>
      <c r="AM389" s="240"/>
      <c r="AN389" s="240"/>
      <c r="AO389" s="240"/>
      <c r="AP389" s="240"/>
      <c r="AQ389" s="240"/>
      <c r="AR389" s="240"/>
      <c r="AS389" s="240"/>
      <c r="AT389" s="240"/>
      <c r="AU389" s="240"/>
      <c r="AV389" s="240"/>
      <c r="AW389" s="240"/>
      <c r="AX389" s="240"/>
      <c r="AY389" s="240"/>
      <c r="AZ389" s="240"/>
      <c r="BA389" s="240"/>
      <c r="BB389" s="240"/>
      <c r="BC389" s="240"/>
      <c r="BD389" s="240"/>
      <c r="BE389" s="240"/>
      <c r="BF389" s="240"/>
      <c r="BG389" s="240"/>
    </row>
    <row r="390" spans="2:59" s="5" customFormat="1">
      <c r="J390" s="241"/>
      <c r="AC390" s="240"/>
      <c r="AD390" s="240"/>
      <c r="AE390" s="240"/>
      <c r="AF390" s="240"/>
      <c r="AG390" s="240"/>
      <c r="AH390" s="240"/>
      <c r="AI390" s="240"/>
      <c r="AJ390" s="240"/>
      <c r="AK390" s="240"/>
      <c r="AL390" s="240"/>
      <c r="AM390" s="240"/>
      <c r="AN390" s="240"/>
      <c r="AO390" s="240"/>
      <c r="AP390" s="240"/>
      <c r="AQ390" s="240"/>
      <c r="AR390" s="240"/>
      <c r="AS390" s="240"/>
      <c r="AT390" s="240"/>
      <c r="AU390" s="240"/>
      <c r="AV390" s="240"/>
      <c r="AW390" s="240"/>
      <c r="AX390" s="240"/>
      <c r="AY390" s="240"/>
      <c r="AZ390" s="240"/>
      <c r="BA390" s="240"/>
      <c r="BB390" s="240"/>
      <c r="BC390" s="240"/>
      <c r="BD390" s="240"/>
      <c r="BE390" s="240"/>
      <c r="BF390" s="240"/>
      <c r="BG390" s="240"/>
    </row>
    <row r="391" spans="2:59" s="5" customFormat="1">
      <c r="J391" s="241"/>
      <c r="AC391" s="240"/>
      <c r="AD391" s="240"/>
      <c r="AE391" s="240"/>
      <c r="AF391" s="240"/>
      <c r="AG391" s="240"/>
      <c r="AH391" s="240"/>
      <c r="AI391" s="240"/>
      <c r="AJ391" s="240"/>
      <c r="AK391" s="240"/>
      <c r="AL391" s="240"/>
      <c r="AM391" s="240"/>
      <c r="AN391" s="240"/>
      <c r="AO391" s="240"/>
      <c r="AP391" s="240"/>
      <c r="AQ391" s="240"/>
      <c r="AR391" s="240"/>
      <c r="AS391" s="240"/>
      <c r="AT391" s="240"/>
      <c r="AU391" s="240"/>
      <c r="AV391" s="240"/>
      <c r="AW391" s="240"/>
      <c r="AX391" s="240"/>
      <c r="AY391" s="240"/>
      <c r="AZ391" s="240"/>
      <c r="BA391" s="240"/>
      <c r="BB391" s="240"/>
      <c r="BC391" s="240"/>
      <c r="BD391" s="240"/>
      <c r="BE391" s="240"/>
      <c r="BF391" s="240"/>
      <c r="BG391" s="240"/>
    </row>
    <row r="392" spans="2:59" s="5" customFormat="1">
      <c r="J392" s="241"/>
      <c r="AC392" s="240"/>
      <c r="AD392" s="240"/>
      <c r="AE392" s="240"/>
      <c r="AF392" s="240"/>
      <c r="AG392" s="240"/>
      <c r="AH392" s="240"/>
      <c r="AI392" s="240"/>
      <c r="AJ392" s="240"/>
      <c r="AK392" s="240"/>
      <c r="AL392" s="240"/>
      <c r="AM392" s="240"/>
      <c r="AN392" s="240"/>
      <c r="AO392" s="240"/>
      <c r="AP392" s="240"/>
      <c r="AQ392" s="240"/>
      <c r="AR392" s="240"/>
      <c r="AS392" s="240"/>
      <c r="AT392" s="240"/>
      <c r="AU392" s="240"/>
      <c r="AV392" s="240"/>
      <c r="AW392" s="240"/>
      <c r="AX392" s="240"/>
      <c r="AY392" s="240"/>
      <c r="AZ392" s="240"/>
      <c r="BA392" s="240"/>
      <c r="BB392" s="240"/>
      <c r="BC392" s="240"/>
      <c r="BD392" s="240"/>
      <c r="BE392" s="240"/>
      <c r="BF392" s="240"/>
      <c r="BG392" s="240"/>
    </row>
    <row r="393" spans="2:59" s="5" customFormat="1">
      <c r="AC393" s="240"/>
      <c r="AD393" s="240"/>
      <c r="AE393" s="240"/>
      <c r="AF393" s="240"/>
      <c r="AG393" s="240"/>
      <c r="AH393" s="240"/>
      <c r="AI393" s="240"/>
      <c r="AJ393" s="240"/>
      <c r="AK393" s="240"/>
      <c r="AL393" s="240"/>
      <c r="AM393" s="240"/>
      <c r="AN393" s="240"/>
      <c r="AO393" s="240"/>
      <c r="AP393" s="240"/>
      <c r="AQ393" s="240"/>
      <c r="AR393" s="240"/>
      <c r="AS393" s="240"/>
      <c r="AT393" s="240"/>
      <c r="AU393" s="240"/>
      <c r="AV393" s="240"/>
      <c r="AW393" s="240"/>
      <c r="AX393" s="240"/>
      <c r="AY393" s="240"/>
      <c r="AZ393" s="240"/>
      <c r="BA393" s="240"/>
      <c r="BB393" s="240"/>
      <c r="BC393" s="240"/>
      <c r="BD393" s="240"/>
      <c r="BE393" s="240"/>
      <c r="BF393" s="240"/>
      <c r="BG393" s="240"/>
    </row>
    <row r="394" spans="2:59" s="5" customFormat="1">
      <c r="AC394" s="240"/>
      <c r="AD394" s="240"/>
      <c r="AE394" s="240"/>
      <c r="AF394" s="240"/>
      <c r="AG394" s="240"/>
      <c r="AH394" s="240"/>
      <c r="AI394" s="240"/>
      <c r="AJ394" s="240"/>
      <c r="AK394" s="240"/>
      <c r="AL394" s="240"/>
      <c r="AM394" s="240"/>
      <c r="AN394" s="240"/>
      <c r="AO394" s="240"/>
      <c r="AP394" s="240"/>
      <c r="AQ394" s="240"/>
      <c r="AR394" s="240"/>
      <c r="AS394" s="240"/>
      <c r="AT394" s="240"/>
      <c r="AU394" s="240"/>
      <c r="AV394" s="240"/>
      <c r="AW394" s="240"/>
      <c r="AX394" s="240"/>
      <c r="AY394" s="240"/>
      <c r="AZ394" s="240"/>
      <c r="BA394" s="240"/>
      <c r="BB394" s="240"/>
      <c r="BC394" s="240"/>
      <c r="BD394" s="240"/>
      <c r="BE394" s="240"/>
      <c r="BF394" s="240"/>
      <c r="BG394" s="240"/>
    </row>
    <row r="395" spans="2:59" s="5" customFormat="1">
      <c r="AC395" s="240"/>
      <c r="AD395" s="240"/>
      <c r="AE395" s="240"/>
      <c r="AF395" s="240"/>
      <c r="AG395" s="240"/>
      <c r="AH395" s="240"/>
      <c r="AI395" s="240"/>
      <c r="AJ395" s="240"/>
      <c r="AK395" s="240"/>
      <c r="AL395" s="240"/>
      <c r="AM395" s="240"/>
      <c r="AN395" s="240"/>
      <c r="AO395" s="240"/>
      <c r="AP395" s="240"/>
      <c r="AQ395" s="240"/>
      <c r="AR395" s="240"/>
      <c r="AS395" s="240"/>
      <c r="AT395" s="240"/>
      <c r="AU395" s="240"/>
      <c r="AV395" s="240"/>
      <c r="AW395" s="240"/>
      <c r="AX395" s="240"/>
      <c r="AY395" s="240"/>
      <c r="AZ395" s="240"/>
      <c r="BA395" s="240"/>
      <c r="BB395" s="240"/>
      <c r="BC395" s="240"/>
      <c r="BD395" s="240"/>
      <c r="BE395" s="240"/>
      <c r="BF395" s="240"/>
      <c r="BG395" s="240"/>
    </row>
    <row r="396" spans="2:59" s="5" customFormat="1">
      <c r="AC396" s="240"/>
      <c r="AD396" s="240"/>
      <c r="AE396" s="240"/>
      <c r="AF396" s="240"/>
      <c r="AG396" s="240"/>
      <c r="AH396" s="240"/>
      <c r="AI396" s="240"/>
      <c r="AJ396" s="240"/>
      <c r="AK396" s="240"/>
      <c r="AL396" s="240"/>
      <c r="AM396" s="240"/>
      <c r="AN396" s="240"/>
      <c r="AO396" s="240"/>
      <c r="AP396" s="240"/>
      <c r="AQ396" s="240"/>
      <c r="AR396" s="240"/>
      <c r="AS396" s="240"/>
      <c r="AT396" s="240"/>
      <c r="AU396" s="240"/>
      <c r="AV396" s="240"/>
      <c r="AW396" s="240"/>
      <c r="AX396" s="240"/>
      <c r="AY396" s="240"/>
      <c r="AZ396" s="240"/>
      <c r="BA396" s="240"/>
      <c r="BB396" s="240"/>
      <c r="BC396" s="240"/>
      <c r="BD396" s="240"/>
      <c r="BE396" s="240"/>
      <c r="BF396" s="240"/>
      <c r="BG396" s="240"/>
    </row>
    <row r="397" spans="2:59" s="5" customFormat="1">
      <c r="J397" s="241"/>
      <c r="AC397" s="240"/>
      <c r="AD397" s="240"/>
      <c r="AE397" s="240"/>
      <c r="AF397" s="240"/>
      <c r="AG397" s="240"/>
      <c r="AH397" s="240"/>
      <c r="AI397" s="240"/>
      <c r="AJ397" s="240"/>
      <c r="AK397" s="240"/>
      <c r="AL397" s="240"/>
      <c r="AM397" s="240"/>
      <c r="AN397" s="240"/>
      <c r="AO397" s="240"/>
      <c r="AP397" s="240"/>
      <c r="AQ397" s="240"/>
      <c r="AR397" s="240"/>
      <c r="AS397" s="240"/>
      <c r="AT397" s="240"/>
      <c r="AU397" s="240"/>
      <c r="AV397" s="240"/>
      <c r="AW397" s="240"/>
      <c r="AX397" s="240"/>
      <c r="AY397" s="240"/>
      <c r="AZ397" s="240"/>
      <c r="BA397" s="240"/>
      <c r="BB397" s="240"/>
      <c r="BC397" s="240"/>
      <c r="BD397" s="240"/>
      <c r="BE397" s="240"/>
      <c r="BF397" s="240"/>
      <c r="BG397" s="240"/>
    </row>
    <row r="398" spans="2:59" s="5" customFormat="1">
      <c r="B398" s="432"/>
      <c r="C398" s="432"/>
      <c r="D398" s="432"/>
      <c r="E398" s="432"/>
      <c r="F398" s="78"/>
      <c r="G398" s="78"/>
      <c r="H398" s="78"/>
      <c r="J398" s="241"/>
      <c r="AC398" s="240"/>
      <c r="AD398" s="240"/>
      <c r="AE398" s="240"/>
      <c r="AF398" s="240"/>
      <c r="AG398" s="240"/>
      <c r="AH398" s="240"/>
      <c r="AI398" s="240"/>
      <c r="AJ398" s="240"/>
      <c r="AK398" s="240"/>
      <c r="AL398" s="240"/>
      <c r="AM398" s="240"/>
      <c r="AN398" s="240"/>
      <c r="AO398" s="240"/>
      <c r="AP398" s="240"/>
      <c r="AQ398" s="240"/>
      <c r="AR398" s="240"/>
      <c r="AS398" s="240"/>
      <c r="AT398" s="240"/>
      <c r="AU398" s="240"/>
      <c r="AV398" s="240"/>
      <c r="AW398" s="240"/>
      <c r="AX398" s="240"/>
      <c r="AY398" s="240"/>
      <c r="AZ398" s="240"/>
      <c r="BA398" s="240"/>
      <c r="BB398" s="240"/>
      <c r="BC398" s="240"/>
      <c r="BD398" s="240"/>
      <c r="BE398" s="240"/>
      <c r="BF398" s="240"/>
      <c r="BG398" s="240"/>
    </row>
    <row r="399" spans="2:59" s="5" customFormat="1">
      <c r="J399" s="241"/>
      <c r="AC399" s="240"/>
      <c r="AD399" s="240"/>
      <c r="AE399" s="240"/>
      <c r="AF399" s="240"/>
      <c r="AG399" s="240"/>
      <c r="AH399" s="240"/>
      <c r="AI399" s="240"/>
      <c r="AJ399" s="240"/>
      <c r="AK399" s="240"/>
      <c r="AL399" s="240"/>
      <c r="AM399" s="240"/>
      <c r="AN399" s="240"/>
      <c r="AO399" s="240"/>
      <c r="AP399" s="240"/>
      <c r="AQ399" s="240"/>
      <c r="AR399" s="240"/>
      <c r="AS399" s="240"/>
      <c r="AT399" s="240"/>
      <c r="AU399" s="240"/>
      <c r="AV399" s="240"/>
      <c r="AW399" s="240"/>
      <c r="AX399" s="240"/>
      <c r="AY399" s="240"/>
      <c r="AZ399" s="240"/>
      <c r="BA399" s="240"/>
      <c r="BB399" s="240"/>
      <c r="BC399" s="240"/>
      <c r="BD399" s="240"/>
      <c r="BE399" s="240"/>
      <c r="BF399" s="240"/>
      <c r="BG399" s="240"/>
    </row>
    <row r="400" spans="2:59" s="5" customFormat="1">
      <c r="J400" s="241"/>
      <c r="AC400" s="240"/>
      <c r="AD400" s="240"/>
      <c r="AE400" s="240"/>
      <c r="AF400" s="240"/>
      <c r="AG400" s="240"/>
      <c r="AH400" s="240"/>
      <c r="AI400" s="240"/>
      <c r="AJ400" s="240"/>
      <c r="AK400" s="240"/>
      <c r="AL400" s="240"/>
      <c r="AM400" s="240"/>
      <c r="AN400" s="240"/>
      <c r="AO400" s="240"/>
      <c r="AP400" s="240"/>
      <c r="AQ400" s="240"/>
      <c r="AR400" s="240"/>
      <c r="AS400" s="240"/>
      <c r="AT400" s="240"/>
      <c r="AU400" s="240"/>
      <c r="AV400" s="240"/>
      <c r="AW400" s="240"/>
      <c r="AX400" s="240"/>
      <c r="AY400" s="240"/>
      <c r="AZ400" s="240"/>
      <c r="BA400" s="240"/>
      <c r="BB400" s="240"/>
      <c r="BC400" s="240"/>
      <c r="BD400" s="240"/>
      <c r="BE400" s="240"/>
      <c r="BF400" s="240"/>
      <c r="BG400" s="240"/>
    </row>
    <row r="401" spans="9:59" s="5" customFormat="1">
      <c r="AC401" s="240"/>
      <c r="AD401" s="240"/>
      <c r="AE401" s="240"/>
      <c r="AF401" s="240"/>
      <c r="AG401" s="240"/>
      <c r="AH401" s="240"/>
      <c r="AI401" s="240"/>
      <c r="AJ401" s="240"/>
      <c r="AK401" s="240"/>
      <c r="AL401" s="240"/>
      <c r="AM401" s="240"/>
      <c r="AN401" s="240"/>
      <c r="AO401" s="240"/>
      <c r="AP401" s="240"/>
      <c r="AQ401" s="240"/>
      <c r="AR401" s="240"/>
      <c r="AS401" s="240"/>
      <c r="AT401" s="240"/>
      <c r="AU401" s="240"/>
      <c r="AV401" s="240"/>
      <c r="AW401" s="240"/>
      <c r="AX401" s="240"/>
      <c r="AY401" s="240"/>
      <c r="AZ401" s="240"/>
      <c r="BA401" s="240"/>
      <c r="BB401" s="240"/>
      <c r="BC401" s="240"/>
      <c r="BD401" s="240"/>
      <c r="BE401" s="240"/>
      <c r="BF401" s="240"/>
      <c r="BG401" s="240"/>
    </row>
    <row r="402" spans="9:59" s="5" customFormat="1">
      <c r="AC402" s="240"/>
      <c r="AD402" s="240"/>
      <c r="AE402" s="240"/>
      <c r="AF402" s="240"/>
      <c r="AG402" s="240"/>
      <c r="AH402" s="240"/>
      <c r="AI402" s="240"/>
      <c r="AJ402" s="240"/>
      <c r="AK402" s="240"/>
      <c r="AL402" s="240"/>
      <c r="AM402" s="240"/>
      <c r="AN402" s="240"/>
      <c r="AO402" s="240"/>
      <c r="AP402" s="240"/>
      <c r="AQ402" s="240"/>
      <c r="AR402" s="240"/>
      <c r="AS402" s="240"/>
      <c r="AT402" s="240"/>
      <c r="AU402" s="240"/>
      <c r="AV402" s="240"/>
      <c r="AW402" s="240"/>
      <c r="AX402" s="240"/>
      <c r="AY402" s="240"/>
      <c r="AZ402" s="240"/>
      <c r="BA402" s="240"/>
      <c r="BB402" s="240"/>
      <c r="BC402" s="240"/>
      <c r="BD402" s="240"/>
      <c r="BE402" s="240"/>
      <c r="BF402" s="240"/>
      <c r="BG402" s="240"/>
    </row>
    <row r="403" spans="9:59" s="5" customFormat="1">
      <c r="AC403" s="240"/>
      <c r="AD403" s="240"/>
      <c r="AE403" s="240"/>
      <c r="AF403" s="240"/>
      <c r="AG403" s="240"/>
      <c r="AH403" s="240"/>
      <c r="AI403" s="240"/>
      <c r="AJ403" s="240"/>
      <c r="AK403" s="240"/>
      <c r="AL403" s="240"/>
      <c r="AM403" s="240"/>
      <c r="AN403" s="240"/>
      <c r="AO403" s="240"/>
      <c r="AP403" s="240"/>
      <c r="AQ403" s="240"/>
      <c r="AR403" s="240"/>
      <c r="AS403" s="240"/>
      <c r="AT403" s="240"/>
      <c r="AU403" s="240"/>
      <c r="AV403" s="240"/>
      <c r="AW403" s="240"/>
      <c r="AX403" s="240"/>
      <c r="AY403" s="240"/>
      <c r="AZ403" s="240"/>
      <c r="BA403" s="240"/>
      <c r="BB403" s="240"/>
      <c r="BC403" s="240"/>
      <c r="BD403" s="240"/>
      <c r="BE403" s="240"/>
      <c r="BF403" s="240"/>
      <c r="BG403" s="240"/>
    </row>
    <row r="404" spans="9:59" s="5" customFormat="1">
      <c r="AC404" s="240"/>
      <c r="AD404" s="240"/>
      <c r="AE404" s="240"/>
      <c r="AF404" s="240"/>
      <c r="AG404" s="240"/>
      <c r="AH404" s="240"/>
      <c r="AI404" s="240"/>
      <c r="AJ404" s="240"/>
      <c r="AK404" s="240"/>
      <c r="AL404" s="240"/>
      <c r="AM404" s="240"/>
      <c r="AN404" s="240"/>
      <c r="AO404" s="240"/>
      <c r="AP404" s="240"/>
      <c r="AQ404" s="240"/>
      <c r="AR404" s="240"/>
      <c r="AS404" s="240"/>
      <c r="AT404" s="240"/>
      <c r="AU404" s="240"/>
      <c r="AV404" s="240"/>
      <c r="AW404" s="240"/>
      <c r="AX404" s="240"/>
      <c r="AY404" s="240"/>
      <c r="AZ404" s="240"/>
      <c r="BA404" s="240"/>
      <c r="BB404" s="240"/>
      <c r="BC404" s="240"/>
      <c r="BD404" s="240"/>
      <c r="BE404" s="240"/>
      <c r="BF404" s="240"/>
      <c r="BG404" s="240"/>
    </row>
    <row r="405" spans="9:59" s="5" customFormat="1">
      <c r="I405" s="241"/>
      <c r="J405" s="241"/>
      <c r="AC405" s="240"/>
      <c r="AD405" s="240"/>
      <c r="AE405" s="240"/>
      <c r="AF405" s="240"/>
      <c r="AG405" s="240"/>
      <c r="AH405" s="240"/>
      <c r="AI405" s="240"/>
      <c r="AJ405" s="240"/>
      <c r="AK405" s="240"/>
      <c r="AL405" s="240"/>
      <c r="AM405" s="240"/>
      <c r="AN405" s="240"/>
      <c r="AO405" s="240"/>
      <c r="AP405" s="240"/>
      <c r="AQ405" s="240"/>
      <c r="AR405" s="240"/>
      <c r="AS405" s="240"/>
      <c r="AT405" s="240"/>
      <c r="AU405" s="240"/>
      <c r="AV405" s="240"/>
      <c r="AW405" s="240"/>
      <c r="AX405" s="240"/>
      <c r="AY405" s="240"/>
      <c r="AZ405" s="240"/>
      <c r="BA405" s="240"/>
      <c r="BB405" s="240"/>
      <c r="BC405" s="240"/>
      <c r="BD405" s="240"/>
      <c r="BE405" s="240"/>
      <c r="BF405" s="240"/>
      <c r="BG405" s="240"/>
    </row>
    <row r="406" spans="9:59" s="5" customFormat="1">
      <c r="I406" s="241"/>
      <c r="AC406" s="240"/>
      <c r="AD406" s="240"/>
      <c r="AE406" s="240"/>
      <c r="AF406" s="240"/>
      <c r="AG406" s="240"/>
      <c r="AH406" s="240"/>
      <c r="AI406" s="240"/>
      <c r="AJ406" s="240"/>
      <c r="AK406" s="240"/>
      <c r="AL406" s="240"/>
      <c r="AM406" s="240"/>
      <c r="AN406" s="240"/>
      <c r="AO406" s="240"/>
      <c r="AP406" s="240"/>
      <c r="AQ406" s="240"/>
      <c r="AR406" s="240"/>
      <c r="AS406" s="240"/>
      <c r="AT406" s="240"/>
      <c r="AU406" s="240"/>
      <c r="AV406" s="240"/>
      <c r="AW406" s="240"/>
      <c r="AX406" s="240"/>
      <c r="AY406" s="240"/>
      <c r="AZ406" s="240"/>
      <c r="BA406" s="240"/>
      <c r="BB406" s="240"/>
      <c r="BC406" s="240"/>
      <c r="BD406" s="240"/>
      <c r="BE406" s="240"/>
      <c r="BF406" s="240"/>
      <c r="BG406" s="240"/>
    </row>
    <row r="407" spans="9:59" s="5" customFormat="1">
      <c r="I407" s="241"/>
      <c r="J407" s="241"/>
      <c r="AC407" s="240"/>
      <c r="AD407" s="240"/>
      <c r="AE407" s="240"/>
      <c r="AF407" s="240"/>
      <c r="AG407" s="240"/>
      <c r="AH407" s="240"/>
      <c r="AI407" s="240"/>
      <c r="AJ407" s="240"/>
      <c r="AK407" s="240"/>
      <c r="AL407" s="240"/>
      <c r="AM407" s="240"/>
      <c r="AN407" s="240"/>
      <c r="AO407" s="240"/>
      <c r="AP407" s="240"/>
      <c r="AQ407" s="240"/>
      <c r="AR407" s="240"/>
      <c r="AS407" s="240"/>
      <c r="AT407" s="240"/>
      <c r="AU407" s="240"/>
      <c r="AV407" s="240"/>
      <c r="AW407" s="240"/>
      <c r="AX407" s="240"/>
      <c r="AY407" s="240"/>
      <c r="AZ407" s="240"/>
      <c r="BA407" s="240"/>
      <c r="BB407" s="240"/>
      <c r="BC407" s="240"/>
      <c r="BD407" s="240"/>
      <c r="BE407" s="240"/>
      <c r="BF407" s="240"/>
      <c r="BG407" s="240"/>
    </row>
    <row r="408" spans="9:59" s="5" customFormat="1">
      <c r="I408" s="241"/>
      <c r="J408" s="241"/>
      <c r="AC408" s="240"/>
      <c r="AD408" s="240"/>
      <c r="AE408" s="240"/>
      <c r="AF408" s="240"/>
      <c r="AG408" s="240"/>
      <c r="AH408" s="240"/>
      <c r="AI408" s="240"/>
      <c r="AJ408" s="240"/>
      <c r="AK408" s="240"/>
      <c r="AL408" s="240"/>
      <c r="AM408" s="240"/>
      <c r="AN408" s="240"/>
      <c r="AO408" s="240"/>
      <c r="AP408" s="240"/>
      <c r="AQ408" s="240"/>
      <c r="AR408" s="240"/>
      <c r="AS408" s="240"/>
      <c r="AT408" s="240"/>
      <c r="AU408" s="240"/>
      <c r="AV408" s="240"/>
      <c r="AW408" s="240"/>
      <c r="AX408" s="240"/>
      <c r="AY408" s="240"/>
      <c r="AZ408" s="240"/>
      <c r="BA408" s="240"/>
      <c r="BB408" s="240"/>
      <c r="BC408" s="240"/>
      <c r="BD408" s="240"/>
      <c r="BE408" s="240"/>
      <c r="BF408" s="240"/>
      <c r="BG408" s="240"/>
    </row>
    <row r="409" spans="9:59" s="5" customFormat="1">
      <c r="J409" s="240"/>
      <c r="K409" s="240"/>
      <c r="L409" s="240"/>
      <c r="M409" s="240"/>
      <c r="N409" s="240"/>
      <c r="O409" s="240"/>
      <c r="P409" s="240"/>
      <c r="AC409" s="240"/>
      <c r="AD409" s="240"/>
      <c r="AE409" s="240"/>
      <c r="AF409" s="240"/>
      <c r="AG409" s="240"/>
      <c r="AH409" s="240"/>
      <c r="AI409" s="240"/>
      <c r="AJ409" s="240"/>
      <c r="AK409" s="240"/>
      <c r="AL409" s="240"/>
      <c r="AM409" s="240"/>
      <c r="AN409" s="240"/>
      <c r="AO409" s="240"/>
      <c r="AP409" s="240"/>
      <c r="AQ409" s="240"/>
      <c r="AR409" s="240"/>
      <c r="AS409" s="240"/>
      <c r="AT409" s="240"/>
      <c r="AU409" s="240"/>
      <c r="AV409" s="240"/>
      <c r="AW409" s="240"/>
      <c r="AX409" s="240"/>
      <c r="AY409" s="240"/>
      <c r="AZ409" s="240"/>
      <c r="BA409" s="240"/>
      <c r="BB409" s="240"/>
      <c r="BC409" s="240"/>
      <c r="BD409" s="240"/>
      <c r="BE409" s="240"/>
      <c r="BF409" s="240"/>
      <c r="BG409" s="240"/>
    </row>
    <row r="410" spans="9:59" s="5" customFormat="1">
      <c r="AC410" s="240"/>
      <c r="AD410" s="240"/>
      <c r="AE410" s="240"/>
      <c r="AF410" s="240"/>
      <c r="AG410" s="240"/>
      <c r="AH410" s="240"/>
      <c r="AI410" s="240"/>
      <c r="AJ410" s="240"/>
      <c r="AK410" s="240"/>
      <c r="AL410" s="240"/>
      <c r="AM410" s="240"/>
      <c r="AN410" s="240"/>
      <c r="AO410" s="240"/>
      <c r="AP410" s="240"/>
      <c r="AQ410" s="240"/>
      <c r="AR410" s="240"/>
      <c r="AS410" s="240"/>
      <c r="AT410" s="240"/>
      <c r="AU410" s="240"/>
      <c r="AV410" s="240"/>
      <c r="AW410" s="240"/>
      <c r="AX410" s="240"/>
      <c r="AY410" s="240"/>
      <c r="AZ410" s="240"/>
      <c r="BA410" s="240"/>
      <c r="BB410" s="240"/>
      <c r="BC410" s="240"/>
      <c r="BD410" s="240"/>
      <c r="BE410" s="240"/>
      <c r="BF410" s="240"/>
      <c r="BG410" s="240"/>
    </row>
    <row r="411" spans="9:59" s="5" customFormat="1">
      <c r="J411" s="241"/>
      <c r="AC411" s="240"/>
      <c r="AD411" s="240"/>
      <c r="AE411" s="240"/>
      <c r="AF411" s="240"/>
      <c r="AG411" s="240"/>
      <c r="AH411" s="240"/>
      <c r="AI411" s="240"/>
      <c r="AJ411" s="240"/>
      <c r="AK411" s="240"/>
      <c r="AL411" s="240"/>
      <c r="AM411" s="240"/>
      <c r="AN411" s="240"/>
      <c r="AO411" s="240"/>
      <c r="AP411" s="240"/>
      <c r="AQ411" s="240"/>
      <c r="AR411" s="240"/>
      <c r="AS411" s="240"/>
      <c r="AT411" s="240"/>
      <c r="AU411" s="240"/>
      <c r="AV411" s="240"/>
      <c r="AW411" s="240"/>
      <c r="AX411" s="240"/>
      <c r="AY411" s="240"/>
      <c r="AZ411" s="240"/>
      <c r="BA411" s="240"/>
      <c r="BB411" s="240"/>
      <c r="BC411" s="240"/>
      <c r="BD411" s="240"/>
      <c r="BE411" s="240"/>
      <c r="BF411" s="240"/>
      <c r="BG411" s="240"/>
    </row>
    <row r="412" spans="9:59" s="5" customFormat="1">
      <c r="AC412" s="240"/>
      <c r="AD412" s="240"/>
      <c r="AE412" s="240"/>
      <c r="AF412" s="240"/>
      <c r="AG412" s="240"/>
      <c r="AH412" s="240"/>
      <c r="AI412" s="240"/>
      <c r="AJ412" s="240"/>
      <c r="AK412" s="240"/>
      <c r="AL412" s="240"/>
      <c r="AM412" s="240"/>
      <c r="AN412" s="240"/>
      <c r="AO412" s="240"/>
      <c r="AP412" s="240"/>
      <c r="AQ412" s="240"/>
      <c r="AR412" s="240"/>
      <c r="AS412" s="240"/>
      <c r="AT412" s="240"/>
      <c r="AU412" s="240"/>
      <c r="AV412" s="240"/>
      <c r="AW412" s="240"/>
      <c r="AX412" s="240"/>
      <c r="AY412" s="240"/>
      <c r="AZ412" s="240"/>
      <c r="BA412" s="240"/>
      <c r="BB412" s="240"/>
      <c r="BC412" s="240"/>
      <c r="BD412" s="240"/>
      <c r="BE412" s="240"/>
      <c r="BF412" s="240"/>
      <c r="BG412" s="240"/>
    </row>
    <row r="413" spans="9:59" s="5" customFormat="1">
      <c r="I413" s="241"/>
      <c r="J413" s="433"/>
      <c r="AC413" s="240"/>
      <c r="AD413" s="240"/>
      <c r="AE413" s="240"/>
      <c r="AF413" s="240"/>
      <c r="AG413" s="240"/>
      <c r="AH413" s="240"/>
      <c r="AI413" s="240"/>
      <c r="AJ413" s="240"/>
      <c r="AK413" s="240"/>
      <c r="AL413" s="240"/>
      <c r="AM413" s="240"/>
      <c r="AN413" s="240"/>
      <c r="AO413" s="240"/>
      <c r="AP413" s="240"/>
      <c r="AQ413" s="240"/>
      <c r="AR413" s="240"/>
      <c r="AS413" s="240"/>
      <c r="AT413" s="240"/>
      <c r="AU413" s="240"/>
      <c r="AV413" s="240"/>
      <c r="AW413" s="240"/>
      <c r="AX413" s="240"/>
      <c r="AY413" s="240"/>
      <c r="AZ413" s="240"/>
      <c r="BA413" s="240"/>
      <c r="BB413" s="240"/>
      <c r="BC413" s="240"/>
      <c r="BD413" s="240"/>
      <c r="BE413" s="240"/>
      <c r="BF413" s="240"/>
      <c r="BG413" s="240"/>
    </row>
    <row r="414" spans="9:59" s="5" customFormat="1">
      <c r="I414" s="241"/>
      <c r="AC414" s="240"/>
      <c r="AD414" s="240"/>
      <c r="AE414" s="240"/>
      <c r="AF414" s="240"/>
      <c r="AG414" s="240"/>
      <c r="AH414" s="240"/>
      <c r="AI414" s="240"/>
      <c r="AJ414" s="240"/>
      <c r="AK414" s="240"/>
      <c r="AL414" s="240"/>
      <c r="AM414" s="240"/>
      <c r="AN414" s="240"/>
      <c r="AO414" s="240"/>
      <c r="AP414" s="240"/>
      <c r="AQ414" s="240"/>
      <c r="AR414" s="240"/>
      <c r="AS414" s="240"/>
      <c r="AT414" s="240"/>
      <c r="AU414" s="240"/>
      <c r="AV414" s="240"/>
      <c r="AW414" s="240"/>
      <c r="AX414" s="240"/>
      <c r="AY414" s="240"/>
      <c r="AZ414" s="240"/>
      <c r="BA414" s="240"/>
      <c r="BB414" s="240"/>
      <c r="BC414" s="240"/>
      <c r="BD414" s="240"/>
      <c r="BE414" s="240"/>
      <c r="BF414" s="240"/>
      <c r="BG414" s="240"/>
    </row>
    <row r="415" spans="9:59" s="5" customFormat="1">
      <c r="I415" s="241"/>
      <c r="J415" s="422"/>
      <c r="AC415" s="240"/>
      <c r="AD415" s="240"/>
      <c r="AE415" s="240"/>
      <c r="AF415" s="240"/>
      <c r="AG415" s="240"/>
      <c r="AH415" s="240"/>
      <c r="AI415" s="240"/>
      <c r="AJ415" s="240"/>
      <c r="AK415" s="240"/>
      <c r="AL415" s="240"/>
      <c r="AM415" s="240"/>
      <c r="AN415" s="240"/>
      <c r="AO415" s="240"/>
      <c r="AP415" s="240"/>
      <c r="AQ415" s="240"/>
      <c r="AR415" s="240"/>
      <c r="AS415" s="240"/>
      <c r="AT415" s="240"/>
      <c r="AU415" s="240"/>
      <c r="AV415" s="240"/>
      <c r="AW415" s="240"/>
      <c r="AX415" s="240"/>
      <c r="AY415" s="240"/>
      <c r="AZ415" s="240"/>
      <c r="BA415" s="240"/>
      <c r="BB415" s="240"/>
      <c r="BC415" s="240"/>
      <c r="BD415" s="240"/>
      <c r="BE415" s="240"/>
      <c r="BF415" s="240"/>
      <c r="BG415" s="240"/>
    </row>
    <row r="416" spans="9:59" s="5" customFormat="1">
      <c r="I416" s="241"/>
      <c r="J416" s="422"/>
      <c r="AC416" s="240"/>
      <c r="AD416" s="240"/>
      <c r="AE416" s="240"/>
      <c r="AF416" s="240"/>
      <c r="AG416" s="240"/>
      <c r="AH416" s="240"/>
      <c r="AI416" s="240"/>
      <c r="AJ416" s="240"/>
      <c r="AK416" s="240"/>
      <c r="AL416" s="240"/>
      <c r="AM416" s="240"/>
      <c r="AN416" s="240"/>
      <c r="AO416" s="240"/>
      <c r="AP416" s="240"/>
      <c r="AQ416" s="240"/>
      <c r="AR416" s="240"/>
      <c r="AS416" s="240"/>
      <c r="AT416" s="240"/>
      <c r="AU416" s="240"/>
      <c r="AV416" s="240"/>
      <c r="AW416" s="240"/>
      <c r="AX416" s="240"/>
      <c r="AY416" s="240"/>
      <c r="AZ416" s="240"/>
      <c r="BA416" s="240"/>
      <c r="BB416" s="240"/>
      <c r="BC416" s="240"/>
      <c r="BD416" s="240"/>
      <c r="BE416" s="240"/>
      <c r="BF416" s="240"/>
      <c r="BG416" s="240"/>
    </row>
    <row r="417" spans="9:59" s="5" customFormat="1">
      <c r="AC417" s="240"/>
      <c r="AD417" s="240"/>
      <c r="AE417" s="240"/>
      <c r="AF417" s="240"/>
      <c r="AG417" s="240"/>
      <c r="AH417" s="240"/>
      <c r="AI417" s="240"/>
      <c r="AJ417" s="240"/>
      <c r="AK417" s="240"/>
      <c r="AL417" s="240"/>
      <c r="AM417" s="240"/>
      <c r="AN417" s="240"/>
      <c r="AO417" s="240"/>
      <c r="AP417" s="240"/>
      <c r="AQ417" s="240"/>
      <c r="AR417" s="240"/>
      <c r="AS417" s="240"/>
      <c r="AT417" s="240"/>
      <c r="AU417" s="240"/>
      <c r="AV417" s="240"/>
      <c r="AW417" s="240"/>
      <c r="AX417" s="240"/>
      <c r="AY417" s="240"/>
      <c r="AZ417" s="240"/>
      <c r="BA417" s="240"/>
      <c r="BB417" s="240"/>
      <c r="BC417" s="240"/>
      <c r="BD417" s="240"/>
      <c r="BE417" s="240"/>
      <c r="BF417" s="240"/>
      <c r="BG417" s="240"/>
    </row>
    <row r="418" spans="9:59" s="5" customFormat="1">
      <c r="AC418" s="240"/>
      <c r="AD418" s="240"/>
      <c r="AE418" s="240"/>
      <c r="AF418" s="240"/>
      <c r="AG418" s="240"/>
      <c r="AH418" s="240"/>
      <c r="AI418" s="240"/>
      <c r="AJ418" s="240"/>
      <c r="AK418" s="240"/>
      <c r="AL418" s="240"/>
      <c r="AM418" s="240"/>
      <c r="AN418" s="240"/>
      <c r="AO418" s="240"/>
      <c r="AP418" s="240"/>
      <c r="AQ418" s="240"/>
      <c r="AR418" s="240"/>
      <c r="AS418" s="240"/>
      <c r="AT418" s="240"/>
      <c r="AU418" s="240"/>
      <c r="AV418" s="240"/>
      <c r="AW418" s="240"/>
      <c r="AX418" s="240"/>
      <c r="AY418" s="240"/>
      <c r="AZ418" s="240"/>
      <c r="BA418" s="240"/>
      <c r="BB418" s="240"/>
      <c r="BC418" s="240"/>
      <c r="BD418" s="240"/>
      <c r="BE418" s="240"/>
      <c r="BF418" s="240"/>
      <c r="BG418" s="240"/>
    </row>
    <row r="419" spans="9:59" s="5" customFormat="1">
      <c r="J419" s="241"/>
      <c r="AC419" s="240"/>
      <c r="AD419" s="240"/>
      <c r="AE419" s="240"/>
      <c r="AF419" s="240"/>
      <c r="AG419" s="240"/>
      <c r="AH419" s="240"/>
      <c r="AI419" s="240"/>
      <c r="AJ419" s="240"/>
      <c r="AK419" s="240"/>
      <c r="AL419" s="240"/>
      <c r="AM419" s="240"/>
      <c r="AN419" s="240"/>
      <c r="AO419" s="240"/>
      <c r="AP419" s="240"/>
      <c r="AQ419" s="240"/>
      <c r="AR419" s="240"/>
      <c r="AS419" s="240"/>
      <c r="AT419" s="240"/>
      <c r="AU419" s="240"/>
      <c r="AV419" s="240"/>
      <c r="AW419" s="240"/>
      <c r="AX419" s="240"/>
      <c r="AY419" s="240"/>
      <c r="AZ419" s="240"/>
      <c r="BA419" s="240"/>
      <c r="BB419" s="240"/>
      <c r="BC419" s="240"/>
      <c r="BD419" s="240"/>
      <c r="BE419" s="240"/>
      <c r="BF419" s="240"/>
      <c r="BG419" s="240"/>
    </row>
    <row r="420" spans="9:59" s="5" customFormat="1">
      <c r="AC420" s="240"/>
      <c r="AD420" s="240"/>
      <c r="AE420" s="240"/>
      <c r="AF420" s="240"/>
      <c r="AG420" s="240"/>
      <c r="AH420" s="240"/>
      <c r="AI420" s="240"/>
      <c r="AJ420" s="240"/>
      <c r="AK420" s="240"/>
      <c r="AL420" s="240"/>
      <c r="AM420" s="240"/>
      <c r="AN420" s="240"/>
      <c r="AO420" s="240"/>
      <c r="AP420" s="240"/>
      <c r="AQ420" s="240"/>
      <c r="AR420" s="240"/>
      <c r="AS420" s="240"/>
      <c r="AT420" s="240"/>
      <c r="AU420" s="240"/>
      <c r="AV420" s="240"/>
      <c r="AW420" s="240"/>
      <c r="AX420" s="240"/>
      <c r="AY420" s="240"/>
      <c r="AZ420" s="240"/>
      <c r="BA420" s="240"/>
      <c r="BB420" s="240"/>
      <c r="BC420" s="240"/>
      <c r="BD420" s="240"/>
      <c r="BE420" s="240"/>
      <c r="BF420" s="240"/>
      <c r="BG420" s="240"/>
    </row>
    <row r="421" spans="9:59" s="5" customFormat="1">
      <c r="I421" s="241"/>
      <c r="AC421" s="240"/>
      <c r="AD421" s="240"/>
      <c r="AE421" s="240"/>
      <c r="AF421" s="240"/>
      <c r="AG421" s="240"/>
      <c r="AH421" s="240"/>
      <c r="AI421" s="240"/>
      <c r="AJ421" s="240"/>
      <c r="AK421" s="240"/>
      <c r="AL421" s="240"/>
      <c r="AM421" s="240"/>
      <c r="AN421" s="240"/>
      <c r="AO421" s="240"/>
      <c r="AP421" s="240"/>
      <c r="AQ421" s="240"/>
      <c r="AR421" s="240"/>
      <c r="AS421" s="240"/>
      <c r="AT421" s="240"/>
      <c r="AU421" s="240"/>
      <c r="AV421" s="240"/>
      <c r="AW421" s="240"/>
      <c r="AX421" s="240"/>
      <c r="AY421" s="240"/>
      <c r="AZ421" s="240"/>
      <c r="BA421" s="240"/>
      <c r="BB421" s="240"/>
      <c r="BC421" s="240"/>
      <c r="BD421" s="240"/>
      <c r="BE421" s="240"/>
      <c r="BF421" s="240"/>
      <c r="BG421" s="240"/>
    </row>
    <row r="422" spans="9:59" s="5" customFormat="1">
      <c r="J422" s="422"/>
      <c r="AC422" s="240"/>
      <c r="AD422" s="240"/>
      <c r="AE422" s="240"/>
      <c r="AF422" s="240"/>
      <c r="AG422" s="240"/>
      <c r="AH422" s="240"/>
      <c r="AI422" s="240"/>
      <c r="AJ422" s="240"/>
      <c r="AK422" s="240"/>
      <c r="AL422" s="240"/>
      <c r="AM422" s="240"/>
      <c r="AN422" s="240"/>
      <c r="AO422" s="240"/>
      <c r="AP422" s="240"/>
      <c r="AQ422" s="240"/>
      <c r="AR422" s="240"/>
      <c r="AS422" s="240"/>
      <c r="AT422" s="240"/>
      <c r="AU422" s="240"/>
      <c r="AV422" s="240"/>
      <c r="AW422" s="240"/>
      <c r="AX422" s="240"/>
      <c r="AY422" s="240"/>
      <c r="AZ422" s="240"/>
      <c r="BA422" s="240"/>
      <c r="BB422" s="240"/>
      <c r="BC422" s="240"/>
      <c r="BD422" s="240"/>
      <c r="BE422" s="240"/>
      <c r="BF422" s="240"/>
      <c r="BG422" s="240"/>
    </row>
    <row r="423" spans="9:59" s="5" customFormat="1">
      <c r="I423" s="241"/>
      <c r="J423" s="240"/>
      <c r="K423" s="240"/>
      <c r="L423" s="240"/>
      <c r="M423" s="240"/>
      <c r="N423" s="240"/>
      <c r="O423" s="240"/>
      <c r="P423" s="240"/>
      <c r="Q423" s="240"/>
      <c r="R423" s="240"/>
      <c r="S423" s="240"/>
      <c r="T423" s="240"/>
      <c r="U423" s="240"/>
      <c r="V423" s="240"/>
      <c r="W423" s="240"/>
      <c r="X423" s="240"/>
      <c r="Y423" s="240"/>
      <c r="Z423" s="240"/>
      <c r="AA423" s="240"/>
      <c r="AB423" s="240"/>
      <c r="AC423" s="240"/>
      <c r="AD423" s="240"/>
      <c r="AE423" s="240"/>
      <c r="AF423" s="240"/>
      <c r="AG423" s="240"/>
      <c r="AH423" s="240"/>
      <c r="AI423" s="240"/>
      <c r="AJ423" s="240"/>
      <c r="AK423" s="240"/>
      <c r="AL423" s="240"/>
      <c r="AM423" s="240"/>
      <c r="AN423" s="240"/>
      <c r="AO423" s="240"/>
      <c r="AP423" s="240"/>
      <c r="AQ423" s="240"/>
      <c r="AR423" s="240"/>
      <c r="AS423" s="240"/>
      <c r="AT423" s="240"/>
      <c r="AU423" s="240"/>
      <c r="AV423" s="240"/>
      <c r="AW423" s="240"/>
      <c r="AX423" s="240"/>
      <c r="AY423" s="240"/>
      <c r="AZ423" s="240"/>
      <c r="BA423" s="240"/>
      <c r="BB423" s="240"/>
      <c r="BC423" s="240"/>
      <c r="BD423" s="240"/>
      <c r="BE423" s="240"/>
      <c r="BF423" s="240"/>
      <c r="BG423" s="240"/>
    </row>
    <row r="424" spans="9:59" s="5" customFormat="1">
      <c r="I424" s="241"/>
      <c r="J424" s="240"/>
      <c r="K424" s="240"/>
      <c r="L424" s="240"/>
      <c r="M424" s="240"/>
      <c r="N424" s="240"/>
      <c r="O424" s="240"/>
      <c r="P424" s="240"/>
      <c r="Q424" s="240"/>
      <c r="R424" s="240"/>
      <c r="S424" s="240"/>
      <c r="T424" s="240"/>
      <c r="U424" s="240"/>
      <c r="V424" s="240"/>
      <c r="W424" s="240"/>
      <c r="X424" s="240"/>
      <c r="Y424" s="240"/>
      <c r="Z424" s="240"/>
      <c r="AA424" s="240"/>
      <c r="AB424" s="240"/>
      <c r="AC424" s="240"/>
      <c r="AD424" s="240"/>
      <c r="AE424" s="240"/>
      <c r="AF424" s="240"/>
      <c r="AG424" s="240"/>
      <c r="AH424" s="240"/>
      <c r="AI424" s="240"/>
      <c r="AJ424" s="240"/>
      <c r="AK424" s="240"/>
      <c r="AL424" s="240"/>
      <c r="AM424" s="240"/>
      <c r="AN424" s="240"/>
      <c r="AO424" s="240"/>
      <c r="AP424" s="240"/>
      <c r="AQ424" s="240"/>
      <c r="AR424" s="240"/>
      <c r="AS424" s="240"/>
      <c r="AT424" s="240"/>
      <c r="AU424" s="240"/>
      <c r="AV424" s="240"/>
      <c r="AW424" s="240"/>
      <c r="AX424" s="240"/>
      <c r="AY424" s="240"/>
      <c r="AZ424" s="240"/>
      <c r="BA424" s="240"/>
      <c r="BB424" s="240"/>
      <c r="BC424" s="240"/>
      <c r="BD424" s="240"/>
      <c r="BE424" s="240"/>
      <c r="BF424" s="240"/>
      <c r="BG424" s="240"/>
    </row>
    <row r="425" spans="9:59" s="5" customFormat="1">
      <c r="J425" s="240"/>
      <c r="K425" s="240"/>
      <c r="L425" s="240"/>
      <c r="M425" s="240"/>
      <c r="N425" s="240"/>
      <c r="O425" s="240"/>
      <c r="P425" s="240"/>
      <c r="Q425" s="240"/>
      <c r="R425" s="240"/>
      <c r="S425" s="240"/>
      <c r="T425" s="240"/>
      <c r="U425" s="240"/>
      <c r="V425" s="240"/>
      <c r="W425" s="240"/>
      <c r="X425" s="240"/>
      <c r="Y425" s="240"/>
      <c r="Z425" s="240"/>
      <c r="AA425" s="240"/>
      <c r="AB425" s="240"/>
      <c r="AC425" s="240"/>
      <c r="AD425" s="240"/>
      <c r="AE425" s="240"/>
      <c r="AF425" s="240"/>
      <c r="AG425" s="240"/>
      <c r="AH425" s="240"/>
      <c r="AI425" s="240"/>
      <c r="AJ425" s="240"/>
      <c r="AK425" s="240"/>
      <c r="AL425" s="240"/>
      <c r="AM425" s="240"/>
      <c r="AN425" s="240"/>
      <c r="AO425" s="240"/>
      <c r="AP425" s="240"/>
      <c r="AQ425" s="240"/>
      <c r="AR425" s="240"/>
      <c r="AS425" s="240"/>
      <c r="AT425" s="240"/>
      <c r="AU425" s="240"/>
      <c r="AV425" s="240"/>
      <c r="AW425" s="240"/>
      <c r="AX425" s="240"/>
      <c r="AY425" s="240"/>
      <c r="AZ425" s="240"/>
      <c r="BA425" s="240"/>
      <c r="BB425" s="240"/>
      <c r="BC425" s="240"/>
      <c r="BD425" s="240"/>
      <c r="BE425" s="240"/>
      <c r="BF425" s="240"/>
      <c r="BG425" s="240"/>
    </row>
    <row r="426" spans="9:59" s="5" customFormat="1">
      <c r="J426" s="240"/>
      <c r="K426" s="240"/>
      <c r="L426" s="240"/>
      <c r="M426" s="240"/>
      <c r="N426" s="240"/>
      <c r="O426" s="240"/>
      <c r="P426" s="240"/>
      <c r="Q426" s="240"/>
      <c r="R426" s="240"/>
      <c r="S426" s="240"/>
      <c r="T426" s="240"/>
      <c r="U426" s="240"/>
      <c r="V426" s="240"/>
      <c r="W426" s="240"/>
      <c r="X426" s="240"/>
      <c r="Y426" s="240"/>
      <c r="Z426" s="240"/>
      <c r="AA426" s="240"/>
      <c r="AB426" s="240"/>
      <c r="AC426" s="240"/>
      <c r="AD426" s="240"/>
      <c r="AE426" s="240"/>
      <c r="AF426" s="240"/>
      <c r="AG426" s="240"/>
      <c r="AH426" s="240"/>
      <c r="AI426" s="240"/>
      <c r="AJ426" s="240"/>
      <c r="AK426" s="240"/>
      <c r="AL426" s="240"/>
      <c r="AM426" s="240"/>
      <c r="AN426" s="240"/>
      <c r="AO426" s="240"/>
      <c r="AP426" s="240"/>
      <c r="AQ426" s="240"/>
      <c r="AR426" s="240"/>
      <c r="AS426" s="240"/>
      <c r="AT426" s="240"/>
      <c r="AU426" s="240"/>
      <c r="AV426" s="240"/>
      <c r="AW426" s="240"/>
      <c r="AX426" s="240"/>
      <c r="AY426" s="240"/>
      <c r="AZ426" s="240"/>
      <c r="BA426" s="240"/>
      <c r="BB426" s="240"/>
      <c r="BC426" s="240"/>
      <c r="BD426" s="240"/>
      <c r="BE426" s="240"/>
      <c r="BF426" s="240"/>
      <c r="BG426" s="240"/>
    </row>
    <row r="427" spans="9:59" s="5" customFormat="1">
      <c r="I427" s="241"/>
      <c r="J427" s="240"/>
      <c r="K427" s="240"/>
      <c r="L427" s="240"/>
      <c r="M427" s="240"/>
      <c r="N427" s="240"/>
      <c r="O427" s="240"/>
      <c r="P427" s="240"/>
      <c r="Q427" s="240"/>
      <c r="R427" s="240"/>
      <c r="S427" s="240"/>
      <c r="T427" s="240"/>
      <c r="U427" s="240"/>
      <c r="V427" s="240"/>
      <c r="W427" s="240"/>
      <c r="X427" s="240"/>
      <c r="Y427" s="240"/>
      <c r="Z427" s="240"/>
      <c r="AA427" s="240"/>
      <c r="AB427" s="240"/>
      <c r="AC427" s="240"/>
      <c r="AD427" s="240"/>
      <c r="AE427" s="240"/>
      <c r="AF427" s="240"/>
      <c r="AG427" s="240"/>
      <c r="AH427" s="240"/>
      <c r="AI427" s="240"/>
      <c r="AJ427" s="240"/>
      <c r="AK427" s="240"/>
      <c r="AL427" s="240"/>
      <c r="AM427" s="240"/>
      <c r="AN427" s="240"/>
      <c r="AO427" s="240"/>
      <c r="AP427" s="240"/>
      <c r="AQ427" s="240"/>
      <c r="AR427" s="240"/>
      <c r="AS427" s="240"/>
      <c r="AT427" s="240"/>
      <c r="AU427" s="240"/>
      <c r="AV427" s="240"/>
      <c r="AW427" s="240"/>
      <c r="AX427" s="240"/>
      <c r="AY427" s="240"/>
      <c r="AZ427" s="240"/>
      <c r="BA427" s="240"/>
      <c r="BB427" s="240"/>
      <c r="BC427" s="240"/>
      <c r="BD427" s="240"/>
      <c r="BE427" s="240"/>
      <c r="BF427" s="240"/>
      <c r="BG427" s="240"/>
    </row>
    <row r="428" spans="9:59" s="5" customFormat="1">
      <c r="J428" s="240"/>
      <c r="K428" s="240"/>
      <c r="L428" s="240"/>
      <c r="M428" s="240"/>
      <c r="N428" s="240"/>
      <c r="O428" s="240"/>
      <c r="P428" s="240"/>
      <c r="Q428" s="240"/>
      <c r="R428" s="240"/>
      <c r="S428" s="240"/>
      <c r="T428" s="240"/>
      <c r="U428" s="240"/>
      <c r="V428" s="240"/>
      <c r="W428" s="240"/>
      <c r="X428" s="240"/>
      <c r="Y428" s="240"/>
      <c r="Z428" s="240"/>
      <c r="AA428" s="240"/>
      <c r="AB428" s="240"/>
      <c r="AC428" s="240"/>
      <c r="AD428" s="240"/>
      <c r="AE428" s="240"/>
      <c r="AF428" s="240"/>
      <c r="AG428" s="240"/>
      <c r="AH428" s="240"/>
      <c r="AI428" s="240"/>
      <c r="AJ428" s="240"/>
      <c r="AK428" s="240"/>
      <c r="AL428" s="240"/>
      <c r="AM428" s="240"/>
      <c r="AN428" s="240"/>
      <c r="AO428" s="240"/>
      <c r="AP428" s="240"/>
      <c r="AQ428" s="240"/>
      <c r="AR428" s="240"/>
      <c r="AS428" s="240"/>
      <c r="AT428" s="240"/>
      <c r="AU428" s="240"/>
      <c r="AV428" s="240"/>
      <c r="AW428" s="240"/>
      <c r="AX428" s="240"/>
      <c r="AY428" s="240"/>
      <c r="AZ428" s="240"/>
      <c r="BA428" s="240"/>
      <c r="BB428" s="240"/>
      <c r="BC428" s="240"/>
      <c r="BD428" s="240"/>
      <c r="BE428" s="240"/>
      <c r="BF428" s="240"/>
      <c r="BG428" s="240"/>
    </row>
    <row r="429" spans="9:59" s="5" customFormat="1">
      <c r="J429" s="240"/>
      <c r="K429" s="240"/>
      <c r="L429" s="240"/>
      <c r="M429" s="240"/>
      <c r="N429" s="240"/>
      <c r="O429" s="240"/>
      <c r="P429" s="240"/>
      <c r="Q429" s="240"/>
      <c r="R429" s="240"/>
      <c r="S429" s="240"/>
      <c r="T429" s="240"/>
      <c r="U429" s="240"/>
      <c r="V429" s="240"/>
      <c r="W429" s="240"/>
      <c r="X429" s="240"/>
      <c r="Y429" s="240"/>
      <c r="Z429" s="240"/>
      <c r="AA429" s="240"/>
      <c r="AB429" s="240"/>
      <c r="AC429" s="240"/>
      <c r="AD429" s="240"/>
      <c r="AE429" s="240"/>
      <c r="AF429" s="240"/>
      <c r="AG429" s="240"/>
      <c r="AH429" s="240"/>
      <c r="AI429" s="240"/>
      <c r="AJ429" s="240"/>
      <c r="AK429" s="240"/>
      <c r="AL429" s="240"/>
      <c r="AM429" s="240"/>
      <c r="AN429" s="240"/>
      <c r="AO429" s="240"/>
      <c r="AP429" s="240"/>
      <c r="AQ429" s="240"/>
      <c r="AR429" s="240"/>
      <c r="AS429" s="240"/>
      <c r="AT429" s="240"/>
      <c r="AU429" s="240"/>
      <c r="AV429" s="240"/>
      <c r="AW429" s="240"/>
      <c r="AX429" s="240"/>
      <c r="AY429" s="240"/>
      <c r="AZ429" s="240"/>
      <c r="BA429" s="240"/>
      <c r="BB429" s="240"/>
      <c r="BC429" s="240"/>
      <c r="BD429" s="240"/>
      <c r="BE429" s="240"/>
      <c r="BF429" s="240"/>
      <c r="BG429" s="240"/>
    </row>
    <row r="430" spans="9:59" s="5" customFormat="1">
      <c r="J430" s="240"/>
      <c r="K430" s="240"/>
      <c r="L430" s="240"/>
      <c r="M430" s="240"/>
      <c r="N430" s="240"/>
      <c r="O430" s="240"/>
      <c r="P430" s="240"/>
      <c r="Q430" s="240"/>
      <c r="R430" s="240"/>
      <c r="S430" s="240"/>
      <c r="T430" s="240"/>
      <c r="U430" s="240"/>
      <c r="V430" s="240"/>
      <c r="W430" s="240"/>
      <c r="X430" s="240"/>
      <c r="Y430" s="240"/>
      <c r="Z430" s="240"/>
      <c r="AA430" s="240"/>
      <c r="AB430" s="240"/>
      <c r="AC430" s="240"/>
      <c r="AD430" s="240"/>
      <c r="AE430" s="240"/>
      <c r="AF430" s="240"/>
      <c r="AG430" s="240"/>
      <c r="AH430" s="240"/>
      <c r="AI430" s="240"/>
      <c r="AJ430" s="240"/>
      <c r="AK430" s="240"/>
      <c r="AL430" s="240"/>
      <c r="AM430" s="240"/>
      <c r="AN430" s="240"/>
      <c r="AO430" s="240"/>
      <c r="AP430" s="240"/>
      <c r="AQ430" s="240"/>
      <c r="AR430" s="240"/>
      <c r="AS430" s="240"/>
      <c r="AT430" s="240"/>
      <c r="AU430" s="240"/>
      <c r="AV430" s="240"/>
      <c r="AW430" s="240"/>
      <c r="AX430" s="240"/>
      <c r="AY430" s="240"/>
      <c r="AZ430" s="240"/>
      <c r="BA430" s="240"/>
      <c r="BB430" s="240"/>
      <c r="BC430" s="240"/>
      <c r="BD430" s="240"/>
      <c r="BE430" s="240"/>
      <c r="BF430" s="240"/>
      <c r="BG430" s="240"/>
    </row>
    <row r="431" spans="9:59" s="5" customFormat="1">
      <c r="J431" s="240"/>
      <c r="K431" s="240"/>
      <c r="L431" s="240"/>
      <c r="M431" s="240"/>
      <c r="N431" s="240"/>
      <c r="O431" s="240"/>
      <c r="P431" s="240"/>
      <c r="Q431" s="240"/>
      <c r="R431" s="240"/>
      <c r="S431" s="240"/>
      <c r="T431" s="240"/>
      <c r="U431" s="240"/>
      <c r="V431" s="240"/>
      <c r="W431" s="240"/>
      <c r="X431" s="240"/>
      <c r="Y431" s="240"/>
      <c r="Z431" s="240"/>
      <c r="AA431" s="240"/>
      <c r="AB431" s="240"/>
      <c r="AC431" s="240"/>
      <c r="AD431" s="240"/>
      <c r="AE431" s="240"/>
      <c r="AF431" s="240"/>
      <c r="AG431" s="240"/>
      <c r="AH431" s="240"/>
      <c r="AI431" s="240"/>
      <c r="AJ431" s="240"/>
      <c r="AK431" s="240"/>
      <c r="AL431" s="240"/>
      <c r="AM431" s="240"/>
      <c r="AN431" s="240"/>
      <c r="AO431" s="240"/>
      <c r="AP431" s="240"/>
      <c r="AQ431" s="240"/>
      <c r="AR431" s="240"/>
      <c r="AS431" s="240"/>
      <c r="AT431" s="240"/>
      <c r="AU431" s="240"/>
      <c r="AV431" s="240"/>
      <c r="AW431" s="240"/>
      <c r="AX431" s="240"/>
      <c r="AY431" s="240"/>
      <c r="AZ431" s="240"/>
      <c r="BA431" s="240"/>
      <c r="BB431" s="240"/>
      <c r="BC431" s="240"/>
      <c r="BD431" s="240"/>
      <c r="BE431" s="240"/>
      <c r="BF431" s="240"/>
      <c r="BG431" s="240"/>
    </row>
    <row r="432" spans="9:59" s="5" customFormat="1">
      <c r="I432" s="240"/>
      <c r="J432" s="240"/>
      <c r="K432" s="240"/>
      <c r="L432" s="240"/>
      <c r="M432" s="240"/>
      <c r="N432" s="240"/>
      <c r="O432" s="240"/>
      <c r="P432" s="240"/>
      <c r="Q432" s="240"/>
      <c r="R432" s="240"/>
      <c r="S432" s="240"/>
      <c r="T432" s="240"/>
      <c r="U432" s="240"/>
      <c r="V432" s="240"/>
      <c r="W432" s="240"/>
      <c r="X432" s="240"/>
      <c r="Y432" s="240"/>
      <c r="Z432" s="240"/>
      <c r="AA432" s="240"/>
      <c r="AB432" s="240"/>
      <c r="AC432" s="240"/>
      <c r="AD432" s="240"/>
      <c r="AE432" s="240"/>
      <c r="AF432" s="240"/>
      <c r="AG432" s="240"/>
      <c r="AH432" s="240"/>
      <c r="AI432" s="240"/>
      <c r="AJ432" s="240"/>
      <c r="AK432" s="240"/>
      <c r="AL432" s="240"/>
      <c r="AM432" s="240"/>
      <c r="AN432" s="240"/>
      <c r="AO432" s="240"/>
      <c r="AP432" s="240"/>
      <c r="AQ432" s="240"/>
      <c r="AR432" s="240"/>
      <c r="AS432" s="240"/>
      <c r="AT432" s="240"/>
      <c r="AU432" s="240"/>
      <c r="AV432" s="240"/>
      <c r="AW432" s="240"/>
      <c r="AX432" s="240"/>
      <c r="AY432" s="240"/>
      <c r="AZ432" s="240"/>
      <c r="BA432" s="240"/>
      <c r="BB432" s="240"/>
      <c r="BC432" s="240"/>
      <c r="BD432" s="240"/>
      <c r="BE432" s="240"/>
      <c r="BF432" s="240"/>
      <c r="BG432" s="240"/>
    </row>
    <row r="433" spans="9:59" s="5" customFormat="1">
      <c r="J433" s="240"/>
      <c r="K433" s="240"/>
      <c r="L433" s="240"/>
      <c r="M433" s="240"/>
      <c r="N433" s="240"/>
      <c r="O433" s="240"/>
      <c r="P433" s="240"/>
      <c r="Q433" s="240"/>
      <c r="R433" s="240"/>
      <c r="S433" s="240"/>
      <c r="T433" s="240"/>
      <c r="U433" s="240"/>
      <c r="V433" s="240"/>
      <c r="W433" s="240"/>
      <c r="X433" s="240"/>
      <c r="Y433" s="240"/>
      <c r="Z433" s="240"/>
      <c r="AA433" s="240"/>
      <c r="AB433" s="240"/>
      <c r="AC433" s="240"/>
      <c r="AD433" s="240"/>
      <c r="AE433" s="240"/>
      <c r="AF433" s="240"/>
      <c r="AG433" s="240"/>
      <c r="AH433" s="240"/>
      <c r="AI433" s="240"/>
      <c r="AJ433" s="240"/>
      <c r="AK433" s="240"/>
      <c r="AL433" s="240"/>
      <c r="AM433" s="240"/>
      <c r="AN433" s="240"/>
      <c r="AO433" s="240"/>
      <c r="AP433" s="240"/>
      <c r="AQ433" s="240"/>
      <c r="AR433" s="240"/>
      <c r="AS433" s="240"/>
      <c r="AT433" s="240"/>
      <c r="AU433" s="240"/>
      <c r="AV433" s="240"/>
      <c r="AW433" s="240"/>
      <c r="AX433" s="240"/>
      <c r="AY433" s="240"/>
      <c r="AZ433" s="240"/>
      <c r="BA433" s="240"/>
      <c r="BB433" s="240"/>
      <c r="BC433" s="240"/>
      <c r="BD433" s="240"/>
      <c r="BE433" s="240"/>
      <c r="BF433" s="240"/>
      <c r="BG433" s="240"/>
    </row>
    <row r="434" spans="9:59" s="5" customFormat="1">
      <c r="I434" s="53"/>
      <c r="J434" s="240"/>
      <c r="K434" s="240"/>
      <c r="L434" s="240"/>
      <c r="M434" s="240"/>
      <c r="N434" s="240"/>
      <c r="O434" s="240"/>
      <c r="P434" s="240"/>
      <c r="Q434" s="240"/>
      <c r="R434" s="240"/>
      <c r="S434" s="240"/>
      <c r="T434" s="240"/>
      <c r="U434" s="240"/>
      <c r="V434" s="240"/>
      <c r="W434" s="240"/>
      <c r="X434" s="240"/>
      <c r="Y434" s="240"/>
      <c r="Z434" s="240"/>
      <c r="AA434" s="240"/>
      <c r="AB434" s="240"/>
      <c r="AC434" s="240"/>
      <c r="AD434" s="240"/>
      <c r="AE434" s="240"/>
      <c r="AF434" s="240"/>
      <c r="AG434" s="240"/>
      <c r="AH434" s="240"/>
      <c r="AI434" s="240"/>
      <c r="AJ434" s="240"/>
      <c r="AK434" s="240"/>
      <c r="AL434" s="240"/>
      <c r="AM434" s="240"/>
      <c r="AN434" s="240"/>
      <c r="AO434" s="240"/>
      <c r="AP434" s="240"/>
      <c r="AQ434" s="240"/>
      <c r="AR434" s="240"/>
      <c r="AS434" s="240"/>
      <c r="AT434" s="240"/>
      <c r="AU434" s="240"/>
      <c r="AV434" s="240"/>
      <c r="AW434" s="240"/>
      <c r="AX434" s="240"/>
      <c r="AY434" s="240"/>
      <c r="AZ434" s="240"/>
      <c r="BA434" s="240"/>
      <c r="BB434" s="240"/>
      <c r="BC434" s="240"/>
      <c r="BD434" s="240"/>
      <c r="BE434" s="240"/>
      <c r="BF434" s="240"/>
      <c r="BG434" s="240"/>
    </row>
    <row r="435" spans="9:59" s="5" customFormat="1">
      <c r="I435" s="434"/>
      <c r="J435" s="240"/>
      <c r="K435" s="240"/>
      <c r="L435" s="240"/>
      <c r="M435" s="240"/>
      <c r="N435" s="240"/>
      <c r="O435" s="240"/>
      <c r="P435" s="240"/>
      <c r="Q435" s="240"/>
      <c r="R435" s="240"/>
      <c r="S435" s="240"/>
      <c r="T435" s="240"/>
      <c r="U435" s="240"/>
      <c r="V435" s="240"/>
      <c r="W435" s="240"/>
      <c r="X435" s="240"/>
      <c r="Y435" s="240"/>
      <c r="Z435" s="240"/>
      <c r="AA435" s="240"/>
      <c r="AB435" s="240"/>
      <c r="AC435" s="240"/>
      <c r="AD435" s="240"/>
      <c r="AE435" s="240"/>
      <c r="AF435" s="240"/>
      <c r="AG435" s="240"/>
      <c r="AH435" s="240"/>
      <c r="AI435" s="240"/>
      <c r="AJ435" s="240"/>
      <c r="AK435" s="240"/>
      <c r="AL435" s="240"/>
      <c r="AM435" s="240"/>
      <c r="AN435" s="240"/>
      <c r="AO435" s="240"/>
      <c r="AP435" s="240"/>
      <c r="AQ435" s="240"/>
      <c r="AR435" s="240"/>
      <c r="AS435" s="240"/>
      <c r="AT435" s="240"/>
      <c r="AU435" s="240"/>
      <c r="AV435" s="240"/>
      <c r="AW435" s="240"/>
      <c r="AX435" s="240"/>
      <c r="AY435" s="240"/>
      <c r="AZ435" s="240"/>
      <c r="BA435" s="240"/>
      <c r="BB435" s="240"/>
      <c r="BC435" s="240"/>
      <c r="BD435" s="240"/>
      <c r="BE435" s="240"/>
      <c r="BF435" s="240"/>
      <c r="BG435" s="240"/>
    </row>
    <row r="436" spans="9:59" s="5" customFormat="1">
      <c r="I436" s="53"/>
      <c r="J436" s="240"/>
      <c r="K436" s="240"/>
      <c r="L436" s="240"/>
      <c r="M436" s="240"/>
      <c r="N436" s="240"/>
      <c r="O436" s="240"/>
      <c r="P436" s="240"/>
      <c r="Q436" s="240"/>
      <c r="R436" s="240"/>
      <c r="S436" s="240"/>
      <c r="T436" s="240"/>
      <c r="U436" s="240"/>
      <c r="V436" s="240"/>
      <c r="W436" s="240"/>
      <c r="X436" s="240"/>
      <c r="Y436" s="240"/>
      <c r="Z436" s="240"/>
      <c r="AA436" s="240"/>
      <c r="AB436" s="240"/>
      <c r="AC436" s="240"/>
      <c r="AD436" s="240"/>
      <c r="AE436" s="240"/>
      <c r="AF436" s="240"/>
      <c r="AG436" s="240"/>
      <c r="AH436" s="240"/>
      <c r="AI436" s="240"/>
      <c r="AJ436" s="240"/>
      <c r="AK436" s="240"/>
      <c r="AL436" s="240"/>
      <c r="AM436" s="240"/>
      <c r="AN436" s="240"/>
      <c r="AO436" s="240"/>
      <c r="AP436" s="240"/>
      <c r="AQ436" s="240"/>
      <c r="AR436" s="240"/>
      <c r="AS436" s="240"/>
      <c r="AT436" s="240"/>
      <c r="AU436" s="240"/>
      <c r="AV436" s="240"/>
      <c r="AW436" s="240"/>
      <c r="AX436" s="240"/>
      <c r="AY436" s="240"/>
      <c r="AZ436" s="240"/>
      <c r="BA436" s="240"/>
      <c r="BB436" s="240"/>
      <c r="BC436" s="240"/>
      <c r="BD436" s="240"/>
      <c r="BE436" s="240"/>
      <c r="BF436" s="240"/>
      <c r="BG436" s="240"/>
    </row>
    <row r="437" spans="9:59" s="5" customFormat="1">
      <c r="J437" s="240"/>
      <c r="K437" s="240"/>
      <c r="L437" s="240"/>
      <c r="M437" s="240"/>
      <c r="N437" s="240"/>
      <c r="O437" s="240"/>
      <c r="P437" s="240"/>
      <c r="Q437" s="240"/>
      <c r="R437" s="240"/>
      <c r="S437" s="240"/>
      <c r="T437" s="240"/>
      <c r="U437" s="240"/>
      <c r="V437" s="240"/>
      <c r="W437" s="240"/>
      <c r="X437" s="240"/>
      <c r="Y437" s="240"/>
      <c r="Z437" s="240"/>
      <c r="AA437" s="240"/>
      <c r="AB437" s="240"/>
      <c r="AC437" s="240"/>
      <c r="AD437" s="240"/>
      <c r="AE437" s="240"/>
      <c r="AF437" s="240"/>
      <c r="AG437" s="240"/>
      <c r="AH437" s="240"/>
      <c r="AI437" s="240"/>
      <c r="AJ437" s="240"/>
      <c r="AK437" s="240"/>
      <c r="AL437" s="240"/>
      <c r="AM437" s="240"/>
      <c r="AN437" s="240"/>
      <c r="AO437" s="240"/>
      <c r="AP437" s="240"/>
      <c r="AQ437" s="240"/>
      <c r="AR437" s="240"/>
      <c r="AS437" s="240"/>
      <c r="AT437" s="240"/>
      <c r="AU437" s="240"/>
      <c r="AV437" s="240"/>
      <c r="AW437" s="240"/>
      <c r="AX437" s="240"/>
      <c r="AY437" s="240"/>
      <c r="AZ437" s="240"/>
      <c r="BA437" s="240"/>
      <c r="BB437" s="240"/>
      <c r="BC437" s="240"/>
      <c r="BD437" s="240"/>
      <c r="BE437" s="240"/>
      <c r="BF437" s="240"/>
      <c r="BG437" s="240"/>
    </row>
    <row r="438" spans="9:59" s="5" customFormat="1">
      <c r="J438" s="240"/>
      <c r="K438" s="240"/>
      <c r="L438" s="240"/>
      <c r="M438" s="240"/>
      <c r="N438" s="240"/>
      <c r="O438" s="240"/>
      <c r="P438" s="240"/>
      <c r="Q438" s="240"/>
      <c r="R438" s="240"/>
      <c r="S438" s="240"/>
      <c r="T438" s="240"/>
      <c r="U438" s="240"/>
      <c r="V438" s="240"/>
      <c r="W438" s="240"/>
      <c r="X438" s="240"/>
      <c r="Y438" s="240"/>
      <c r="Z438" s="240"/>
      <c r="AA438" s="240"/>
      <c r="AB438" s="240"/>
      <c r="AC438" s="240"/>
      <c r="AD438" s="240"/>
      <c r="AE438" s="240"/>
      <c r="AF438" s="240"/>
      <c r="AG438" s="240"/>
      <c r="AH438" s="240"/>
      <c r="AI438" s="240"/>
      <c r="AJ438" s="240"/>
      <c r="AK438" s="240"/>
      <c r="AL438" s="240"/>
      <c r="AM438" s="240"/>
      <c r="AN438" s="240"/>
      <c r="AO438" s="240"/>
      <c r="AP438" s="240"/>
      <c r="AQ438" s="240"/>
      <c r="AR438" s="240"/>
      <c r="AS438" s="240"/>
      <c r="AT438" s="240"/>
      <c r="AU438" s="240"/>
      <c r="AV438" s="240"/>
      <c r="AW438" s="240"/>
      <c r="AX438" s="240"/>
      <c r="AY438" s="240"/>
      <c r="AZ438" s="240"/>
      <c r="BA438" s="240"/>
      <c r="BB438" s="240"/>
      <c r="BC438" s="240"/>
      <c r="BD438" s="240"/>
      <c r="BE438" s="240"/>
      <c r="BF438" s="240"/>
      <c r="BG438" s="240"/>
    </row>
    <row r="439" spans="9:59" s="5" customFormat="1">
      <c r="J439" s="240"/>
      <c r="K439" s="240"/>
      <c r="L439" s="240"/>
      <c r="M439" s="240"/>
      <c r="N439" s="240"/>
      <c r="O439" s="240"/>
      <c r="P439" s="240"/>
      <c r="Q439" s="240"/>
      <c r="R439" s="240"/>
      <c r="S439" s="240"/>
      <c r="T439" s="240"/>
      <c r="U439" s="240"/>
      <c r="V439" s="240"/>
      <c r="W439" s="240"/>
      <c r="X439" s="240"/>
      <c r="Y439" s="240"/>
      <c r="Z439" s="240"/>
      <c r="AA439" s="240"/>
      <c r="AB439" s="240"/>
      <c r="AC439" s="240"/>
      <c r="AD439" s="240"/>
      <c r="AE439" s="240"/>
      <c r="AF439" s="240"/>
      <c r="AG439" s="240"/>
      <c r="AH439" s="240"/>
      <c r="AI439" s="240"/>
      <c r="AJ439" s="240"/>
      <c r="AK439" s="240"/>
      <c r="AL439" s="240"/>
      <c r="AM439" s="240"/>
      <c r="AN439" s="240"/>
      <c r="AO439" s="240"/>
      <c r="AP439" s="240"/>
      <c r="AQ439" s="240"/>
      <c r="AR439" s="240"/>
      <c r="AS439" s="240"/>
      <c r="AT439" s="240"/>
      <c r="AU439" s="240"/>
      <c r="AV439" s="240"/>
      <c r="AW439" s="240"/>
      <c r="AX439" s="240"/>
      <c r="AY439" s="240"/>
      <c r="AZ439" s="240"/>
      <c r="BA439" s="240"/>
      <c r="BB439" s="240"/>
      <c r="BC439" s="240"/>
      <c r="BD439" s="240"/>
      <c r="BE439" s="240"/>
      <c r="BF439" s="240"/>
      <c r="BG439" s="240"/>
    </row>
    <row r="440" spans="9:59" s="5" customFormat="1">
      <c r="J440" s="240"/>
      <c r="K440" s="240"/>
      <c r="L440" s="240"/>
      <c r="M440" s="240"/>
      <c r="N440" s="240"/>
      <c r="O440" s="240"/>
      <c r="P440" s="240"/>
      <c r="Q440" s="240"/>
      <c r="R440" s="240"/>
      <c r="S440" s="240"/>
      <c r="T440" s="240"/>
      <c r="U440" s="240"/>
      <c r="V440" s="240"/>
      <c r="W440" s="240"/>
      <c r="X440" s="240"/>
      <c r="Y440" s="240"/>
      <c r="Z440" s="240"/>
      <c r="AA440" s="240"/>
      <c r="AB440" s="240"/>
      <c r="AC440" s="240"/>
      <c r="AD440" s="240"/>
      <c r="AE440" s="240"/>
      <c r="AF440" s="240"/>
      <c r="AG440" s="240"/>
      <c r="AH440" s="240"/>
      <c r="AI440" s="240"/>
      <c r="AJ440" s="240"/>
      <c r="AK440" s="240"/>
      <c r="AL440" s="240"/>
      <c r="AM440" s="240"/>
      <c r="AN440" s="240"/>
      <c r="AO440" s="240"/>
      <c r="AP440" s="240"/>
      <c r="AQ440" s="240"/>
      <c r="AR440" s="240"/>
      <c r="AS440" s="240"/>
      <c r="AT440" s="240"/>
      <c r="AU440" s="240"/>
      <c r="AV440" s="240"/>
      <c r="AW440" s="240"/>
      <c r="AX440" s="240"/>
      <c r="AY440" s="240"/>
      <c r="AZ440" s="240"/>
      <c r="BA440" s="240"/>
      <c r="BB440" s="240"/>
      <c r="BC440" s="240"/>
      <c r="BD440" s="240"/>
      <c r="BE440" s="240"/>
      <c r="BF440" s="240"/>
      <c r="BG440" s="240"/>
    </row>
    <row r="441" spans="9:59" s="5" customFormat="1">
      <c r="J441" s="240"/>
      <c r="K441" s="240"/>
      <c r="L441" s="240"/>
      <c r="M441" s="240"/>
      <c r="N441" s="240"/>
      <c r="O441" s="240"/>
      <c r="P441" s="240"/>
      <c r="Q441" s="240"/>
      <c r="R441" s="240"/>
      <c r="S441" s="240"/>
      <c r="T441" s="240"/>
      <c r="U441" s="240"/>
      <c r="V441" s="240"/>
      <c r="W441" s="240"/>
      <c r="X441" s="240"/>
      <c r="Y441" s="240"/>
      <c r="Z441" s="240"/>
      <c r="AA441" s="240"/>
      <c r="AB441" s="240"/>
      <c r="AC441" s="240"/>
      <c r="AD441" s="240"/>
      <c r="AE441" s="240"/>
      <c r="AF441" s="240"/>
      <c r="AG441" s="240"/>
      <c r="AH441" s="240"/>
      <c r="AI441" s="240"/>
      <c r="AJ441" s="240"/>
      <c r="AK441" s="240"/>
      <c r="AL441" s="240"/>
      <c r="AM441" s="240"/>
      <c r="AN441" s="240"/>
      <c r="AO441" s="240"/>
      <c r="AP441" s="240"/>
      <c r="AQ441" s="240"/>
      <c r="AR441" s="240"/>
      <c r="AS441" s="240"/>
      <c r="AT441" s="240"/>
      <c r="AU441" s="240"/>
      <c r="AV441" s="240"/>
      <c r="AW441" s="240"/>
      <c r="AX441" s="240"/>
      <c r="AY441" s="240"/>
      <c r="AZ441" s="240"/>
      <c r="BA441" s="240"/>
      <c r="BB441" s="240"/>
      <c r="BC441" s="240"/>
      <c r="BD441" s="240"/>
      <c r="BE441" s="240"/>
      <c r="BF441" s="240"/>
      <c r="BG441" s="240"/>
    </row>
    <row r="442" spans="9:59" s="5" customFormat="1">
      <c r="J442" s="240"/>
      <c r="K442" s="240"/>
      <c r="L442" s="240"/>
      <c r="M442" s="240"/>
      <c r="N442" s="240"/>
      <c r="O442" s="240"/>
      <c r="P442" s="240"/>
      <c r="Q442" s="240"/>
      <c r="R442" s="240"/>
      <c r="S442" s="240"/>
      <c r="T442" s="240"/>
      <c r="U442" s="240"/>
      <c r="V442" s="240"/>
      <c r="W442" s="240"/>
      <c r="X442" s="240"/>
      <c r="Y442" s="240"/>
      <c r="Z442" s="240"/>
      <c r="AA442" s="240"/>
      <c r="AB442" s="240"/>
      <c r="AC442" s="240"/>
      <c r="AD442" s="240"/>
      <c r="AE442" s="240"/>
      <c r="AF442" s="240"/>
      <c r="AG442" s="240"/>
      <c r="AH442" s="240"/>
      <c r="AI442" s="240"/>
      <c r="AJ442" s="240"/>
      <c r="AK442" s="240"/>
      <c r="AL442" s="240"/>
      <c r="AM442" s="240"/>
      <c r="AN442" s="240"/>
      <c r="AO442" s="240"/>
      <c r="AP442" s="240"/>
      <c r="AQ442" s="240"/>
      <c r="AR442" s="240"/>
      <c r="AS442" s="240"/>
      <c r="AT442" s="240"/>
      <c r="AU442" s="240"/>
      <c r="AV442" s="240"/>
      <c r="AW442" s="240"/>
      <c r="AX442" s="240"/>
      <c r="AY442" s="240"/>
      <c r="AZ442" s="240"/>
      <c r="BA442" s="240"/>
      <c r="BB442" s="240"/>
      <c r="BC442" s="240"/>
      <c r="BD442" s="240"/>
      <c r="BE442" s="240"/>
      <c r="BF442" s="240"/>
      <c r="BG442" s="240"/>
    </row>
    <row r="443" spans="9:59" s="5" customFormat="1">
      <c r="J443" s="240"/>
      <c r="K443" s="240"/>
      <c r="L443" s="240"/>
      <c r="M443" s="240"/>
      <c r="N443" s="240"/>
      <c r="O443" s="240"/>
      <c r="P443" s="240"/>
      <c r="Q443" s="240"/>
      <c r="R443" s="240"/>
      <c r="S443" s="240"/>
      <c r="T443" s="240"/>
      <c r="U443" s="240"/>
      <c r="V443" s="240"/>
      <c r="W443" s="240"/>
      <c r="X443" s="240"/>
      <c r="Y443" s="240"/>
      <c r="Z443" s="240"/>
      <c r="AA443" s="240"/>
      <c r="AB443" s="240"/>
      <c r="AC443" s="240"/>
      <c r="AD443" s="240"/>
      <c r="AE443" s="240"/>
      <c r="AF443" s="240"/>
      <c r="AG443" s="240"/>
      <c r="AH443" s="240"/>
      <c r="AI443" s="240"/>
      <c r="AJ443" s="240"/>
      <c r="AK443" s="240"/>
      <c r="AL443" s="240"/>
      <c r="AM443" s="240"/>
      <c r="AN443" s="240"/>
      <c r="AO443" s="240"/>
      <c r="AP443" s="240"/>
      <c r="AQ443" s="240"/>
      <c r="AR443" s="240"/>
      <c r="AS443" s="240"/>
      <c r="AT443" s="240"/>
      <c r="AU443" s="240"/>
      <c r="AV443" s="240"/>
      <c r="AW443" s="240"/>
      <c r="AX443" s="240"/>
      <c r="AY443" s="240"/>
      <c r="AZ443" s="240"/>
      <c r="BA443" s="240"/>
      <c r="BB443" s="240"/>
      <c r="BC443" s="240"/>
      <c r="BD443" s="240"/>
      <c r="BE443" s="240"/>
      <c r="BF443" s="240"/>
      <c r="BG443" s="240"/>
    </row>
    <row r="444" spans="9:59" s="5" customFormat="1">
      <c r="J444" s="240"/>
      <c r="K444" s="240"/>
      <c r="L444" s="240"/>
      <c r="M444" s="240"/>
      <c r="N444" s="240"/>
      <c r="O444" s="240"/>
      <c r="P444" s="240"/>
      <c r="Q444" s="240"/>
      <c r="R444" s="240"/>
      <c r="S444" s="240"/>
      <c r="T444" s="240"/>
      <c r="U444" s="240"/>
      <c r="V444" s="240"/>
      <c r="W444" s="240"/>
      <c r="X444" s="240"/>
      <c r="Y444" s="240"/>
      <c r="Z444" s="240"/>
      <c r="AA444" s="240"/>
      <c r="AB444" s="240"/>
      <c r="AC444" s="240"/>
      <c r="AD444" s="240"/>
      <c r="AE444" s="240"/>
      <c r="AF444" s="240"/>
      <c r="AG444" s="240"/>
      <c r="AH444" s="240"/>
      <c r="AI444" s="240"/>
      <c r="AJ444" s="240"/>
      <c r="AK444" s="240"/>
      <c r="AL444" s="240"/>
      <c r="AM444" s="240"/>
      <c r="AN444" s="240"/>
      <c r="AO444" s="240"/>
      <c r="AP444" s="240"/>
      <c r="AQ444" s="240"/>
      <c r="AR444" s="240"/>
      <c r="AS444" s="240"/>
      <c r="AT444" s="240"/>
      <c r="AU444" s="240"/>
      <c r="AV444" s="240"/>
      <c r="AW444" s="240"/>
      <c r="AX444" s="240"/>
      <c r="AY444" s="240"/>
      <c r="AZ444" s="240"/>
      <c r="BA444" s="240"/>
      <c r="BB444" s="240"/>
      <c r="BC444" s="240"/>
      <c r="BD444" s="240"/>
      <c r="BE444" s="240"/>
      <c r="BF444" s="240"/>
      <c r="BG444" s="240"/>
    </row>
    <row r="445" spans="9:59" s="5" customFormat="1">
      <c r="J445" s="240"/>
      <c r="K445" s="240"/>
      <c r="L445" s="240"/>
      <c r="M445" s="240"/>
      <c r="N445" s="240"/>
      <c r="O445" s="240"/>
      <c r="P445" s="240"/>
      <c r="Q445" s="240"/>
      <c r="R445" s="240"/>
      <c r="S445" s="240"/>
      <c r="T445" s="240"/>
      <c r="U445" s="240"/>
      <c r="V445" s="240"/>
      <c r="W445" s="240"/>
      <c r="X445" s="240"/>
      <c r="Y445" s="240"/>
      <c r="Z445" s="240"/>
      <c r="AA445" s="240"/>
      <c r="AB445" s="240"/>
      <c r="AC445" s="240"/>
      <c r="AD445" s="240"/>
      <c r="AE445" s="240"/>
      <c r="AF445" s="240"/>
      <c r="AG445" s="240"/>
      <c r="AH445" s="240"/>
      <c r="AI445" s="240"/>
      <c r="AJ445" s="240"/>
      <c r="AK445" s="240"/>
      <c r="AL445" s="240"/>
      <c r="AM445" s="240"/>
      <c r="AN445" s="240"/>
      <c r="AO445" s="240"/>
      <c r="AP445" s="240"/>
      <c r="AQ445" s="240"/>
      <c r="AR445" s="240"/>
      <c r="AS445" s="240"/>
      <c r="AT445" s="240"/>
      <c r="AU445" s="240"/>
      <c r="AV445" s="240"/>
      <c r="AW445" s="240"/>
      <c r="AX445" s="240"/>
      <c r="AY445" s="240"/>
      <c r="AZ445" s="240"/>
      <c r="BA445" s="240"/>
      <c r="BB445" s="240"/>
      <c r="BC445" s="240"/>
      <c r="BD445" s="240"/>
      <c r="BE445" s="240"/>
      <c r="BF445" s="240"/>
      <c r="BG445" s="240"/>
    </row>
    <row r="446" spans="9:59" s="5" customFormat="1">
      <c r="J446" s="240"/>
      <c r="K446" s="240"/>
      <c r="L446" s="240"/>
      <c r="M446" s="240"/>
      <c r="N446" s="240"/>
      <c r="O446" s="240"/>
      <c r="P446" s="240"/>
      <c r="Q446" s="240"/>
      <c r="R446" s="240"/>
      <c r="S446" s="240"/>
      <c r="T446" s="240"/>
      <c r="U446" s="240"/>
      <c r="V446" s="240"/>
      <c r="W446" s="240"/>
      <c r="X446" s="240"/>
      <c r="Y446" s="240"/>
      <c r="Z446" s="240"/>
      <c r="AA446" s="240"/>
      <c r="AB446" s="240"/>
      <c r="AC446" s="240"/>
      <c r="AD446" s="240"/>
      <c r="AE446" s="240"/>
      <c r="AF446" s="240"/>
      <c r="AG446" s="240"/>
      <c r="AH446" s="240"/>
      <c r="AI446" s="240"/>
      <c r="AJ446" s="240"/>
      <c r="AK446" s="240"/>
      <c r="AL446" s="240"/>
      <c r="AM446" s="240"/>
      <c r="AN446" s="240"/>
      <c r="AO446" s="240"/>
      <c r="AP446" s="240"/>
      <c r="AQ446" s="240"/>
      <c r="AR446" s="240"/>
      <c r="AS446" s="240"/>
      <c r="AT446" s="240"/>
      <c r="AU446" s="240"/>
      <c r="AV446" s="240"/>
      <c r="AW446" s="240"/>
      <c r="AX446" s="240"/>
      <c r="AY446" s="240"/>
      <c r="AZ446" s="240"/>
      <c r="BA446" s="240"/>
      <c r="BB446" s="240"/>
      <c r="BC446" s="240"/>
      <c r="BD446" s="240"/>
      <c r="BE446" s="240"/>
      <c r="BF446" s="240"/>
      <c r="BG446" s="240"/>
    </row>
    <row r="447" spans="9:59" s="5" customFormat="1">
      <c r="J447" s="240"/>
      <c r="K447" s="240"/>
      <c r="L447" s="240"/>
      <c r="M447" s="240"/>
      <c r="N447" s="240"/>
      <c r="O447" s="240"/>
      <c r="P447" s="240"/>
      <c r="Q447" s="240"/>
      <c r="R447" s="240"/>
      <c r="S447" s="240"/>
      <c r="T447" s="240"/>
      <c r="U447" s="240"/>
      <c r="V447" s="240"/>
      <c r="W447" s="240"/>
      <c r="X447" s="240"/>
      <c r="Y447" s="240"/>
      <c r="Z447" s="240"/>
      <c r="AA447" s="240"/>
      <c r="AB447" s="240"/>
      <c r="AC447" s="240"/>
      <c r="AD447" s="240"/>
      <c r="AE447" s="240"/>
      <c r="AF447" s="240"/>
      <c r="AG447" s="240"/>
      <c r="AH447" s="240"/>
      <c r="AI447" s="240"/>
      <c r="AJ447" s="240"/>
      <c r="AK447" s="240"/>
      <c r="AL447" s="240"/>
      <c r="AM447" s="240"/>
      <c r="AN447" s="240"/>
      <c r="AO447" s="240"/>
      <c r="AP447" s="240"/>
      <c r="AQ447" s="240"/>
      <c r="AR447" s="240"/>
      <c r="AS447" s="240"/>
      <c r="AT447" s="240"/>
      <c r="AU447" s="240"/>
      <c r="AV447" s="240"/>
      <c r="AW447" s="240"/>
      <c r="AX447" s="240"/>
      <c r="AY447" s="240"/>
      <c r="AZ447" s="240"/>
      <c r="BA447" s="240"/>
      <c r="BB447" s="240"/>
      <c r="BC447" s="240"/>
      <c r="BD447" s="240"/>
      <c r="BE447" s="240"/>
      <c r="BF447" s="240"/>
      <c r="BG447" s="240"/>
    </row>
    <row r="448" spans="9:59" s="5" customFormat="1">
      <c r="J448" s="240"/>
      <c r="K448" s="240"/>
      <c r="L448" s="240"/>
      <c r="M448" s="240"/>
      <c r="N448" s="240"/>
      <c r="O448" s="240"/>
      <c r="P448" s="240"/>
      <c r="Q448" s="240"/>
      <c r="R448" s="240"/>
      <c r="S448" s="240"/>
      <c r="T448" s="240"/>
      <c r="U448" s="240"/>
      <c r="V448" s="240"/>
      <c r="W448" s="240"/>
      <c r="X448" s="240"/>
      <c r="Y448" s="240"/>
      <c r="Z448" s="240"/>
      <c r="AA448" s="240"/>
      <c r="AB448" s="240"/>
      <c r="AC448" s="240"/>
      <c r="AD448" s="240"/>
      <c r="AE448" s="240"/>
      <c r="AF448" s="240"/>
      <c r="AG448" s="240"/>
      <c r="AH448" s="240"/>
      <c r="AI448" s="240"/>
      <c r="AJ448" s="240"/>
      <c r="AK448" s="240"/>
      <c r="AL448" s="240"/>
      <c r="AM448" s="240"/>
      <c r="AN448" s="240"/>
      <c r="AO448" s="240"/>
      <c r="AP448" s="240"/>
      <c r="AQ448" s="240"/>
      <c r="AR448" s="240"/>
      <c r="AS448" s="240"/>
      <c r="AT448" s="240"/>
      <c r="AU448" s="240"/>
      <c r="AV448" s="240"/>
      <c r="AW448" s="240"/>
      <c r="AX448" s="240"/>
      <c r="AY448" s="240"/>
      <c r="AZ448" s="240"/>
      <c r="BA448" s="240"/>
      <c r="BB448" s="240"/>
      <c r="BC448" s="240"/>
      <c r="BD448" s="240"/>
      <c r="BE448" s="240"/>
      <c r="BF448" s="240"/>
      <c r="BG448" s="240"/>
    </row>
    <row r="449" spans="10:59" s="5" customFormat="1">
      <c r="J449" s="240"/>
      <c r="K449" s="240"/>
      <c r="L449" s="240"/>
      <c r="M449" s="240"/>
      <c r="N449" s="240"/>
      <c r="O449" s="240"/>
      <c r="P449" s="240"/>
      <c r="Q449" s="240"/>
      <c r="R449" s="240"/>
      <c r="S449" s="240"/>
      <c r="T449" s="240"/>
      <c r="U449" s="240"/>
      <c r="V449" s="240"/>
      <c r="W449" s="240"/>
      <c r="X449" s="240"/>
      <c r="Y449" s="240"/>
      <c r="Z449" s="240"/>
      <c r="AA449" s="240"/>
      <c r="AB449" s="240"/>
      <c r="AC449" s="240"/>
      <c r="AD449" s="240"/>
      <c r="AE449" s="240"/>
      <c r="AF449" s="240"/>
      <c r="AG449" s="240"/>
      <c r="AH449" s="240"/>
      <c r="AI449" s="240"/>
      <c r="AJ449" s="240"/>
      <c r="AK449" s="240"/>
      <c r="AL449" s="240"/>
      <c r="AM449" s="240"/>
      <c r="AN449" s="240"/>
      <c r="AO449" s="240"/>
      <c r="AP449" s="240"/>
      <c r="AQ449" s="240"/>
      <c r="AR449" s="240"/>
      <c r="AS449" s="240"/>
      <c r="AT449" s="240"/>
      <c r="AU449" s="240"/>
      <c r="AV449" s="240"/>
      <c r="AW449" s="240"/>
      <c r="AX449" s="240"/>
      <c r="AY449" s="240"/>
      <c r="AZ449" s="240"/>
      <c r="BA449" s="240"/>
      <c r="BB449" s="240"/>
      <c r="BC449" s="240"/>
      <c r="BD449" s="240"/>
      <c r="BE449" s="240"/>
      <c r="BF449" s="240"/>
      <c r="BG449" s="240"/>
    </row>
    <row r="450" spans="10:59" s="5" customFormat="1">
      <c r="J450" s="240"/>
      <c r="K450" s="240"/>
      <c r="L450" s="240"/>
      <c r="M450" s="240"/>
      <c r="N450" s="240"/>
      <c r="O450" s="240"/>
      <c r="P450" s="240"/>
      <c r="Q450" s="240"/>
      <c r="R450" s="240"/>
      <c r="S450" s="240"/>
      <c r="T450" s="240"/>
      <c r="U450" s="240"/>
      <c r="V450" s="240"/>
      <c r="W450" s="240"/>
      <c r="X450" s="240"/>
      <c r="Y450" s="240"/>
      <c r="Z450" s="240"/>
      <c r="AA450" s="240"/>
      <c r="AB450" s="240"/>
      <c r="AC450" s="240"/>
      <c r="AD450" s="240"/>
      <c r="AE450" s="240"/>
      <c r="AF450" s="240"/>
      <c r="AG450" s="240"/>
      <c r="AH450" s="240"/>
      <c r="AI450" s="240"/>
      <c r="AJ450" s="240"/>
      <c r="AK450" s="240"/>
      <c r="AL450" s="240"/>
      <c r="AM450" s="240"/>
      <c r="AN450" s="240"/>
      <c r="AO450" s="240"/>
      <c r="AP450" s="240"/>
      <c r="AQ450" s="240"/>
      <c r="AR450" s="240"/>
      <c r="AS450" s="240"/>
      <c r="AT450" s="240"/>
      <c r="AU450" s="240"/>
      <c r="AV450" s="240"/>
      <c r="AW450" s="240"/>
      <c r="AX450" s="240"/>
      <c r="AY450" s="240"/>
      <c r="AZ450" s="240"/>
      <c r="BA450" s="240"/>
      <c r="BB450" s="240"/>
      <c r="BC450" s="240"/>
      <c r="BD450" s="240"/>
      <c r="BE450" s="240"/>
      <c r="BF450" s="240"/>
      <c r="BG450" s="240"/>
    </row>
    <row r="451" spans="10:59" s="5" customFormat="1">
      <c r="J451" s="240"/>
      <c r="K451" s="240"/>
      <c r="L451" s="240"/>
      <c r="M451" s="240"/>
      <c r="N451" s="240"/>
      <c r="O451" s="240"/>
      <c r="P451" s="240"/>
      <c r="Q451" s="240"/>
      <c r="R451" s="240"/>
      <c r="S451" s="240"/>
      <c r="T451" s="240"/>
      <c r="U451" s="240"/>
      <c r="V451" s="240"/>
      <c r="W451" s="240"/>
      <c r="X451" s="240"/>
      <c r="Y451" s="240"/>
      <c r="Z451" s="240"/>
      <c r="AA451" s="240"/>
      <c r="AB451" s="240"/>
      <c r="AC451" s="240"/>
      <c r="AD451" s="240"/>
      <c r="AE451" s="240"/>
      <c r="AF451" s="240"/>
      <c r="AG451" s="240"/>
      <c r="AH451" s="240"/>
      <c r="AI451" s="240"/>
      <c r="AJ451" s="240"/>
      <c r="AK451" s="240"/>
      <c r="AL451" s="240"/>
      <c r="AM451" s="240"/>
      <c r="AN451" s="240"/>
      <c r="AO451" s="240"/>
      <c r="AP451" s="240"/>
      <c r="AQ451" s="240"/>
      <c r="AR451" s="240"/>
      <c r="AS451" s="240"/>
      <c r="AT451" s="240"/>
      <c r="AU451" s="240"/>
      <c r="AV451" s="240"/>
      <c r="AW451" s="240"/>
      <c r="AX451" s="240"/>
      <c r="AY451" s="240"/>
      <c r="AZ451" s="240"/>
      <c r="BA451" s="240"/>
      <c r="BB451" s="240"/>
      <c r="BC451" s="240"/>
      <c r="BD451" s="240"/>
      <c r="BE451" s="240"/>
      <c r="BF451" s="240"/>
      <c r="BG451" s="240"/>
    </row>
    <row r="452" spans="10:59" s="5" customFormat="1">
      <c r="J452" s="240"/>
      <c r="K452" s="240"/>
      <c r="L452" s="240"/>
      <c r="M452" s="240"/>
      <c r="N452" s="240"/>
      <c r="O452" s="240"/>
      <c r="P452" s="240"/>
      <c r="Q452" s="240"/>
      <c r="R452" s="240"/>
      <c r="S452" s="240"/>
      <c r="T452" s="240"/>
      <c r="U452" s="240"/>
      <c r="V452" s="240"/>
      <c r="W452" s="240"/>
      <c r="X452" s="240"/>
      <c r="Y452" s="240"/>
      <c r="Z452" s="240"/>
      <c r="AA452" s="240"/>
      <c r="AB452" s="240"/>
      <c r="AC452" s="240"/>
      <c r="AD452" s="240"/>
      <c r="AE452" s="240"/>
      <c r="AF452" s="240"/>
      <c r="AG452" s="240"/>
      <c r="AH452" s="240"/>
      <c r="AI452" s="240"/>
      <c r="AJ452" s="240"/>
      <c r="AK452" s="240"/>
      <c r="AL452" s="240"/>
      <c r="AM452" s="240"/>
      <c r="AN452" s="240"/>
      <c r="AO452" s="240"/>
      <c r="AP452" s="240"/>
      <c r="AQ452" s="240"/>
      <c r="AR452" s="240"/>
      <c r="AS452" s="240"/>
      <c r="AT452" s="240"/>
      <c r="AU452" s="240"/>
      <c r="AV452" s="240"/>
      <c r="AW452" s="240"/>
      <c r="AX452" s="240"/>
      <c r="AY452" s="240"/>
      <c r="AZ452" s="240"/>
      <c r="BA452" s="240"/>
      <c r="BB452" s="240"/>
      <c r="BC452" s="240"/>
      <c r="BD452" s="240"/>
      <c r="BE452" s="240"/>
      <c r="BF452" s="240"/>
      <c r="BG452" s="240"/>
    </row>
    <row r="453" spans="10:59" s="5" customFormat="1">
      <c r="J453" s="240"/>
      <c r="K453" s="240"/>
      <c r="L453" s="240"/>
      <c r="M453" s="240"/>
      <c r="N453" s="240"/>
      <c r="O453" s="240"/>
      <c r="P453" s="240"/>
      <c r="Q453" s="240"/>
      <c r="R453" s="240"/>
      <c r="S453" s="240"/>
      <c r="T453" s="240"/>
      <c r="U453" s="240"/>
      <c r="V453" s="240"/>
      <c r="W453" s="240"/>
      <c r="X453" s="240"/>
      <c r="Y453" s="240"/>
      <c r="Z453" s="240"/>
      <c r="AA453" s="240"/>
      <c r="AB453" s="240"/>
      <c r="AC453" s="240"/>
      <c r="AD453" s="240"/>
      <c r="AE453" s="240"/>
      <c r="AF453" s="240"/>
      <c r="AG453" s="240"/>
      <c r="AH453" s="240"/>
      <c r="AI453" s="240"/>
      <c r="AJ453" s="240"/>
      <c r="AK453" s="240"/>
      <c r="AL453" s="240"/>
      <c r="AM453" s="240"/>
      <c r="AN453" s="240"/>
      <c r="AO453" s="240"/>
      <c r="AP453" s="240"/>
      <c r="AQ453" s="240"/>
      <c r="AR453" s="240"/>
      <c r="AS453" s="240"/>
      <c r="AT453" s="240"/>
      <c r="AU453" s="240"/>
      <c r="AV453" s="240"/>
      <c r="AW453" s="240"/>
      <c r="AX453" s="240"/>
      <c r="AY453" s="240"/>
      <c r="AZ453" s="240"/>
      <c r="BA453" s="240"/>
      <c r="BB453" s="240"/>
      <c r="BC453" s="240"/>
      <c r="BD453" s="240"/>
      <c r="BE453" s="240"/>
      <c r="BF453" s="240"/>
      <c r="BG453" s="240"/>
    </row>
    <row r="454" spans="10:59" s="5" customFormat="1">
      <c r="J454" s="240"/>
      <c r="K454" s="240"/>
      <c r="L454" s="240"/>
      <c r="M454" s="240"/>
      <c r="N454" s="240"/>
      <c r="O454" s="240"/>
      <c r="P454" s="240"/>
      <c r="Q454" s="240"/>
      <c r="R454" s="240"/>
      <c r="S454" s="240"/>
      <c r="T454" s="240"/>
      <c r="U454" s="240"/>
      <c r="V454" s="240"/>
      <c r="W454" s="240"/>
      <c r="X454" s="240"/>
      <c r="Y454" s="240"/>
      <c r="Z454" s="240"/>
      <c r="AA454" s="240"/>
      <c r="AB454" s="240"/>
      <c r="AC454" s="240"/>
      <c r="AD454" s="240"/>
      <c r="AE454" s="240"/>
      <c r="AF454" s="240"/>
      <c r="AG454" s="240"/>
      <c r="AH454" s="240"/>
      <c r="AI454" s="240"/>
      <c r="AJ454" s="240"/>
      <c r="AK454" s="240"/>
      <c r="AL454" s="240"/>
      <c r="AM454" s="240"/>
      <c r="AN454" s="240"/>
      <c r="AO454" s="240"/>
      <c r="AP454" s="240"/>
      <c r="AQ454" s="240"/>
      <c r="AR454" s="240"/>
      <c r="AS454" s="240"/>
      <c r="AT454" s="240"/>
      <c r="AU454" s="240"/>
      <c r="AV454" s="240"/>
      <c r="AW454" s="240"/>
      <c r="AX454" s="240"/>
      <c r="AY454" s="240"/>
      <c r="AZ454" s="240"/>
      <c r="BA454" s="240"/>
      <c r="BB454" s="240"/>
      <c r="BC454" s="240"/>
      <c r="BD454" s="240"/>
      <c r="BE454" s="240"/>
      <c r="BF454" s="240"/>
      <c r="BG454" s="240"/>
    </row>
    <row r="455" spans="10:59" s="5" customFormat="1">
      <c r="J455" s="240"/>
      <c r="K455" s="240"/>
      <c r="L455" s="240"/>
      <c r="M455" s="240"/>
      <c r="N455" s="240"/>
      <c r="O455" s="240"/>
      <c r="P455" s="240"/>
      <c r="Q455" s="240"/>
      <c r="R455" s="240"/>
      <c r="S455" s="240"/>
      <c r="T455" s="240"/>
      <c r="U455" s="240"/>
      <c r="V455" s="240"/>
      <c r="W455" s="240"/>
      <c r="X455" s="240"/>
      <c r="Y455" s="240"/>
      <c r="Z455" s="240"/>
      <c r="AA455" s="240"/>
      <c r="AB455" s="240"/>
      <c r="AC455" s="240"/>
      <c r="AD455" s="240"/>
      <c r="AE455" s="240"/>
      <c r="AF455" s="240"/>
      <c r="AG455" s="240"/>
      <c r="AH455" s="240"/>
      <c r="AI455" s="240"/>
      <c r="AJ455" s="240"/>
      <c r="AK455" s="240"/>
      <c r="AL455" s="240"/>
      <c r="AM455" s="240"/>
      <c r="AN455" s="240"/>
      <c r="AO455" s="240"/>
      <c r="AP455" s="240"/>
      <c r="AQ455" s="240"/>
      <c r="AR455" s="240"/>
      <c r="AS455" s="240"/>
      <c r="AT455" s="240"/>
      <c r="AU455" s="240"/>
      <c r="AV455" s="240"/>
      <c r="AW455" s="240"/>
      <c r="AX455" s="240"/>
      <c r="AY455" s="240"/>
      <c r="AZ455" s="240"/>
      <c r="BA455" s="240"/>
      <c r="BB455" s="240"/>
      <c r="BC455" s="240"/>
      <c r="BD455" s="240"/>
      <c r="BE455" s="240"/>
      <c r="BF455" s="240"/>
      <c r="BG455" s="240"/>
    </row>
    <row r="456" spans="10:59" s="5" customFormat="1">
      <c r="J456" s="240"/>
      <c r="K456" s="240"/>
      <c r="L456" s="240"/>
      <c r="M456" s="240"/>
      <c r="N456" s="240"/>
      <c r="O456" s="240"/>
      <c r="P456" s="240"/>
      <c r="Q456" s="240"/>
      <c r="R456" s="240"/>
      <c r="S456" s="240"/>
      <c r="T456" s="240"/>
      <c r="U456" s="240"/>
      <c r="V456" s="240"/>
      <c r="W456" s="240"/>
      <c r="X456" s="240"/>
      <c r="Y456" s="240"/>
      <c r="Z456" s="240"/>
      <c r="AA456" s="240"/>
      <c r="AB456" s="240"/>
      <c r="AC456" s="240"/>
      <c r="AD456" s="240"/>
      <c r="AE456" s="240"/>
      <c r="AF456" s="240"/>
      <c r="AG456" s="240"/>
      <c r="AH456" s="240"/>
      <c r="AI456" s="240"/>
      <c r="AJ456" s="240"/>
      <c r="AK456" s="240"/>
      <c r="AL456" s="240"/>
      <c r="AM456" s="240"/>
      <c r="AN456" s="240"/>
      <c r="AO456" s="240"/>
      <c r="AP456" s="240"/>
      <c r="AQ456" s="240"/>
      <c r="AR456" s="240"/>
      <c r="AS456" s="240"/>
      <c r="AT456" s="240"/>
      <c r="AU456" s="240"/>
      <c r="AV456" s="240"/>
      <c r="AW456" s="240"/>
      <c r="AX456" s="240"/>
      <c r="AY456" s="240"/>
      <c r="AZ456" s="240"/>
      <c r="BA456" s="240"/>
      <c r="BB456" s="240"/>
      <c r="BC456" s="240"/>
      <c r="BD456" s="240"/>
      <c r="BE456" s="240"/>
      <c r="BF456" s="240"/>
      <c r="BG456" s="240"/>
    </row>
    <row r="457" spans="10:59" s="5" customFormat="1">
      <c r="J457" s="240"/>
      <c r="K457" s="240"/>
      <c r="L457" s="240"/>
      <c r="M457" s="240"/>
      <c r="N457" s="240"/>
      <c r="O457" s="240"/>
      <c r="P457" s="240"/>
      <c r="Q457" s="240"/>
      <c r="R457" s="240"/>
      <c r="S457" s="240"/>
      <c r="T457" s="240"/>
      <c r="U457" s="240"/>
      <c r="V457" s="240"/>
      <c r="W457" s="240"/>
      <c r="X457" s="240"/>
      <c r="Y457" s="240"/>
      <c r="Z457" s="240"/>
      <c r="AA457" s="240"/>
      <c r="AB457" s="240"/>
      <c r="AC457" s="240"/>
      <c r="AD457" s="240"/>
      <c r="AE457" s="240"/>
      <c r="AF457" s="240"/>
      <c r="AG457" s="240"/>
      <c r="AH457" s="240"/>
      <c r="AI457" s="240"/>
      <c r="AJ457" s="240"/>
      <c r="AK457" s="240"/>
      <c r="AL457" s="240"/>
      <c r="AM457" s="240"/>
      <c r="AN457" s="240"/>
      <c r="AO457" s="240"/>
      <c r="AP457" s="240"/>
      <c r="AQ457" s="240"/>
      <c r="AR457" s="240"/>
      <c r="AS457" s="240"/>
      <c r="AT457" s="240"/>
      <c r="AU457" s="240"/>
      <c r="AV457" s="240"/>
      <c r="AW457" s="240"/>
      <c r="AX457" s="240"/>
      <c r="AY457" s="240"/>
      <c r="AZ457" s="240"/>
      <c r="BA457" s="240"/>
      <c r="BB457" s="240"/>
      <c r="BC457" s="240"/>
      <c r="BD457" s="240"/>
      <c r="BE457" s="240"/>
      <c r="BF457" s="240"/>
      <c r="BG457" s="240"/>
    </row>
    <row r="458" spans="10:59" s="5" customFormat="1">
      <c r="J458" s="240"/>
      <c r="K458" s="240"/>
      <c r="L458" s="240"/>
      <c r="M458" s="240"/>
      <c r="N458" s="240"/>
      <c r="O458" s="240"/>
      <c r="P458" s="240"/>
      <c r="Q458" s="240"/>
      <c r="R458" s="240"/>
      <c r="S458" s="240"/>
      <c r="T458" s="240"/>
      <c r="U458" s="240"/>
      <c r="V458" s="240"/>
      <c r="W458" s="240"/>
      <c r="X458" s="240"/>
      <c r="Y458" s="240"/>
      <c r="Z458" s="240"/>
      <c r="AA458" s="240"/>
      <c r="AB458" s="240"/>
      <c r="AC458" s="240"/>
      <c r="AD458" s="240"/>
      <c r="AE458" s="240"/>
      <c r="AF458" s="240"/>
      <c r="AG458" s="240"/>
      <c r="AH458" s="240"/>
      <c r="AI458" s="240"/>
      <c r="AJ458" s="240"/>
      <c r="AK458" s="240"/>
      <c r="AL458" s="240"/>
      <c r="AM458" s="240"/>
      <c r="AN458" s="240"/>
      <c r="AO458" s="240"/>
      <c r="AP458" s="240"/>
      <c r="AQ458" s="240"/>
      <c r="AR458" s="240"/>
      <c r="AS458" s="240"/>
      <c r="AT458" s="240"/>
      <c r="AU458" s="240"/>
      <c r="AV458" s="240"/>
      <c r="AW458" s="240"/>
      <c r="AX458" s="240"/>
      <c r="AY458" s="240"/>
      <c r="AZ458" s="240"/>
      <c r="BA458" s="240"/>
      <c r="BB458" s="240"/>
      <c r="BC458" s="240"/>
      <c r="BD458" s="240"/>
      <c r="BE458" s="240"/>
      <c r="BF458" s="240"/>
      <c r="BG458" s="240"/>
    </row>
    <row r="459" spans="10:59" s="5" customFormat="1">
      <c r="J459" s="240"/>
      <c r="K459" s="240"/>
      <c r="L459" s="240"/>
      <c r="M459" s="240"/>
      <c r="N459" s="240"/>
      <c r="O459" s="240"/>
      <c r="P459" s="240"/>
      <c r="Q459" s="240"/>
      <c r="R459" s="240"/>
      <c r="S459" s="240"/>
      <c r="T459" s="240"/>
      <c r="U459" s="240"/>
      <c r="V459" s="240"/>
      <c r="W459" s="240"/>
      <c r="X459" s="240"/>
      <c r="Y459" s="240"/>
      <c r="Z459" s="240"/>
      <c r="AA459" s="240"/>
      <c r="AB459" s="240"/>
      <c r="AC459" s="240"/>
      <c r="AD459" s="240"/>
      <c r="AE459" s="240"/>
      <c r="AF459" s="240"/>
      <c r="AG459" s="240"/>
      <c r="AH459" s="240"/>
      <c r="AI459" s="240"/>
      <c r="AJ459" s="240"/>
      <c r="AK459" s="240"/>
      <c r="AL459" s="240"/>
      <c r="AM459" s="240"/>
      <c r="AN459" s="240"/>
      <c r="AO459" s="240"/>
      <c r="AP459" s="240"/>
      <c r="AQ459" s="240"/>
      <c r="AR459" s="240"/>
      <c r="AS459" s="240"/>
      <c r="AT459" s="240"/>
      <c r="AU459" s="240"/>
      <c r="AV459" s="240"/>
      <c r="AW459" s="240"/>
      <c r="AX459" s="240"/>
      <c r="AY459" s="240"/>
      <c r="AZ459" s="240"/>
      <c r="BA459" s="240"/>
      <c r="BB459" s="240"/>
      <c r="BC459" s="240"/>
      <c r="BD459" s="240"/>
      <c r="BE459" s="240"/>
      <c r="BF459" s="240"/>
      <c r="BG459" s="240"/>
    </row>
    <row r="460" spans="10:59" s="5" customFormat="1">
      <c r="J460" s="240"/>
      <c r="K460" s="240"/>
      <c r="L460" s="240"/>
      <c r="M460" s="240"/>
      <c r="N460" s="240"/>
      <c r="O460" s="240"/>
      <c r="P460" s="240"/>
      <c r="Q460" s="240"/>
      <c r="R460" s="240"/>
      <c r="S460" s="240"/>
      <c r="T460" s="240"/>
      <c r="U460" s="240"/>
      <c r="V460" s="240"/>
      <c r="W460" s="240"/>
      <c r="X460" s="240"/>
      <c r="Y460" s="240"/>
      <c r="Z460" s="240"/>
      <c r="AA460" s="240"/>
      <c r="AB460" s="240"/>
      <c r="AC460" s="240"/>
      <c r="AD460" s="240"/>
      <c r="AE460" s="240"/>
      <c r="AF460" s="240"/>
      <c r="AG460" s="240"/>
      <c r="AH460" s="240"/>
      <c r="AI460" s="240"/>
      <c r="AJ460" s="240"/>
      <c r="AK460" s="240"/>
      <c r="AL460" s="240"/>
      <c r="AM460" s="240"/>
      <c r="AN460" s="240"/>
      <c r="AO460" s="240"/>
      <c r="AP460" s="240"/>
      <c r="AQ460" s="240"/>
      <c r="AR460" s="240"/>
      <c r="AS460" s="240"/>
      <c r="AT460" s="240"/>
      <c r="AU460" s="240"/>
      <c r="AV460" s="240"/>
      <c r="AW460" s="240"/>
      <c r="AX460" s="240"/>
      <c r="AY460" s="240"/>
      <c r="AZ460" s="240"/>
      <c r="BA460" s="240"/>
      <c r="BB460" s="240"/>
      <c r="BC460" s="240"/>
      <c r="BD460" s="240"/>
      <c r="BE460" s="240"/>
      <c r="BF460" s="240"/>
      <c r="BG460" s="240"/>
    </row>
    <row r="461" spans="10:59" s="5" customFormat="1">
      <c r="J461" s="240"/>
      <c r="K461" s="240"/>
      <c r="L461" s="240"/>
      <c r="M461" s="240"/>
      <c r="N461" s="240"/>
      <c r="O461" s="240"/>
      <c r="P461" s="240"/>
      <c r="Q461" s="240"/>
      <c r="R461" s="240"/>
      <c r="S461" s="240"/>
      <c r="T461" s="240"/>
      <c r="U461" s="240"/>
      <c r="V461" s="240"/>
      <c r="W461" s="240"/>
      <c r="X461" s="240"/>
      <c r="Y461" s="240"/>
      <c r="Z461" s="240"/>
      <c r="AA461" s="240"/>
      <c r="AB461" s="240"/>
      <c r="AC461" s="240"/>
      <c r="AD461" s="240"/>
      <c r="AE461" s="240"/>
      <c r="AF461" s="240"/>
      <c r="AG461" s="240"/>
      <c r="AH461" s="240"/>
      <c r="AI461" s="240"/>
      <c r="AJ461" s="240"/>
      <c r="AK461" s="240"/>
      <c r="AL461" s="240"/>
      <c r="AM461" s="240"/>
      <c r="AN461" s="240"/>
      <c r="AO461" s="240"/>
      <c r="AP461" s="240"/>
      <c r="AQ461" s="240"/>
      <c r="AR461" s="240"/>
      <c r="AS461" s="240"/>
      <c r="AT461" s="240"/>
      <c r="AU461" s="240"/>
      <c r="AV461" s="240"/>
      <c r="AW461" s="240"/>
      <c r="AX461" s="240"/>
      <c r="AY461" s="240"/>
      <c r="AZ461" s="240"/>
      <c r="BA461" s="240"/>
      <c r="BB461" s="240"/>
      <c r="BC461" s="240"/>
      <c r="BD461" s="240"/>
      <c r="BE461" s="240"/>
      <c r="BF461" s="240"/>
      <c r="BG461" s="240"/>
    </row>
    <row r="462" spans="10:59" s="5" customFormat="1">
      <c r="J462" s="240"/>
      <c r="K462" s="240"/>
      <c r="L462" s="240"/>
      <c r="M462" s="240"/>
      <c r="N462" s="240"/>
      <c r="O462" s="240"/>
      <c r="P462" s="240"/>
      <c r="Q462" s="240"/>
      <c r="R462" s="240"/>
      <c r="S462" s="240"/>
      <c r="T462" s="240"/>
      <c r="U462" s="240"/>
      <c r="V462" s="240"/>
      <c r="W462" s="240"/>
      <c r="X462" s="240"/>
      <c r="Y462" s="240"/>
      <c r="Z462" s="240"/>
      <c r="AA462" s="240"/>
      <c r="AB462" s="240"/>
      <c r="AC462" s="240"/>
      <c r="AD462" s="240"/>
      <c r="AE462" s="240"/>
      <c r="AF462" s="240"/>
      <c r="AG462" s="240"/>
      <c r="AH462" s="240"/>
      <c r="AI462" s="240"/>
      <c r="AJ462" s="240"/>
      <c r="AK462" s="240"/>
      <c r="AL462" s="240"/>
      <c r="AM462" s="240"/>
      <c r="AN462" s="240"/>
      <c r="AO462" s="240"/>
      <c r="AP462" s="240"/>
      <c r="AQ462" s="240"/>
      <c r="AR462" s="240"/>
      <c r="AS462" s="240"/>
      <c r="AT462" s="240"/>
      <c r="AU462" s="240"/>
      <c r="AV462" s="240"/>
      <c r="AW462" s="240"/>
      <c r="AX462" s="240"/>
      <c r="AY462" s="240"/>
      <c r="AZ462" s="240"/>
      <c r="BA462" s="240"/>
      <c r="BB462" s="240"/>
      <c r="BC462" s="240"/>
      <c r="BD462" s="240"/>
      <c r="BE462" s="240"/>
      <c r="BF462" s="240"/>
      <c r="BG462" s="240"/>
    </row>
    <row r="463" spans="10:59" s="5" customFormat="1">
      <c r="J463" s="240"/>
      <c r="K463" s="240"/>
      <c r="L463" s="240"/>
      <c r="M463" s="240"/>
      <c r="N463" s="240"/>
      <c r="O463" s="240"/>
      <c r="P463" s="240"/>
      <c r="Q463" s="240"/>
      <c r="R463" s="240"/>
      <c r="S463" s="240"/>
      <c r="T463" s="240"/>
      <c r="U463" s="240"/>
      <c r="V463" s="240"/>
      <c r="W463" s="240"/>
      <c r="X463" s="240"/>
      <c r="Y463" s="240"/>
      <c r="Z463" s="240"/>
      <c r="AA463" s="240"/>
      <c r="AB463" s="240"/>
      <c r="AC463" s="240"/>
      <c r="AD463" s="240"/>
      <c r="AE463" s="240"/>
      <c r="AF463" s="240"/>
      <c r="AG463" s="240"/>
      <c r="AH463" s="240"/>
      <c r="AI463" s="240"/>
      <c r="AJ463" s="240"/>
      <c r="AK463" s="240"/>
      <c r="AL463" s="240"/>
      <c r="AM463" s="240"/>
      <c r="AN463" s="240"/>
      <c r="AO463" s="240"/>
      <c r="AP463" s="240"/>
      <c r="AQ463" s="240"/>
      <c r="AR463" s="240"/>
      <c r="AS463" s="240"/>
      <c r="AT463" s="240"/>
      <c r="AU463" s="240"/>
      <c r="AV463" s="240"/>
      <c r="AW463" s="240"/>
      <c r="AX463" s="240"/>
      <c r="AY463" s="240"/>
      <c r="AZ463" s="240"/>
      <c r="BA463" s="240"/>
      <c r="BB463" s="240"/>
      <c r="BC463" s="240"/>
      <c r="BD463" s="240"/>
      <c r="BE463" s="240"/>
      <c r="BF463" s="240"/>
      <c r="BG463" s="240"/>
    </row>
    <row r="464" spans="10:59" s="5" customFormat="1">
      <c r="J464" s="240"/>
      <c r="K464" s="240"/>
      <c r="L464" s="240"/>
      <c r="M464" s="240"/>
      <c r="N464" s="240"/>
      <c r="O464" s="240"/>
      <c r="P464" s="240"/>
      <c r="Q464" s="240"/>
      <c r="R464" s="240"/>
      <c r="S464" s="240"/>
      <c r="T464" s="240"/>
      <c r="U464" s="240"/>
      <c r="V464" s="240"/>
      <c r="W464" s="240"/>
      <c r="X464" s="240"/>
      <c r="Y464" s="240"/>
      <c r="Z464" s="240"/>
      <c r="AA464" s="240"/>
      <c r="AB464" s="240"/>
      <c r="AC464" s="240"/>
      <c r="AD464" s="240"/>
      <c r="AE464" s="240"/>
      <c r="AF464" s="240"/>
      <c r="AG464" s="240"/>
      <c r="AH464" s="240"/>
      <c r="AI464" s="240"/>
      <c r="AJ464" s="240"/>
      <c r="AK464" s="240"/>
      <c r="AL464" s="240"/>
      <c r="AM464" s="240"/>
      <c r="AN464" s="240"/>
      <c r="AO464" s="240"/>
      <c r="AP464" s="240"/>
      <c r="AQ464" s="240"/>
      <c r="AR464" s="240"/>
      <c r="AS464" s="240"/>
      <c r="AT464" s="240"/>
      <c r="AU464" s="240"/>
      <c r="AV464" s="240"/>
      <c r="AW464" s="240"/>
      <c r="AX464" s="240"/>
      <c r="AY464" s="240"/>
      <c r="AZ464" s="240"/>
      <c r="BA464" s="240"/>
      <c r="BB464" s="240"/>
      <c r="BC464" s="240"/>
      <c r="BD464" s="240"/>
      <c r="BE464" s="240"/>
      <c r="BF464" s="240"/>
      <c r="BG464" s="240"/>
    </row>
    <row r="465" spans="1:59" s="5" customFormat="1">
      <c r="J465" s="240"/>
      <c r="K465" s="240"/>
      <c r="L465" s="240"/>
      <c r="M465" s="240"/>
      <c r="N465" s="240"/>
      <c r="O465" s="240"/>
      <c r="P465" s="240"/>
      <c r="Q465" s="240"/>
      <c r="R465" s="240"/>
      <c r="S465" s="240"/>
      <c r="T465" s="240"/>
      <c r="U465" s="240"/>
      <c r="V465" s="240"/>
      <c r="W465" s="240"/>
      <c r="X465" s="240"/>
      <c r="Y465" s="240"/>
      <c r="Z465" s="240"/>
      <c r="AA465" s="240"/>
      <c r="AB465" s="240"/>
      <c r="AC465" s="240"/>
      <c r="AD465" s="240"/>
      <c r="AE465" s="240"/>
      <c r="AF465" s="240"/>
      <c r="AG465" s="240"/>
      <c r="AH465" s="240"/>
      <c r="AI465" s="240"/>
      <c r="AJ465" s="240"/>
      <c r="AK465" s="240"/>
      <c r="AL465" s="240"/>
      <c r="AM465" s="240"/>
      <c r="AN465" s="240"/>
      <c r="AO465" s="240"/>
      <c r="AP465" s="240"/>
      <c r="AQ465" s="240"/>
      <c r="AR465" s="240"/>
      <c r="AS465" s="240"/>
      <c r="AT465" s="240"/>
      <c r="AU465" s="240"/>
      <c r="AV465" s="240"/>
      <c r="AW465" s="240"/>
      <c r="AX465" s="240"/>
      <c r="AY465" s="240"/>
      <c r="AZ465" s="240"/>
      <c r="BA465" s="240"/>
      <c r="BB465" s="240"/>
      <c r="BC465" s="240"/>
      <c r="BD465" s="240"/>
      <c r="BE465" s="240"/>
      <c r="BF465" s="240"/>
      <c r="BG465" s="240"/>
    </row>
    <row r="466" spans="1:59" s="5" customFormat="1">
      <c r="J466" s="240"/>
      <c r="K466" s="240"/>
      <c r="L466" s="240"/>
      <c r="M466" s="240"/>
      <c r="N466" s="240"/>
      <c r="O466" s="240"/>
      <c r="P466" s="240"/>
      <c r="Q466" s="240"/>
      <c r="R466" s="240"/>
      <c r="S466" s="240"/>
      <c r="T466" s="240"/>
      <c r="U466" s="240"/>
      <c r="V466" s="240"/>
      <c r="W466" s="240"/>
      <c r="X466" s="240"/>
      <c r="Y466" s="240"/>
      <c r="Z466" s="240"/>
      <c r="AA466" s="240"/>
      <c r="AB466" s="240"/>
      <c r="AC466" s="240"/>
      <c r="AD466" s="240"/>
      <c r="AE466" s="240"/>
      <c r="AF466" s="240"/>
      <c r="AG466" s="240"/>
      <c r="AH466" s="240"/>
      <c r="AI466" s="240"/>
      <c r="AJ466" s="240"/>
      <c r="AK466" s="240"/>
      <c r="AL466" s="240"/>
      <c r="AM466" s="240"/>
      <c r="AN466" s="240"/>
      <c r="AO466" s="240"/>
      <c r="AP466" s="240"/>
      <c r="AQ466" s="240"/>
      <c r="AR466" s="240"/>
      <c r="AS466" s="240"/>
      <c r="AT466" s="240"/>
      <c r="AU466" s="240"/>
      <c r="AV466" s="240"/>
      <c r="AW466" s="240"/>
      <c r="AX466" s="240"/>
      <c r="AY466" s="240"/>
      <c r="AZ466" s="240"/>
      <c r="BA466" s="240"/>
      <c r="BB466" s="240"/>
      <c r="BC466" s="240"/>
      <c r="BD466" s="240"/>
      <c r="BE466" s="240"/>
      <c r="BF466" s="240"/>
      <c r="BG466" s="240"/>
    </row>
    <row r="467" spans="1:59" s="5" customFormat="1">
      <c r="J467" s="240"/>
      <c r="K467" s="240"/>
      <c r="L467" s="240"/>
      <c r="M467" s="240"/>
      <c r="N467" s="240"/>
      <c r="O467" s="240"/>
      <c r="P467" s="240"/>
      <c r="Q467" s="240"/>
      <c r="R467" s="240"/>
      <c r="S467" s="240"/>
      <c r="T467" s="240"/>
      <c r="U467" s="240"/>
      <c r="V467" s="240"/>
      <c r="W467" s="240"/>
      <c r="X467" s="240"/>
      <c r="Y467" s="240"/>
      <c r="Z467" s="240"/>
      <c r="AA467" s="240"/>
      <c r="AB467" s="240"/>
      <c r="AC467" s="240"/>
      <c r="AD467" s="240"/>
      <c r="AE467" s="240"/>
      <c r="AF467" s="240"/>
      <c r="AG467" s="240"/>
      <c r="AH467" s="240"/>
      <c r="AI467" s="240"/>
      <c r="AJ467" s="240"/>
      <c r="AK467" s="240"/>
      <c r="AL467" s="240"/>
      <c r="AM467" s="240"/>
      <c r="AN467" s="240"/>
      <c r="AO467" s="240"/>
      <c r="AP467" s="240"/>
      <c r="AQ467" s="240"/>
      <c r="AR467" s="240"/>
      <c r="AS467" s="240"/>
      <c r="AT467" s="240"/>
      <c r="AU467" s="240"/>
      <c r="AV467" s="240"/>
      <c r="AW467" s="240"/>
      <c r="AX467" s="240"/>
      <c r="AY467" s="240"/>
      <c r="AZ467" s="240"/>
      <c r="BA467" s="240"/>
      <c r="BB467" s="240"/>
      <c r="BC467" s="240"/>
      <c r="BD467" s="240"/>
      <c r="BE467" s="240"/>
      <c r="BF467" s="240"/>
      <c r="BG467" s="240"/>
    </row>
    <row r="468" spans="1:59" s="5" customFormat="1">
      <c r="J468" s="240"/>
      <c r="K468" s="240"/>
      <c r="L468" s="240"/>
      <c r="M468" s="240"/>
      <c r="N468" s="240"/>
      <c r="O468" s="240"/>
      <c r="P468" s="240"/>
      <c r="Q468" s="240"/>
      <c r="R468" s="240"/>
      <c r="S468" s="240"/>
      <c r="T468" s="240"/>
      <c r="U468" s="240"/>
      <c r="V468" s="240"/>
      <c r="W468" s="240"/>
      <c r="X468" s="240"/>
      <c r="Y468" s="240"/>
      <c r="Z468" s="240"/>
      <c r="AA468" s="240"/>
      <c r="AB468" s="240"/>
      <c r="AC468" s="240"/>
      <c r="AD468" s="240"/>
      <c r="AE468" s="240"/>
      <c r="AF468" s="240"/>
      <c r="AG468" s="240"/>
      <c r="AH468" s="240"/>
      <c r="AI468" s="240"/>
      <c r="AJ468" s="240"/>
      <c r="AK468" s="240"/>
      <c r="AL468" s="240"/>
      <c r="AM468" s="240"/>
      <c r="AN468" s="240"/>
      <c r="AO468" s="240"/>
      <c r="AP468" s="240"/>
      <c r="AQ468" s="240"/>
      <c r="AR468" s="240"/>
      <c r="AS468" s="240"/>
      <c r="AT468" s="240"/>
      <c r="AU468" s="240"/>
      <c r="AV468" s="240"/>
      <c r="AW468" s="240"/>
      <c r="AX468" s="240"/>
      <c r="AY468" s="240"/>
      <c r="AZ468" s="240"/>
      <c r="BA468" s="240"/>
      <c r="BB468" s="240"/>
      <c r="BC468" s="240"/>
      <c r="BD468" s="240"/>
      <c r="BE468" s="240"/>
      <c r="BF468" s="240"/>
      <c r="BG468" s="240"/>
    </row>
    <row r="469" spans="1:59" s="5" customFormat="1">
      <c r="J469" s="240"/>
      <c r="K469" s="240"/>
      <c r="L469" s="240"/>
      <c r="M469" s="240"/>
      <c r="N469" s="240"/>
      <c r="O469" s="240"/>
      <c r="P469" s="240"/>
      <c r="Q469" s="240"/>
      <c r="R469" s="240"/>
      <c r="S469" s="240"/>
      <c r="T469" s="240"/>
      <c r="U469" s="240"/>
      <c r="V469" s="240"/>
      <c r="W469" s="240"/>
      <c r="X469" s="240"/>
      <c r="Y469" s="240"/>
      <c r="Z469" s="240"/>
      <c r="AA469" s="240"/>
      <c r="AB469" s="240"/>
      <c r="AC469" s="240"/>
      <c r="AD469" s="240"/>
      <c r="AE469" s="240"/>
      <c r="AF469" s="240"/>
      <c r="AG469" s="240"/>
      <c r="AH469" s="240"/>
      <c r="AI469" s="240"/>
      <c r="AJ469" s="240"/>
      <c r="AK469" s="240"/>
      <c r="AL469" s="240"/>
      <c r="AM469" s="240"/>
      <c r="AN469" s="240"/>
      <c r="AO469" s="240"/>
      <c r="AP469" s="240"/>
      <c r="AQ469" s="240"/>
      <c r="AR469" s="240"/>
      <c r="AS469" s="240"/>
      <c r="AT469" s="240"/>
      <c r="AU469" s="240"/>
      <c r="AV469" s="240"/>
      <c r="AW469" s="240"/>
      <c r="AX469" s="240"/>
      <c r="AY469" s="240"/>
      <c r="AZ469" s="240"/>
      <c r="BA469" s="240"/>
      <c r="BB469" s="240"/>
      <c r="BC469" s="240"/>
      <c r="BD469" s="240"/>
      <c r="BE469" s="240"/>
      <c r="BF469" s="240"/>
      <c r="BG469" s="240"/>
    </row>
    <row r="470" spans="1:59" s="5" customFormat="1">
      <c r="J470" s="240"/>
      <c r="K470" s="240"/>
      <c r="L470" s="240"/>
      <c r="M470" s="240"/>
      <c r="N470" s="240"/>
      <c r="O470" s="240"/>
      <c r="P470" s="240"/>
      <c r="Q470" s="240"/>
      <c r="R470" s="240"/>
      <c r="S470" s="240"/>
      <c r="T470" s="240"/>
      <c r="U470" s="240"/>
      <c r="V470" s="240"/>
      <c r="W470" s="240"/>
      <c r="X470" s="240"/>
      <c r="Y470" s="240"/>
      <c r="Z470" s="240"/>
      <c r="AA470" s="240"/>
      <c r="AB470" s="240"/>
      <c r="AC470" s="240"/>
      <c r="AD470" s="240"/>
      <c r="AE470" s="240"/>
      <c r="AF470" s="240"/>
      <c r="AG470" s="240"/>
      <c r="AH470" s="240"/>
      <c r="AI470" s="240"/>
      <c r="AJ470" s="240"/>
      <c r="AK470" s="240"/>
      <c r="AL470" s="240"/>
      <c r="AM470" s="240"/>
      <c r="AN470" s="240"/>
      <c r="AO470" s="240"/>
      <c r="AP470" s="240"/>
      <c r="AQ470" s="240"/>
      <c r="AR470" s="240"/>
      <c r="AS470" s="240"/>
      <c r="AT470" s="240"/>
      <c r="AU470" s="240"/>
      <c r="AV470" s="240"/>
      <c r="AW470" s="240"/>
      <c r="AX470" s="240"/>
      <c r="AY470" s="240"/>
      <c r="AZ470" s="240"/>
      <c r="BA470" s="240"/>
      <c r="BB470" s="240"/>
      <c r="BC470" s="240"/>
      <c r="BD470" s="240"/>
      <c r="BE470" s="240"/>
      <c r="BF470" s="240"/>
      <c r="BG470" s="240"/>
    </row>
    <row r="471" spans="1:59" s="5" customFormat="1">
      <c r="J471" s="240"/>
      <c r="K471" s="240"/>
      <c r="L471" s="240"/>
      <c r="M471" s="240"/>
      <c r="N471" s="240"/>
      <c r="O471" s="240"/>
      <c r="P471" s="240"/>
      <c r="Q471" s="240"/>
      <c r="R471" s="240"/>
      <c r="S471" s="240"/>
      <c r="T471" s="240"/>
      <c r="U471" s="240"/>
      <c r="V471" s="240"/>
      <c r="W471" s="240"/>
      <c r="X471" s="240"/>
      <c r="Y471" s="240"/>
      <c r="Z471" s="240"/>
      <c r="AA471" s="240"/>
      <c r="AB471" s="240"/>
      <c r="AC471" s="240"/>
      <c r="AD471" s="240"/>
      <c r="AE471" s="240"/>
      <c r="AF471" s="240"/>
      <c r="AG471" s="240"/>
      <c r="AH471" s="240"/>
      <c r="AI471" s="240"/>
      <c r="AJ471" s="240"/>
      <c r="AK471" s="240"/>
      <c r="AL471" s="240"/>
      <c r="AM471" s="240"/>
      <c r="AN471" s="240"/>
      <c r="AO471" s="240"/>
      <c r="AP471" s="240"/>
      <c r="AQ471" s="240"/>
      <c r="AR471" s="240"/>
      <c r="AS471" s="240"/>
      <c r="AT471" s="240"/>
      <c r="AU471" s="240"/>
      <c r="AV471" s="240"/>
      <c r="AW471" s="240"/>
      <c r="AX471" s="240"/>
      <c r="AY471" s="240"/>
      <c r="AZ471" s="240"/>
      <c r="BA471" s="240"/>
      <c r="BB471" s="240"/>
      <c r="BC471" s="240"/>
      <c r="BD471" s="240"/>
      <c r="BE471" s="240"/>
      <c r="BF471" s="240"/>
      <c r="BG471" s="240"/>
    </row>
    <row r="472" spans="1:59" s="5" customFormat="1">
      <c r="J472" s="240"/>
      <c r="K472" s="240"/>
      <c r="L472" s="240"/>
      <c r="M472" s="240"/>
      <c r="N472" s="240"/>
      <c r="O472" s="240"/>
      <c r="P472" s="240"/>
      <c r="Q472" s="240"/>
      <c r="R472" s="240"/>
      <c r="S472" s="240"/>
      <c r="T472" s="240"/>
      <c r="U472" s="240"/>
      <c r="V472" s="240"/>
      <c r="W472" s="240"/>
      <c r="X472" s="240"/>
      <c r="Y472" s="240"/>
      <c r="Z472" s="240"/>
      <c r="AA472" s="240"/>
      <c r="AB472" s="240"/>
      <c r="AC472" s="240"/>
      <c r="AD472" s="240"/>
      <c r="AE472" s="240"/>
      <c r="AF472" s="240"/>
      <c r="AG472" s="240"/>
      <c r="AH472" s="240"/>
      <c r="AI472" s="240"/>
      <c r="AJ472" s="240"/>
      <c r="AK472" s="240"/>
      <c r="AL472" s="240"/>
      <c r="AM472" s="240"/>
      <c r="AN472" s="240"/>
      <c r="AO472" s="240"/>
      <c r="AP472" s="240"/>
      <c r="AQ472" s="240"/>
      <c r="AR472" s="240"/>
      <c r="AS472" s="240"/>
      <c r="AT472" s="240"/>
      <c r="AU472" s="240"/>
      <c r="AV472" s="240"/>
      <c r="AW472" s="240"/>
      <c r="AX472" s="240"/>
      <c r="AY472" s="240"/>
      <c r="AZ472" s="240"/>
      <c r="BA472" s="240"/>
      <c r="BB472" s="240"/>
      <c r="BC472" s="240"/>
      <c r="BD472" s="240"/>
      <c r="BE472" s="240"/>
      <c r="BF472" s="240"/>
      <c r="BG472" s="240"/>
    </row>
    <row r="473" spans="1:59" s="5" customFormat="1">
      <c r="J473" s="240"/>
      <c r="K473" s="240"/>
      <c r="L473" s="240"/>
      <c r="M473" s="240"/>
      <c r="N473" s="240"/>
      <c r="O473" s="240"/>
      <c r="P473" s="240"/>
      <c r="Q473" s="240"/>
      <c r="R473" s="240"/>
      <c r="S473" s="240"/>
      <c r="T473" s="240"/>
      <c r="U473" s="240"/>
      <c r="V473" s="240"/>
      <c r="W473" s="240"/>
      <c r="X473" s="240"/>
      <c r="Y473" s="240"/>
      <c r="Z473" s="240"/>
      <c r="AA473" s="240"/>
      <c r="AB473" s="240"/>
      <c r="AC473" s="240"/>
      <c r="AD473" s="240"/>
      <c r="AE473" s="240"/>
      <c r="AF473" s="240"/>
      <c r="AG473" s="240"/>
      <c r="AH473" s="240"/>
      <c r="AI473" s="240"/>
      <c r="AJ473" s="240"/>
      <c r="AK473" s="240"/>
      <c r="AL473" s="240"/>
      <c r="AM473" s="240"/>
      <c r="AN473" s="240"/>
      <c r="AO473" s="240"/>
      <c r="AP473" s="240"/>
      <c r="AQ473" s="240"/>
      <c r="AR473" s="240"/>
      <c r="AS473" s="240"/>
      <c r="AT473" s="240"/>
      <c r="AU473" s="240"/>
      <c r="AV473" s="240"/>
      <c r="AW473" s="240"/>
      <c r="AX473" s="240"/>
      <c r="AY473" s="240"/>
      <c r="AZ473" s="240"/>
      <c r="BA473" s="240"/>
      <c r="BB473" s="240"/>
      <c r="BC473" s="240"/>
      <c r="BD473" s="240"/>
      <c r="BE473" s="240"/>
      <c r="BF473" s="240"/>
      <c r="BG473" s="240"/>
    </row>
    <row r="474" spans="1:59" s="5" customFormat="1" ht="12.75">
      <c r="A474" s="234"/>
      <c r="B474" s="234"/>
      <c r="C474" s="234"/>
      <c r="D474" s="234"/>
      <c r="E474" s="234"/>
      <c r="F474" s="234"/>
      <c r="G474" s="234"/>
      <c r="H474" s="234"/>
      <c r="I474" s="234"/>
      <c r="J474" s="234"/>
      <c r="K474" s="234"/>
      <c r="L474" s="234"/>
      <c r="M474" s="234"/>
      <c r="N474" s="234"/>
      <c r="O474" s="234"/>
      <c r="P474" s="234"/>
      <c r="Q474" s="234"/>
      <c r="R474" s="234"/>
      <c r="S474" s="234"/>
      <c r="T474" s="234"/>
      <c r="U474" s="234"/>
      <c r="V474" s="234"/>
      <c r="W474" s="234"/>
      <c r="X474" s="234"/>
      <c r="Y474" s="234"/>
      <c r="Z474" s="234"/>
      <c r="AA474" s="234"/>
      <c r="AB474" s="234"/>
      <c r="AC474" s="234"/>
      <c r="AD474" s="234"/>
      <c r="AE474" s="234"/>
      <c r="AF474" s="234"/>
      <c r="AG474" s="234"/>
      <c r="AH474" s="234"/>
      <c r="AI474" s="234"/>
      <c r="AJ474" s="234"/>
      <c r="AK474" s="234"/>
      <c r="AL474" s="234"/>
      <c r="AM474" s="234"/>
      <c r="AN474" s="234"/>
      <c r="AO474" s="234"/>
      <c r="AP474" s="234"/>
      <c r="AQ474" s="234"/>
      <c r="AR474" s="240"/>
      <c r="AS474" s="240"/>
      <c r="AT474" s="240"/>
      <c r="AU474" s="240"/>
      <c r="AV474" s="240"/>
      <c r="AW474" s="240"/>
      <c r="AX474" s="240"/>
      <c r="AY474" s="240"/>
      <c r="AZ474" s="240"/>
      <c r="BA474" s="240"/>
      <c r="BB474" s="240"/>
      <c r="BC474" s="240"/>
      <c r="BD474" s="240"/>
      <c r="BE474" s="240"/>
      <c r="BF474" s="240"/>
      <c r="BG474" s="240"/>
    </row>
    <row r="475" spans="1:59" s="5" customFormat="1" ht="12.75">
      <c r="A475" s="234"/>
      <c r="B475" s="234"/>
      <c r="C475" s="234"/>
      <c r="D475" s="234"/>
      <c r="E475" s="234"/>
      <c r="F475" s="234"/>
      <c r="G475" s="234"/>
      <c r="H475" s="234"/>
      <c r="I475" s="234"/>
      <c r="J475" s="234"/>
      <c r="K475" s="234"/>
      <c r="L475" s="234"/>
      <c r="M475" s="234"/>
      <c r="N475" s="234"/>
      <c r="O475" s="234"/>
      <c r="P475" s="234"/>
      <c r="Q475" s="234"/>
      <c r="R475" s="234"/>
      <c r="S475" s="234"/>
      <c r="T475" s="234"/>
      <c r="U475" s="234"/>
      <c r="V475" s="234"/>
      <c r="W475" s="234"/>
      <c r="X475" s="234"/>
      <c r="Y475" s="234"/>
      <c r="Z475" s="234"/>
      <c r="AA475" s="234"/>
      <c r="AB475" s="234"/>
      <c r="AC475" s="234"/>
      <c r="AD475" s="234"/>
      <c r="AE475" s="234"/>
      <c r="AF475" s="234"/>
      <c r="AG475" s="234"/>
      <c r="AH475" s="234"/>
      <c r="AI475" s="234"/>
      <c r="AJ475" s="234"/>
      <c r="AK475" s="234"/>
      <c r="AL475" s="234"/>
      <c r="AM475" s="234"/>
      <c r="AN475" s="234"/>
      <c r="AO475" s="234"/>
      <c r="AP475" s="234"/>
      <c r="AQ475" s="234"/>
      <c r="AR475" s="240"/>
      <c r="AS475" s="240"/>
      <c r="AT475" s="240"/>
      <c r="AU475" s="240"/>
      <c r="AV475" s="240"/>
      <c r="AW475" s="240"/>
      <c r="AX475" s="240"/>
      <c r="AY475" s="240"/>
      <c r="AZ475" s="240"/>
      <c r="BA475" s="240"/>
      <c r="BB475" s="240"/>
      <c r="BC475" s="240"/>
      <c r="BD475" s="240"/>
      <c r="BE475" s="240"/>
      <c r="BF475" s="240"/>
      <c r="BG475" s="240"/>
    </row>
    <row r="476" spans="1:59" s="5" customFormat="1" ht="12.75">
      <c r="A476" s="234"/>
      <c r="B476" s="234"/>
      <c r="C476" s="234"/>
      <c r="D476" s="234"/>
      <c r="E476" s="234"/>
      <c r="F476" s="234"/>
      <c r="G476" s="234"/>
      <c r="H476" s="234"/>
      <c r="I476" s="234"/>
      <c r="J476" s="234"/>
      <c r="K476" s="234"/>
      <c r="L476" s="234"/>
      <c r="M476" s="234"/>
      <c r="N476" s="234"/>
      <c r="O476" s="234"/>
      <c r="P476" s="234"/>
      <c r="Q476" s="234"/>
      <c r="R476" s="234"/>
      <c r="S476" s="234"/>
      <c r="T476" s="234"/>
      <c r="U476" s="234"/>
      <c r="V476" s="234"/>
      <c r="W476" s="234"/>
      <c r="X476" s="234"/>
      <c r="Y476" s="234"/>
      <c r="Z476" s="234"/>
      <c r="AA476" s="234"/>
      <c r="AB476" s="234"/>
      <c r="AC476" s="234"/>
      <c r="AD476" s="234"/>
      <c r="AE476" s="234"/>
      <c r="AF476" s="234"/>
      <c r="AG476" s="234"/>
      <c r="AH476" s="234"/>
      <c r="AI476" s="234"/>
      <c r="AJ476" s="234"/>
      <c r="AK476" s="234"/>
      <c r="AL476" s="234"/>
      <c r="AM476" s="234"/>
      <c r="AN476" s="234"/>
      <c r="AO476" s="234"/>
      <c r="AP476" s="234"/>
      <c r="AQ476" s="234"/>
      <c r="AR476" s="240"/>
      <c r="AS476" s="240"/>
      <c r="AT476" s="240"/>
      <c r="AU476" s="240"/>
      <c r="AV476" s="240"/>
      <c r="AW476" s="240"/>
      <c r="AX476" s="240"/>
      <c r="AY476" s="240"/>
      <c r="AZ476" s="240"/>
      <c r="BA476" s="240"/>
      <c r="BB476" s="240"/>
      <c r="BC476" s="240"/>
      <c r="BD476" s="240"/>
      <c r="BE476" s="240"/>
      <c r="BF476" s="240"/>
      <c r="BG476" s="240"/>
    </row>
    <row r="477" spans="1:59" s="5" customFormat="1" ht="12.75">
      <c r="A477" s="234"/>
      <c r="B477" s="234"/>
      <c r="C477" s="234"/>
      <c r="D477" s="234"/>
      <c r="E477" s="234"/>
      <c r="F477" s="234"/>
      <c r="G477" s="234"/>
      <c r="H477" s="234"/>
      <c r="I477" s="234"/>
      <c r="J477" s="234"/>
      <c r="K477" s="234"/>
      <c r="L477" s="234"/>
      <c r="M477" s="234"/>
      <c r="N477" s="234"/>
      <c r="O477" s="234"/>
      <c r="P477" s="234"/>
      <c r="Q477" s="234"/>
      <c r="R477" s="234"/>
      <c r="S477" s="234"/>
      <c r="T477" s="234"/>
      <c r="U477" s="234"/>
      <c r="V477" s="234"/>
      <c r="W477" s="234"/>
      <c r="X477" s="234"/>
      <c r="Y477" s="234"/>
      <c r="Z477" s="234"/>
      <c r="AA477" s="234"/>
      <c r="AB477" s="234"/>
      <c r="AC477" s="234"/>
      <c r="AD477" s="234"/>
      <c r="AE477" s="234"/>
      <c r="AF477" s="234"/>
      <c r="AG477" s="234"/>
      <c r="AH477" s="234"/>
      <c r="AI477" s="234"/>
      <c r="AJ477" s="234"/>
      <c r="AK477" s="234"/>
      <c r="AL477" s="234"/>
      <c r="AM477" s="234"/>
      <c r="AN477" s="234"/>
      <c r="AO477" s="234"/>
      <c r="AP477" s="234"/>
      <c r="AQ477" s="234"/>
      <c r="AR477" s="240"/>
      <c r="AS477" s="240"/>
      <c r="AT477" s="240"/>
      <c r="AU477" s="240"/>
      <c r="AV477" s="240"/>
      <c r="AW477" s="240"/>
      <c r="AX477" s="240"/>
      <c r="AY477" s="240"/>
      <c r="AZ477" s="240"/>
      <c r="BA477" s="240"/>
      <c r="BB477" s="240"/>
      <c r="BC477" s="240"/>
      <c r="BD477" s="240"/>
      <c r="BE477" s="240"/>
      <c r="BF477" s="240"/>
      <c r="BG477" s="240"/>
    </row>
    <row r="478" spans="1:59" s="5" customFormat="1" ht="12.75">
      <c r="A478" s="234"/>
      <c r="B478" s="234"/>
      <c r="C478" s="234"/>
      <c r="D478" s="234"/>
      <c r="E478" s="234"/>
      <c r="F478" s="234"/>
      <c r="G478" s="234"/>
      <c r="H478" s="234"/>
      <c r="I478" s="234"/>
      <c r="J478" s="234"/>
      <c r="K478" s="234"/>
      <c r="L478" s="234"/>
      <c r="M478" s="234"/>
      <c r="N478" s="234"/>
      <c r="O478" s="234"/>
      <c r="P478" s="234"/>
      <c r="Q478" s="234"/>
      <c r="R478" s="234"/>
      <c r="S478" s="234"/>
      <c r="T478" s="234"/>
      <c r="U478" s="234"/>
      <c r="V478" s="234"/>
      <c r="W478" s="234"/>
      <c r="X478" s="234"/>
      <c r="Y478" s="234"/>
      <c r="Z478" s="234"/>
      <c r="AA478" s="234"/>
      <c r="AB478" s="234"/>
      <c r="AC478" s="234"/>
      <c r="AD478" s="234"/>
      <c r="AE478" s="234"/>
      <c r="AF478" s="234"/>
      <c r="AG478" s="234"/>
      <c r="AH478" s="234"/>
      <c r="AI478" s="234"/>
      <c r="AJ478" s="234"/>
      <c r="AK478" s="234"/>
      <c r="AL478" s="234"/>
      <c r="AM478" s="234"/>
      <c r="AN478" s="234"/>
      <c r="AO478" s="234"/>
      <c r="AP478" s="234"/>
      <c r="AQ478" s="234"/>
      <c r="AR478" s="240"/>
      <c r="AS478" s="240"/>
      <c r="AT478" s="240"/>
      <c r="AU478" s="240"/>
      <c r="AV478" s="240"/>
      <c r="AW478" s="240"/>
      <c r="AX478" s="240"/>
      <c r="AY478" s="240"/>
      <c r="AZ478" s="240"/>
      <c r="BA478" s="240"/>
      <c r="BB478" s="240"/>
      <c r="BC478" s="240"/>
      <c r="BD478" s="240"/>
      <c r="BE478" s="240"/>
      <c r="BF478" s="240"/>
      <c r="BG478" s="240"/>
    </row>
    <row r="479" spans="1:59" s="5" customFormat="1" ht="12.75">
      <c r="A479" s="234"/>
      <c r="B479" s="234"/>
      <c r="C479" s="234"/>
      <c r="D479" s="234"/>
      <c r="E479" s="234"/>
      <c r="F479" s="234"/>
      <c r="G479" s="234"/>
      <c r="H479" s="234"/>
      <c r="I479" s="234"/>
      <c r="J479" s="234"/>
      <c r="K479" s="234"/>
      <c r="L479" s="234"/>
      <c r="M479" s="234"/>
      <c r="N479" s="234"/>
      <c r="O479" s="234"/>
      <c r="P479" s="234"/>
      <c r="Q479" s="234"/>
      <c r="R479" s="234"/>
      <c r="S479" s="234"/>
      <c r="T479" s="234"/>
      <c r="U479" s="234"/>
      <c r="V479" s="234"/>
      <c r="W479" s="234"/>
      <c r="X479" s="234"/>
      <c r="Y479" s="234"/>
      <c r="Z479" s="234"/>
      <c r="AA479" s="234"/>
      <c r="AB479" s="234"/>
      <c r="AC479" s="234"/>
      <c r="AD479" s="234"/>
      <c r="AE479" s="234"/>
      <c r="AF479" s="234"/>
      <c r="AG479" s="234"/>
      <c r="AH479" s="234"/>
      <c r="AI479" s="234"/>
      <c r="AJ479" s="234"/>
      <c r="AK479" s="234"/>
      <c r="AL479" s="234"/>
      <c r="AM479" s="234"/>
      <c r="AN479" s="234"/>
      <c r="AO479" s="234"/>
      <c r="AP479" s="234"/>
      <c r="AQ479" s="234"/>
      <c r="AR479" s="240"/>
      <c r="AS479" s="240"/>
      <c r="AT479" s="240"/>
      <c r="AU479" s="240"/>
      <c r="AV479" s="240"/>
      <c r="AW479" s="240"/>
      <c r="AX479" s="240"/>
      <c r="AY479" s="240"/>
      <c r="AZ479" s="240"/>
      <c r="BA479" s="240"/>
      <c r="BB479" s="240"/>
      <c r="BC479" s="240"/>
      <c r="BD479" s="240"/>
      <c r="BE479" s="240"/>
      <c r="BF479" s="240"/>
      <c r="BG479" s="240"/>
    </row>
    <row r="480" spans="1:59" s="5" customFormat="1" ht="12.75">
      <c r="A480" s="234"/>
      <c r="B480" s="234"/>
      <c r="C480" s="234"/>
      <c r="D480" s="234"/>
      <c r="E480" s="234"/>
      <c r="F480" s="234"/>
      <c r="G480" s="234"/>
      <c r="H480" s="234"/>
      <c r="I480" s="234"/>
      <c r="J480" s="234"/>
      <c r="K480" s="234"/>
      <c r="L480" s="234"/>
      <c r="M480" s="234"/>
      <c r="N480" s="234"/>
      <c r="O480" s="234"/>
      <c r="P480" s="234"/>
      <c r="Q480" s="234"/>
      <c r="R480" s="234"/>
      <c r="S480" s="234"/>
      <c r="T480" s="234"/>
      <c r="U480" s="234"/>
      <c r="V480" s="234"/>
      <c r="W480" s="234"/>
      <c r="X480" s="234"/>
      <c r="Y480" s="234"/>
      <c r="Z480" s="234"/>
      <c r="AA480" s="234"/>
      <c r="AB480" s="234"/>
      <c r="AC480" s="234"/>
      <c r="AD480" s="234"/>
      <c r="AE480" s="234"/>
      <c r="AF480" s="234"/>
      <c r="AG480" s="234"/>
      <c r="AH480" s="234"/>
      <c r="AI480" s="234"/>
      <c r="AJ480" s="234"/>
      <c r="AK480" s="234"/>
      <c r="AL480" s="234"/>
      <c r="AM480" s="234"/>
      <c r="AN480" s="234"/>
      <c r="AO480" s="234"/>
      <c r="AP480" s="234"/>
      <c r="AQ480" s="234"/>
      <c r="AR480" s="240"/>
      <c r="AS480" s="240"/>
      <c r="AT480" s="240"/>
      <c r="AU480" s="240"/>
      <c r="AV480" s="240"/>
      <c r="AW480" s="240"/>
      <c r="AX480" s="240"/>
      <c r="AY480" s="240"/>
      <c r="AZ480" s="240"/>
      <c r="BA480" s="240"/>
      <c r="BB480" s="240"/>
      <c r="BC480" s="240"/>
      <c r="BD480" s="240"/>
      <c r="BE480" s="240"/>
      <c r="BF480" s="240"/>
      <c r="BG480" s="240"/>
    </row>
    <row r="481" spans="1:59" s="5" customFormat="1" ht="12.75">
      <c r="A481" s="234"/>
      <c r="B481" s="234"/>
      <c r="C481" s="234"/>
      <c r="D481" s="234"/>
      <c r="E481" s="234"/>
      <c r="F481" s="234"/>
      <c r="G481" s="234"/>
      <c r="H481" s="234"/>
      <c r="I481" s="234"/>
      <c r="J481" s="234"/>
      <c r="K481" s="234"/>
      <c r="L481" s="234"/>
      <c r="M481" s="234"/>
      <c r="N481" s="234"/>
      <c r="O481" s="234"/>
      <c r="P481" s="234"/>
      <c r="Q481" s="234"/>
      <c r="R481" s="234"/>
      <c r="S481" s="234"/>
      <c r="T481" s="234"/>
      <c r="U481" s="234"/>
      <c r="V481" s="234"/>
      <c r="W481" s="234"/>
      <c r="X481" s="234"/>
      <c r="Y481" s="234"/>
      <c r="Z481" s="234"/>
      <c r="AA481" s="234"/>
      <c r="AB481" s="234"/>
      <c r="AC481" s="234"/>
      <c r="AD481" s="234"/>
      <c r="AE481" s="234"/>
      <c r="AF481" s="234"/>
      <c r="AG481" s="234"/>
      <c r="AH481" s="234"/>
      <c r="AI481" s="234"/>
      <c r="AJ481" s="234"/>
      <c r="AK481" s="234"/>
      <c r="AL481" s="234"/>
      <c r="AM481" s="234"/>
      <c r="AN481" s="234"/>
      <c r="AO481" s="234"/>
      <c r="AP481" s="234"/>
      <c r="AQ481" s="234"/>
      <c r="AR481" s="240"/>
      <c r="AS481" s="240"/>
      <c r="AT481" s="240"/>
      <c r="AU481" s="240"/>
      <c r="AV481" s="240"/>
      <c r="AW481" s="240"/>
      <c r="AX481" s="240"/>
      <c r="AY481" s="240"/>
      <c r="AZ481" s="240"/>
      <c r="BA481" s="240"/>
      <c r="BB481" s="240"/>
      <c r="BC481" s="240"/>
      <c r="BD481" s="240"/>
      <c r="BE481" s="240"/>
      <c r="BF481" s="240"/>
      <c r="BG481" s="240"/>
    </row>
    <row r="482" spans="1:59" s="5" customFormat="1" ht="12.75">
      <c r="A482" s="234"/>
      <c r="B482" s="234"/>
      <c r="C482" s="234"/>
      <c r="D482" s="234"/>
      <c r="E482" s="234"/>
      <c r="F482" s="234"/>
      <c r="G482" s="234"/>
      <c r="H482" s="234"/>
      <c r="I482" s="234"/>
      <c r="J482" s="234"/>
      <c r="K482" s="234"/>
      <c r="L482" s="234"/>
      <c r="M482" s="234"/>
      <c r="N482" s="234"/>
      <c r="O482" s="234"/>
      <c r="P482" s="234"/>
      <c r="Q482" s="234"/>
      <c r="R482" s="234"/>
      <c r="S482" s="234"/>
      <c r="T482" s="234"/>
      <c r="U482" s="234"/>
      <c r="V482" s="234"/>
      <c r="W482" s="234"/>
      <c r="X482" s="234"/>
      <c r="Y482" s="234"/>
      <c r="Z482" s="234"/>
      <c r="AA482" s="234"/>
      <c r="AB482" s="234"/>
      <c r="AC482" s="234"/>
      <c r="AD482" s="234"/>
      <c r="AE482" s="234"/>
      <c r="AF482" s="234"/>
      <c r="AG482" s="234"/>
      <c r="AH482" s="234"/>
      <c r="AI482" s="234"/>
      <c r="AJ482" s="234"/>
      <c r="AK482" s="234"/>
      <c r="AL482" s="234"/>
      <c r="AM482" s="234"/>
      <c r="AN482" s="234"/>
      <c r="AO482" s="234"/>
      <c r="AP482" s="234"/>
      <c r="AQ482" s="234"/>
      <c r="AR482" s="240"/>
      <c r="AS482" s="240"/>
      <c r="AT482" s="240"/>
      <c r="AU482" s="240"/>
      <c r="AV482" s="240"/>
      <c r="AW482" s="240"/>
      <c r="AX482" s="240"/>
      <c r="AY482" s="240"/>
      <c r="AZ482" s="240"/>
      <c r="BA482" s="240"/>
      <c r="BB482" s="240"/>
      <c r="BC482" s="240"/>
      <c r="BD482" s="240"/>
      <c r="BE482" s="240"/>
      <c r="BF482" s="240"/>
      <c r="BG482" s="240"/>
    </row>
    <row r="483" spans="1:59" s="5" customFormat="1" ht="12.75">
      <c r="A483" s="234"/>
      <c r="B483" s="234"/>
      <c r="C483" s="234"/>
      <c r="D483" s="234"/>
      <c r="E483" s="234"/>
      <c r="F483" s="234"/>
      <c r="G483" s="234"/>
      <c r="H483" s="234"/>
      <c r="I483" s="234"/>
      <c r="J483" s="234"/>
      <c r="K483" s="234"/>
      <c r="L483" s="234"/>
      <c r="M483" s="234"/>
      <c r="N483" s="234"/>
      <c r="O483" s="234"/>
      <c r="P483" s="234"/>
      <c r="Q483" s="234"/>
      <c r="R483" s="234"/>
      <c r="S483" s="234"/>
      <c r="T483" s="234"/>
      <c r="U483" s="234"/>
      <c r="V483" s="234"/>
      <c r="W483" s="234"/>
      <c r="X483" s="234"/>
      <c r="Y483" s="234"/>
      <c r="Z483" s="234"/>
      <c r="AA483" s="234"/>
      <c r="AB483" s="234"/>
      <c r="AC483" s="234"/>
      <c r="AD483" s="234"/>
      <c r="AE483" s="234"/>
      <c r="AF483" s="234"/>
      <c r="AG483" s="234"/>
      <c r="AH483" s="234"/>
      <c r="AI483" s="234"/>
      <c r="AJ483" s="234"/>
      <c r="AK483" s="234"/>
      <c r="AL483" s="234"/>
      <c r="AM483" s="234"/>
      <c r="AN483" s="234"/>
      <c r="AO483" s="234"/>
      <c r="AP483" s="234"/>
      <c r="AQ483" s="234"/>
      <c r="AR483" s="240"/>
      <c r="AS483" s="240"/>
      <c r="AT483" s="240"/>
      <c r="AU483" s="240"/>
      <c r="AV483" s="240"/>
      <c r="AW483" s="240"/>
      <c r="AX483" s="240"/>
      <c r="AY483" s="240"/>
      <c r="AZ483" s="240"/>
      <c r="BA483" s="240"/>
      <c r="BB483" s="240"/>
      <c r="BC483" s="240"/>
      <c r="BD483" s="240"/>
      <c r="BE483" s="240"/>
      <c r="BF483" s="240"/>
      <c r="BG483" s="240"/>
    </row>
    <row r="484" spans="1:59" s="5" customFormat="1" ht="12.75">
      <c r="A484" s="234"/>
      <c r="B484" s="234"/>
      <c r="C484" s="234"/>
      <c r="D484" s="234"/>
      <c r="E484" s="234"/>
      <c r="F484" s="234"/>
      <c r="G484" s="234"/>
      <c r="H484" s="234"/>
      <c r="I484" s="234"/>
      <c r="J484" s="234"/>
      <c r="K484" s="234"/>
      <c r="L484" s="234"/>
      <c r="M484" s="234"/>
      <c r="N484" s="234"/>
      <c r="O484" s="234"/>
      <c r="P484" s="234"/>
      <c r="Q484" s="234"/>
      <c r="R484" s="234"/>
      <c r="S484" s="234"/>
      <c r="T484" s="234"/>
      <c r="U484" s="234"/>
      <c r="V484" s="234"/>
      <c r="W484" s="234"/>
      <c r="X484" s="234"/>
      <c r="Y484" s="234"/>
      <c r="Z484" s="234"/>
      <c r="AA484" s="234"/>
      <c r="AB484" s="234"/>
      <c r="AC484" s="234"/>
      <c r="AD484" s="234"/>
      <c r="AE484" s="234"/>
      <c r="AF484" s="234"/>
      <c r="AG484" s="234"/>
      <c r="AH484" s="234"/>
      <c r="AI484" s="234"/>
      <c r="AJ484" s="234"/>
      <c r="AK484" s="234"/>
      <c r="AL484" s="234"/>
      <c r="AM484" s="234"/>
      <c r="AN484" s="234"/>
      <c r="AO484" s="234"/>
      <c r="AP484" s="234"/>
      <c r="AQ484" s="234"/>
      <c r="AR484" s="240"/>
      <c r="AS484" s="240"/>
      <c r="AT484" s="240"/>
      <c r="AU484" s="240"/>
      <c r="AV484" s="240"/>
      <c r="AW484" s="240"/>
      <c r="AX484" s="240"/>
      <c r="AY484" s="240"/>
      <c r="AZ484" s="240"/>
      <c r="BA484" s="240"/>
      <c r="BB484" s="240"/>
      <c r="BC484" s="240"/>
      <c r="BD484" s="240"/>
      <c r="BE484" s="240"/>
      <c r="BF484" s="240"/>
      <c r="BG484" s="240"/>
    </row>
    <row r="485" spans="1:59" s="5" customFormat="1" ht="12.75">
      <c r="A485" s="234"/>
      <c r="B485" s="234"/>
      <c r="C485" s="234"/>
      <c r="D485" s="234"/>
      <c r="E485" s="234"/>
      <c r="F485" s="234"/>
      <c r="G485" s="234"/>
      <c r="H485" s="234"/>
      <c r="I485" s="234"/>
      <c r="J485" s="234"/>
      <c r="K485" s="234"/>
      <c r="L485" s="234"/>
      <c r="M485" s="234"/>
      <c r="N485" s="234"/>
      <c r="O485" s="234"/>
      <c r="P485" s="234"/>
      <c r="Q485" s="234"/>
      <c r="R485" s="234"/>
      <c r="S485" s="234"/>
      <c r="T485" s="234"/>
      <c r="U485" s="234"/>
      <c r="V485" s="234"/>
      <c r="W485" s="234"/>
      <c r="X485" s="234"/>
      <c r="Y485" s="234"/>
      <c r="Z485" s="234"/>
      <c r="AA485" s="234"/>
      <c r="AB485" s="234"/>
      <c r="AC485" s="234"/>
      <c r="AD485" s="234"/>
      <c r="AE485" s="234"/>
      <c r="AF485" s="234"/>
      <c r="AG485" s="234"/>
      <c r="AH485" s="234"/>
      <c r="AI485" s="234"/>
      <c r="AJ485" s="234"/>
      <c r="AK485" s="234"/>
      <c r="AL485" s="234"/>
      <c r="AM485" s="234"/>
      <c r="AN485" s="234"/>
      <c r="AO485" s="234"/>
      <c r="AP485" s="234"/>
      <c r="AQ485" s="234"/>
      <c r="AR485" s="240"/>
      <c r="AS485" s="240"/>
      <c r="AT485" s="240"/>
      <c r="AU485" s="240"/>
      <c r="AV485" s="240"/>
      <c r="AW485" s="240"/>
      <c r="AX485" s="240"/>
      <c r="AY485" s="240"/>
      <c r="AZ485" s="240"/>
      <c r="BA485" s="240"/>
      <c r="BB485" s="240"/>
      <c r="BC485" s="240"/>
      <c r="BD485" s="240"/>
      <c r="BE485" s="240"/>
      <c r="BF485" s="240"/>
      <c r="BG485" s="240"/>
    </row>
    <row r="486" spans="1:59" s="5" customFormat="1" ht="12.75">
      <c r="A486" s="234"/>
      <c r="B486" s="234"/>
      <c r="C486" s="234"/>
      <c r="D486" s="234"/>
      <c r="E486" s="234"/>
      <c r="F486" s="234"/>
      <c r="G486" s="234"/>
      <c r="H486" s="234"/>
      <c r="I486" s="234"/>
      <c r="J486" s="234"/>
      <c r="K486" s="234"/>
      <c r="L486" s="234"/>
      <c r="M486" s="234"/>
      <c r="N486" s="234"/>
      <c r="O486" s="234"/>
      <c r="P486" s="234"/>
      <c r="Q486" s="234"/>
      <c r="R486" s="234"/>
      <c r="S486" s="234"/>
      <c r="T486" s="234"/>
      <c r="U486" s="234"/>
      <c r="V486" s="234"/>
      <c r="W486" s="234"/>
      <c r="X486" s="234"/>
      <c r="Y486" s="234"/>
      <c r="Z486" s="234"/>
      <c r="AA486" s="234"/>
      <c r="AB486" s="234"/>
      <c r="AC486" s="234"/>
      <c r="AD486" s="234"/>
      <c r="AE486" s="234"/>
      <c r="AF486" s="234"/>
      <c r="AG486" s="234"/>
      <c r="AH486" s="234"/>
      <c r="AI486" s="234"/>
      <c r="AJ486" s="234"/>
      <c r="AK486" s="234"/>
      <c r="AL486" s="234"/>
      <c r="AM486" s="234"/>
      <c r="AN486" s="234"/>
      <c r="AO486" s="234"/>
      <c r="AP486" s="234"/>
      <c r="AQ486" s="234"/>
      <c r="AR486" s="240"/>
      <c r="AS486" s="240"/>
      <c r="AT486" s="240"/>
      <c r="AU486" s="240"/>
      <c r="AV486" s="240"/>
      <c r="AW486" s="240"/>
      <c r="AX486" s="240"/>
      <c r="AY486" s="240"/>
      <c r="AZ486" s="240"/>
      <c r="BA486" s="240"/>
      <c r="BB486" s="240"/>
      <c r="BC486" s="240"/>
      <c r="BD486" s="240"/>
      <c r="BE486" s="240"/>
      <c r="BF486" s="240"/>
      <c r="BG486" s="240"/>
    </row>
    <row r="487" spans="1:59" s="5" customFormat="1" ht="12.75">
      <c r="A487" s="234"/>
      <c r="B487" s="234"/>
      <c r="C487" s="234"/>
      <c r="D487" s="234"/>
      <c r="E487" s="234"/>
      <c r="F487" s="234"/>
      <c r="G487" s="234"/>
      <c r="H487" s="234"/>
      <c r="I487" s="234"/>
      <c r="J487" s="234"/>
      <c r="K487" s="234"/>
      <c r="L487" s="234"/>
      <c r="M487" s="234"/>
      <c r="N487" s="234"/>
      <c r="O487" s="234"/>
      <c r="P487" s="234"/>
      <c r="Q487" s="234"/>
      <c r="R487" s="234"/>
      <c r="S487" s="234"/>
      <c r="T487" s="234"/>
      <c r="U487" s="234"/>
      <c r="V487" s="234"/>
      <c r="W487" s="234"/>
      <c r="X487" s="234"/>
      <c r="Y487" s="234"/>
      <c r="Z487" s="234"/>
      <c r="AA487" s="234"/>
      <c r="AB487" s="234"/>
      <c r="AC487" s="234"/>
      <c r="AD487" s="234"/>
      <c r="AE487" s="234"/>
      <c r="AF487" s="234"/>
      <c r="AG487" s="234"/>
      <c r="AH487" s="234"/>
      <c r="AI487" s="234"/>
      <c r="AJ487" s="234"/>
      <c r="AK487" s="234"/>
      <c r="AL487" s="234"/>
      <c r="AM487" s="234"/>
      <c r="AN487" s="234"/>
      <c r="AO487" s="234"/>
      <c r="AP487" s="234"/>
      <c r="AQ487" s="234"/>
      <c r="AR487" s="240"/>
      <c r="AS487" s="240"/>
      <c r="AT487" s="240"/>
      <c r="AU487" s="240"/>
      <c r="AV487" s="240"/>
      <c r="AW487" s="240"/>
      <c r="AX487" s="240"/>
      <c r="AY487" s="240"/>
      <c r="AZ487" s="240"/>
      <c r="BA487" s="240"/>
      <c r="BB487" s="240"/>
      <c r="BC487" s="240"/>
      <c r="BD487" s="240"/>
      <c r="BE487" s="240"/>
      <c r="BF487" s="240"/>
      <c r="BG487" s="240"/>
    </row>
    <row r="488" spans="1:59" s="5" customFormat="1" ht="12.75">
      <c r="A488" s="234"/>
      <c r="B488" s="234"/>
      <c r="C488" s="234"/>
      <c r="D488" s="234"/>
      <c r="E488" s="234"/>
      <c r="F488" s="234"/>
      <c r="G488" s="234"/>
      <c r="H488" s="234"/>
      <c r="I488" s="234"/>
      <c r="J488" s="234"/>
      <c r="K488" s="234"/>
      <c r="L488" s="234"/>
      <c r="M488" s="234"/>
      <c r="N488" s="234"/>
      <c r="O488" s="234"/>
      <c r="P488" s="234"/>
      <c r="Q488" s="234"/>
      <c r="R488" s="234"/>
      <c r="S488" s="234"/>
      <c r="T488" s="234"/>
      <c r="U488" s="234"/>
      <c r="V488" s="234"/>
      <c r="W488" s="234"/>
      <c r="X488" s="234"/>
      <c r="Y488" s="234"/>
      <c r="Z488" s="234"/>
      <c r="AA488" s="234"/>
      <c r="AB488" s="234"/>
      <c r="AC488" s="234"/>
      <c r="AD488" s="234"/>
      <c r="AE488" s="234"/>
      <c r="AF488" s="234"/>
      <c r="AG488" s="234"/>
      <c r="AH488" s="234"/>
      <c r="AI488" s="234"/>
      <c r="AJ488" s="234"/>
      <c r="AK488" s="234"/>
      <c r="AL488" s="234"/>
      <c r="AM488" s="234"/>
      <c r="AN488" s="234"/>
      <c r="AO488" s="234"/>
      <c r="AP488" s="234"/>
      <c r="AQ488" s="234"/>
      <c r="AR488" s="240"/>
      <c r="AS488" s="240"/>
      <c r="AT488" s="240"/>
      <c r="AU488" s="240"/>
      <c r="AV488" s="240"/>
      <c r="AW488" s="240"/>
      <c r="AX488" s="240"/>
      <c r="AY488" s="240"/>
      <c r="AZ488" s="240"/>
      <c r="BA488" s="240"/>
      <c r="BB488" s="240"/>
      <c r="BC488" s="240"/>
      <c r="BD488" s="240"/>
      <c r="BE488" s="240"/>
      <c r="BF488" s="240"/>
      <c r="BG488" s="240"/>
    </row>
    <row r="489" spans="1:59" s="5" customFormat="1" ht="12.75">
      <c r="A489" s="234"/>
      <c r="B489" s="234"/>
      <c r="C489" s="234"/>
      <c r="D489" s="234"/>
      <c r="E489" s="234"/>
      <c r="F489" s="234"/>
      <c r="G489" s="234"/>
      <c r="H489" s="234"/>
      <c r="I489" s="234"/>
      <c r="J489" s="234"/>
      <c r="K489" s="234"/>
      <c r="L489" s="234"/>
      <c r="M489" s="234"/>
      <c r="N489" s="234"/>
      <c r="O489" s="234"/>
      <c r="P489" s="234"/>
      <c r="Q489" s="234"/>
      <c r="R489" s="234"/>
      <c r="S489" s="234"/>
      <c r="T489" s="234"/>
      <c r="U489" s="234"/>
      <c r="V489" s="234"/>
      <c r="W489" s="234"/>
      <c r="X489" s="234"/>
      <c r="Y489" s="234"/>
      <c r="Z489" s="234"/>
      <c r="AA489" s="234"/>
      <c r="AB489" s="234"/>
      <c r="AC489" s="234"/>
      <c r="AD489" s="234"/>
      <c r="AE489" s="234"/>
      <c r="AF489" s="234"/>
      <c r="AG489" s="234"/>
      <c r="AH489" s="234"/>
      <c r="AI489" s="234"/>
      <c r="AJ489" s="234"/>
      <c r="AK489" s="234"/>
      <c r="AL489" s="234"/>
      <c r="AM489" s="234"/>
      <c r="AN489" s="234"/>
      <c r="AO489" s="234"/>
      <c r="AP489" s="234"/>
      <c r="AQ489" s="234"/>
      <c r="AR489" s="240"/>
      <c r="AS489" s="240"/>
      <c r="AT489" s="240"/>
      <c r="AU489" s="240"/>
      <c r="AV489" s="240"/>
      <c r="AW489" s="240"/>
      <c r="AX489" s="240"/>
      <c r="AY489" s="240"/>
      <c r="AZ489" s="240"/>
      <c r="BA489" s="240"/>
      <c r="BB489" s="240"/>
      <c r="BC489" s="240"/>
      <c r="BD489" s="240"/>
      <c r="BE489" s="240"/>
      <c r="BF489" s="240"/>
      <c r="BG489" s="240"/>
    </row>
    <row r="490" spans="1:59" s="5" customFormat="1" ht="12.75">
      <c r="A490" s="234"/>
      <c r="B490" s="234"/>
      <c r="C490" s="234"/>
      <c r="D490" s="234"/>
      <c r="E490" s="234"/>
      <c r="F490" s="234"/>
      <c r="G490" s="234"/>
      <c r="H490" s="234"/>
      <c r="I490" s="234"/>
      <c r="J490" s="234"/>
      <c r="K490" s="234"/>
      <c r="L490" s="234"/>
      <c r="M490" s="234"/>
      <c r="N490" s="234"/>
      <c r="O490" s="234"/>
      <c r="P490" s="234"/>
      <c r="Q490" s="234"/>
      <c r="R490" s="234"/>
      <c r="S490" s="234"/>
      <c r="T490" s="234"/>
      <c r="U490" s="234"/>
      <c r="V490" s="234"/>
      <c r="W490" s="234"/>
      <c r="X490" s="234"/>
      <c r="Y490" s="234"/>
      <c r="Z490" s="234"/>
      <c r="AA490" s="234"/>
      <c r="AB490" s="234"/>
      <c r="AC490" s="234"/>
      <c r="AD490" s="234"/>
      <c r="AE490" s="234"/>
      <c r="AF490" s="234"/>
      <c r="AG490" s="234"/>
      <c r="AH490" s="234"/>
      <c r="AI490" s="234"/>
      <c r="AJ490" s="234"/>
      <c r="AK490" s="234"/>
      <c r="AL490" s="234"/>
      <c r="AM490" s="234"/>
      <c r="AN490" s="234"/>
      <c r="AO490" s="234"/>
      <c r="AP490" s="234"/>
      <c r="AQ490" s="234"/>
      <c r="AR490" s="240"/>
      <c r="AS490" s="240"/>
      <c r="AT490" s="240"/>
      <c r="AU490" s="240"/>
      <c r="AV490" s="240"/>
      <c r="AW490" s="240"/>
      <c r="AX490" s="240"/>
      <c r="AY490" s="240"/>
      <c r="AZ490" s="240"/>
      <c r="BA490" s="240"/>
      <c r="BB490" s="240"/>
      <c r="BC490" s="240"/>
      <c r="BD490" s="240"/>
      <c r="BE490" s="240"/>
      <c r="BF490" s="240"/>
      <c r="BG490" s="240"/>
    </row>
    <row r="491" spans="1:59" s="5" customFormat="1" ht="12.75">
      <c r="A491" s="234"/>
      <c r="B491" s="234"/>
      <c r="C491" s="234"/>
      <c r="D491" s="234"/>
      <c r="E491" s="234"/>
      <c r="F491" s="234"/>
      <c r="G491" s="234"/>
      <c r="H491" s="234"/>
      <c r="I491" s="234"/>
      <c r="J491" s="234"/>
      <c r="K491" s="234"/>
      <c r="L491" s="234"/>
      <c r="M491" s="234"/>
      <c r="N491" s="234"/>
      <c r="O491" s="234"/>
      <c r="P491" s="234"/>
      <c r="Q491" s="234"/>
      <c r="R491" s="234"/>
      <c r="S491" s="234"/>
      <c r="T491" s="234"/>
      <c r="U491" s="234"/>
      <c r="V491" s="234"/>
      <c r="W491" s="234"/>
      <c r="X491" s="234"/>
      <c r="Y491" s="234"/>
      <c r="Z491" s="234"/>
      <c r="AA491" s="234"/>
      <c r="AB491" s="234"/>
      <c r="AC491" s="234"/>
      <c r="AD491" s="234"/>
      <c r="AE491" s="234"/>
      <c r="AF491" s="234"/>
      <c r="AG491" s="234"/>
      <c r="AH491" s="234"/>
      <c r="AI491" s="234"/>
      <c r="AJ491" s="234"/>
      <c r="AK491" s="234"/>
      <c r="AL491" s="234"/>
      <c r="AM491" s="234"/>
      <c r="AN491" s="234"/>
      <c r="AO491" s="234"/>
      <c r="AP491" s="234"/>
      <c r="AQ491" s="234"/>
      <c r="AR491" s="240"/>
      <c r="AS491" s="240"/>
      <c r="AT491" s="240"/>
      <c r="AU491" s="240"/>
      <c r="AV491" s="240"/>
      <c r="AW491" s="240"/>
      <c r="AX491" s="240"/>
      <c r="AY491" s="240"/>
      <c r="AZ491" s="240"/>
      <c r="BA491" s="240"/>
      <c r="BB491" s="240"/>
      <c r="BC491" s="240"/>
      <c r="BD491" s="240"/>
      <c r="BE491" s="240"/>
      <c r="BF491" s="240"/>
      <c r="BG491" s="240"/>
    </row>
    <row r="492" spans="1:59" s="5" customFormat="1" ht="12.75">
      <c r="A492" s="234"/>
      <c r="B492" s="234"/>
      <c r="C492" s="234"/>
      <c r="D492" s="234"/>
      <c r="E492" s="234"/>
      <c r="F492" s="234"/>
      <c r="G492" s="234"/>
      <c r="H492" s="234"/>
      <c r="I492" s="234"/>
      <c r="J492" s="234"/>
      <c r="K492" s="234"/>
      <c r="L492" s="234"/>
      <c r="M492" s="234"/>
      <c r="N492" s="234"/>
      <c r="O492" s="234"/>
      <c r="P492" s="234"/>
      <c r="Q492" s="234"/>
      <c r="R492" s="234"/>
      <c r="S492" s="234"/>
      <c r="T492" s="234"/>
      <c r="U492" s="234"/>
      <c r="V492" s="234"/>
      <c r="W492" s="234"/>
      <c r="X492" s="234"/>
      <c r="Y492" s="234"/>
      <c r="Z492" s="234"/>
      <c r="AA492" s="234"/>
      <c r="AB492" s="234"/>
      <c r="AC492" s="234"/>
      <c r="AD492" s="234"/>
      <c r="AE492" s="234"/>
      <c r="AF492" s="234"/>
      <c r="AG492" s="234"/>
      <c r="AH492" s="234"/>
      <c r="AI492" s="234"/>
      <c r="AJ492" s="234"/>
      <c r="AK492" s="234"/>
      <c r="AL492" s="234"/>
      <c r="AM492" s="234"/>
      <c r="AN492" s="234"/>
      <c r="AO492" s="234"/>
      <c r="AP492" s="234"/>
      <c r="AQ492" s="234"/>
      <c r="AR492" s="240"/>
      <c r="AS492" s="240"/>
      <c r="AT492" s="240"/>
      <c r="AU492" s="240"/>
      <c r="AV492" s="240"/>
      <c r="AW492" s="240"/>
      <c r="AX492" s="240"/>
      <c r="AY492" s="240"/>
      <c r="AZ492" s="240"/>
      <c r="BA492" s="240"/>
      <c r="BB492" s="240"/>
      <c r="BC492" s="240"/>
      <c r="BD492" s="240"/>
      <c r="BE492" s="240"/>
      <c r="BF492" s="240"/>
      <c r="BG492" s="240"/>
    </row>
    <row r="493" spans="1:59" s="5" customFormat="1" ht="12.75">
      <c r="A493" s="234"/>
      <c r="B493" s="234"/>
      <c r="C493" s="234"/>
      <c r="D493" s="234"/>
      <c r="E493" s="234"/>
      <c r="F493" s="234"/>
      <c r="G493" s="234"/>
      <c r="H493" s="234"/>
      <c r="I493" s="234"/>
      <c r="J493" s="234"/>
      <c r="K493" s="234"/>
      <c r="L493" s="234"/>
      <c r="M493" s="234"/>
      <c r="N493" s="234"/>
      <c r="O493" s="234"/>
      <c r="P493" s="234"/>
      <c r="Q493" s="234"/>
      <c r="R493" s="234"/>
      <c r="S493" s="234"/>
      <c r="T493" s="234"/>
      <c r="U493" s="234"/>
      <c r="V493" s="234"/>
      <c r="W493" s="234"/>
      <c r="X493" s="234"/>
      <c r="Y493" s="234"/>
      <c r="Z493" s="234"/>
      <c r="AA493" s="234"/>
      <c r="AB493" s="234"/>
      <c r="AC493" s="234"/>
      <c r="AD493" s="234"/>
      <c r="AE493" s="234"/>
      <c r="AF493" s="234"/>
      <c r="AG493" s="234"/>
      <c r="AH493" s="234"/>
      <c r="AI493" s="234"/>
      <c r="AJ493" s="234"/>
      <c r="AK493" s="234"/>
      <c r="AL493" s="234"/>
      <c r="AM493" s="234"/>
      <c r="AN493" s="234"/>
      <c r="AO493" s="234"/>
      <c r="AP493" s="234"/>
      <c r="AQ493" s="234"/>
      <c r="AR493" s="240"/>
      <c r="AS493" s="240"/>
      <c r="AT493" s="240"/>
      <c r="AU493" s="240"/>
      <c r="AV493" s="240"/>
      <c r="AW493" s="240"/>
      <c r="AX493" s="240"/>
      <c r="AY493" s="240"/>
      <c r="AZ493" s="240"/>
      <c r="BA493" s="240"/>
      <c r="BB493" s="240"/>
      <c r="BC493" s="240"/>
      <c r="BD493" s="240"/>
      <c r="BE493" s="240"/>
      <c r="BF493" s="240"/>
      <c r="BG493" s="240"/>
    </row>
    <row r="494" spans="1:59" s="5" customFormat="1" ht="12.75">
      <c r="A494" s="234"/>
      <c r="B494" s="234"/>
      <c r="C494" s="234"/>
      <c r="D494" s="234"/>
      <c r="E494" s="234"/>
      <c r="F494" s="234"/>
      <c r="G494" s="234"/>
      <c r="H494" s="234"/>
      <c r="I494" s="234"/>
      <c r="J494" s="234"/>
      <c r="K494" s="234"/>
      <c r="L494" s="234"/>
      <c r="M494" s="234"/>
      <c r="N494" s="234"/>
      <c r="O494" s="234"/>
      <c r="P494" s="234"/>
      <c r="Q494" s="234"/>
      <c r="R494" s="234"/>
      <c r="S494" s="234"/>
      <c r="T494" s="234"/>
      <c r="U494" s="234"/>
      <c r="V494" s="234"/>
      <c r="W494" s="234"/>
      <c r="X494" s="234"/>
      <c r="Y494" s="234"/>
      <c r="Z494" s="234"/>
      <c r="AA494" s="234"/>
      <c r="AB494" s="234"/>
      <c r="AC494" s="234"/>
      <c r="AD494" s="234"/>
      <c r="AE494" s="234"/>
      <c r="AF494" s="234"/>
      <c r="AG494" s="234"/>
      <c r="AH494" s="234"/>
      <c r="AI494" s="234"/>
      <c r="AJ494" s="234"/>
      <c r="AK494" s="234"/>
      <c r="AL494" s="234"/>
      <c r="AM494" s="234"/>
      <c r="AN494" s="234"/>
      <c r="AO494" s="234"/>
      <c r="AP494" s="234"/>
      <c r="AQ494" s="234"/>
      <c r="AR494" s="240"/>
      <c r="AS494" s="240"/>
      <c r="AT494" s="240"/>
      <c r="AU494" s="240"/>
      <c r="AV494" s="240"/>
      <c r="AW494" s="240"/>
      <c r="AX494" s="240"/>
      <c r="AY494" s="240"/>
      <c r="AZ494" s="240"/>
      <c r="BA494" s="240"/>
      <c r="BB494" s="240"/>
      <c r="BC494" s="240"/>
      <c r="BD494" s="240"/>
      <c r="BE494" s="240"/>
      <c r="BF494" s="240"/>
      <c r="BG494" s="240"/>
    </row>
    <row r="495" spans="1:59" s="5" customFormat="1" ht="12.75">
      <c r="A495" s="234"/>
      <c r="B495" s="234"/>
      <c r="C495" s="234"/>
      <c r="D495" s="234"/>
      <c r="E495" s="234"/>
      <c r="F495" s="234"/>
      <c r="G495" s="234"/>
      <c r="H495" s="234"/>
      <c r="I495" s="234"/>
      <c r="J495" s="234"/>
      <c r="K495" s="234"/>
      <c r="L495" s="234"/>
      <c r="M495" s="234"/>
      <c r="N495" s="234"/>
      <c r="O495" s="234"/>
      <c r="P495" s="234"/>
      <c r="Q495" s="234"/>
      <c r="R495" s="234"/>
      <c r="S495" s="234"/>
      <c r="T495" s="234"/>
      <c r="U495" s="234"/>
      <c r="V495" s="234"/>
      <c r="W495" s="234"/>
      <c r="X495" s="234"/>
      <c r="Y495" s="234"/>
      <c r="Z495" s="234"/>
      <c r="AA495" s="234"/>
      <c r="AB495" s="234"/>
      <c r="AC495" s="234"/>
      <c r="AD495" s="234"/>
      <c r="AE495" s="234"/>
      <c r="AF495" s="234"/>
      <c r="AG495" s="234"/>
      <c r="AH495" s="234"/>
      <c r="AI495" s="234"/>
      <c r="AJ495" s="234"/>
      <c r="AK495" s="234"/>
      <c r="AL495" s="234"/>
      <c r="AM495" s="234"/>
      <c r="AN495" s="234"/>
      <c r="AO495" s="234"/>
      <c r="AP495" s="234"/>
      <c r="AQ495" s="234"/>
      <c r="AR495" s="240"/>
      <c r="AS495" s="240"/>
      <c r="AT495" s="240"/>
      <c r="AU495" s="240"/>
      <c r="AV495" s="240"/>
      <c r="AW495" s="240"/>
      <c r="AX495" s="240"/>
      <c r="AY495" s="240"/>
      <c r="AZ495" s="240"/>
      <c r="BA495" s="240"/>
      <c r="BB495" s="240"/>
      <c r="BC495" s="240"/>
      <c r="BD495" s="240"/>
      <c r="BE495" s="240"/>
      <c r="BF495" s="240"/>
      <c r="BG495" s="240"/>
    </row>
    <row r="496" spans="1:59" s="5" customFormat="1" ht="12.75">
      <c r="A496" s="234"/>
      <c r="B496" s="234"/>
      <c r="C496" s="234"/>
      <c r="D496" s="234"/>
      <c r="E496" s="234"/>
      <c r="F496" s="234"/>
      <c r="G496" s="234"/>
      <c r="H496" s="234"/>
      <c r="I496" s="234"/>
      <c r="J496" s="234"/>
      <c r="K496" s="234"/>
      <c r="L496" s="234"/>
      <c r="M496" s="234"/>
      <c r="N496" s="234"/>
      <c r="O496" s="234"/>
      <c r="P496" s="234"/>
      <c r="Q496" s="234"/>
      <c r="R496" s="234"/>
      <c r="S496" s="234"/>
      <c r="T496" s="234"/>
      <c r="U496" s="234"/>
      <c r="V496" s="234"/>
      <c r="W496" s="234"/>
      <c r="X496" s="234"/>
      <c r="Y496" s="234"/>
      <c r="Z496" s="234"/>
      <c r="AA496" s="234"/>
      <c r="AB496" s="234"/>
      <c r="AC496" s="234"/>
      <c r="AD496" s="234"/>
      <c r="AE496" s="234"/>
      <c r="AF496" s="234"/>
      <c r="AG496" s="234"/>
      <c r="AH496" s="234"/>
      <c r="AI496" s="234"/>
      <c r="AJ496" s="234"/>
      <c r="AK496" s="234"/>
      <c r="AL496" s="234"/>
      <c r="AM496" s="234"/>
      <c r="AN496" s="234"/>
      <c r="AO496" s="234"/>
      <c r="AP496" s="234"/>
      <c r="AQ496" s="234"/>
      <c r="AR496" s="240"/>
      <c r="AS496" s="240"/>
      <c r="AT496" s="240"/>
      <c r="AU496" s="240"/>
      <c r="AV496" s="240"/>
      <c r="AW496" s="240"/>
      <c r="AX496" s="240"/>
      <c r="AY496" s="240"/>
      <c r="AZ496" s="240"/>
      <c r="BA496" s="240"/>
      <c r="BB496" s="240"/>
      <c r="BC496" s="240"/>
      <c r="BD496" s="240"/>
      <c r="BE496" s="240"/>
      <c r="BF496" s="240"/>
      <c r="BG496" s="240"/>
    </row>
    <row r="497" spans="1:59" s="5" customFormat="1" ht="12.75">
      <c r="A497" s="234"/>
      <c r="B497" s="234"/>
      <c r="C497" s="234"/>
      <c r="D497" s="234"/>
      <c r="E497" s="234"/>
      <c r="F497" s="234"/>
      <c r="G497" s="234"/>
      <c r="H497" s="234"/>
      <c r="I497" s="234"/>
      <c r="J497" s="234"/>
      <c r="K497" s="234"/>
      <c r="L497" s="234"/>
      <c r="M497" s="234"/>
      <c r="N497" s="234"/>
      <c r="O497" s="234"/>
      <c r="P497" s="234"/>
      <c r="Q497" s="234"/>
      <c r="R497" s="234"/>
      <c r="S497" s="234"/>
      <c r="T497" s="234"/>
      <c r="U497" s="234"/>
      <c r="V497" s="234"/>
      <c r="W497" s="234"/>
      <c r="X497" s="234"/>
      <c r="Y497" s="234"/>
      <c r="Z497" s="234"/>
      <c r="AA497" s="234"/>
      <c r="AB497" s="234"/>
      <c r="AC497" s="234"/>
      <c r="AD497" s="234"/>
      <c r="AE497" s="234"/>
      <c r="AF497" s="234"/>
      <c r="AG497" s="234"/>
      <c r="AH497" s="234"/>
      <c r="AI497" s="234"/>
      <c r="AJ497" s="234"/>
      <c r="AK497" s="234"/>
      <c r="AL497" s="234"/>
      <c r="AM497" s="234"/>
      <c r="AN497" s="234"/>
      <c r="AO497" s="234"/>
      <c r="AP497" s="234"/>
      <c r="AQ497" s="234"/>
      <c r="AR497" s="240"/>
      <c r="AS497" s="240"/>
      <c r="AT497" s="240"/>
      <c r="AU497" s="240"/>
      <c r="AV497" s="240"/>
      <c r="AW497" s="240"/>
      <c r="AX497" s="240"/>
      <c r="AY497" s="240"/>
      <c r="AZ497" s="240"/>
      <c r="BA497" s="240"/>
      <c r="BB497" s="240"/>
      <c r="BC497" s="240"/>
      <c r="BD497" s="240"/>
      <c r="BE497" s="240"/>
      <c r="BF497" s="240"/>
      <c r="BG497" s="240"/>
    </row>
    <row r="498" spans="1:59" s="5" customFormat="1" ht="12.75">
      <c r="A498" s="234"/>
      <c r="B498" s="234"/>
      <c r="C498" s="234"/>
      <c r="D498" s="234"/>
      <c r="E498" s="234"/>
      <c r="F498" s="234"/>
      <c r="G498" s="234"/>
      <c r="H498" s="234"/>
      <c r="I498" s="234"/>
      <c r="J498" s="234"/>
      <c r="K498" s="234"/>
      <c r="L498" s="234"/>
      <c r="M498" s="234"/>
      <c r="N498" s="234"/>
      <c r="O498" s="234"/>
      <c r="P498" s="234"/>
      <c r="Q498" s="234"/>
      <c r="R498" s="234"/>
      <c r="S498" s="234"/>
      <c r="T498" s="234"/>
      <c r="U498" s="234"/>
      <c r="V498" s="234"/>
      <c r="W498" s="234"/>
      <c r="X498" s="234"/>
      <c r="Y498" s="234"/>
      <c r="Z498" s="234"/>
      <c r="AA498" s="234"/>
      <c r="AB498" s="234"/>
      <c r="AC498" s="234"/>
      <c r="AD498" s="234"/>
      <c r="AE498" s="234"/>
      <c r="AF498" s="234"/>
      <c r="AG498" s="234"/>
      <c r="AH498" s="234"/>
      <c r="AI498" s="234"/>
      <c r="AJ498" s="234"/>
      <c r="AK498" s="234"/>
      <c r="AL498" s="234"/>
      <c r="AM498" s="234"/>
      <c r="AN498" s="234"/>
      <c r="AO498" s="234"/>
      <c r="AP498" s="234"/>
      <c r="AQ498" s="234"/>
      <c r="AR498" s="240"/>
      <c r="AS498" s="240"/>
      <c r="AT498" s="240"/>
      <c r="AU498" s="240"/>
      <c r="AV498" s="240"/>
      <c r="AW498" s="240"/>
      <c r="AX498" s="240"/>
      <c r="AY498" s="240"/>
      <c r="AZ498" s="240"/>
      <c r="BA498" s="240"/>
      <c r="BB498" s="240"/>
      <c r="BC498" s="240"/>
      <c r="BD498" s="240"/>
      <c r="BE498" s="240"/>
      <c r="BF498" s="240"/>
      <c r="BG498" s="240"/>
    </row>
    <row r="499" spans="1:59" s="5" customFormat="1" ht="12.75">
      <c r="A499" s="234"/>
      <c r="B499" s="234"/>
      <c r="C499" s="234"/>
      <c r="D499" s="234"/>
      <c r="E499" s="234"/>
      <c r="F499" s="234"/>
      <c r="G499" s="234"/>
      <c r="H499" s="234"/>
      <c r="I499" s="234"/>
      <c r="J499" s="234"/>
      <c r="K499" s="234"/>
      <c r="L499" s="234"/>
      <c r="M499" s="234"/>
      <c r="N499" s="234"/>
      <c r="O499" s="234"/>
      <c r="P499" s="234"/>
      <c r="Q499" s="234"/>
      <c r="R499" s="234"/>
      <c r="S499" s="234"/>
      <c r="T499" s="234"/>
      <c r="U499" s="234"/>
      <c r="V499" s="234"/>
      <c r="W499" s="234"/>
      <c r="X499" s="234"/>
      <c r="Y499" s="234"/>
      <c r="Z499" s="234"/>
      <c r="AA499" s="234"/>
      <c r="AB499" s="234"/>
      <c r="AC499" s="234"/>
      <c r="AD499" s="234"/>
      <c r="AE499" s="234"/>
      <c r="AF499" s="234"/>
      <c r="AG499" s="234"/>
      <c r="AH499" s="234"/>
      <c r="AI499" s="234"/>
      <c r="AJ499" s="234"/>
      <c r="AK499" s="234"/>
      <c r="AL499" s="234"/>
      <c r="AM499" s="234"/>
      <c r="AN499" s="234"/>
      <c r="AO499" s="234"/>
      <c r="AP499" s="234"/>
      <c r="AQ499" s="234"/>
      <c r="AR499" s="240"/>
      <c r="AS499" s="240"/>
      <c r="AT499" s="240"/>
      <c r="AU499" s="240"/>
      <c r="AV499" s="240"/>
      <c r="AW499" s="240"/>
      <c r="AX499" s="240"/>
      <c r="AY499" s="240"/>
      <c r="AZ499" s="240"/>
      <c r="BA499" s="240"/>
      <c r="BB499" s="240"/>
      <c r="BC499" s="240"/>
      <c r="BD499" s="240"/>
      <c r="BE499" s="240"/>
      <c r="BF499" s="240"/>
      <c r="BG499" s="240"/>
    </row>
    <row r="500" spans="1:59" s="5" customFormat="1" ht="12.75">
      <c r="A500" s="234"/>
      <c r="B500" s="234"/>
      <c r="C500" s="234"/>
      <c r="D500" s="234"/>
      <c r="E500" s="234"/>
      <c r="F500" s="234"/>
      <c r="G500" s="234"/>
      <c r="H500" s="234"/>
      <c r="I500" s="234"/>
      <c r="J500" s="234"/>
      <c r="K500" s="234"/>
      <c r="L500" s="234"/>
      <c r="M500" s="234"/>
      <c r="N500" s="234"/>
      <c r="O500" s="234"/>
      <c r="P500" s="234"/>
      <c r="Q500" s="234"/>
      <c r="R500" s="234"/>
      <c r="S500" s="234"/>
      <c r="T500" s="234"/>
      <c r="U500" s="234"/>
      <c r="V500" s="234"/>
      <c r="W500" s="234"/>
      <c r="X500" s="234"/>
      <c r="Y500" s="234"/>
      <c r="Z500" s="234"/>
      <c r="AA500" s="234"/>
      <c r="AB500" s="234"/>
      <c r="AC500" s="234"/>
      <c r="AD500" s="234"/>
      <c r="AE500" s="234"/>
      <c r="AF500" s="234"/>
      <c r="AG500" s="234"/>
      <c r="AH500" s="234"/>
      <c r="AI500" s="234"/>
      <c r="AJ500" s="234"/>
      <c r="AK500" s="234"/>
      <c r="AL500" s="234"/>
      <c r="AM500" s="234"/>
      <c r="AN500" s="234"/>
      <c r="AO500" s="234"/>
      <c r="AP500" s="234"/>
      <c r="AQ500" s="234"/>
      <c r="AR500" s="240"/>
      <c r="AS500" s="240"/>
      <c r="AT500" s="240"/>
      <c r="AU500" s="240"/>
      <c r="AV500" s="240"/>
      <c r="AW500" s="240"/>
      <c r="AX500" s="240"/>
      <c r="AY500" s="240"/>
      <c r="AZ500" s="240"/>
      <c r="BA500" s="240"/>
      <c r="BB500" s="240"/>
      <c r="BC500" s="240"/>
      <c r="BD500" s="240"/>
      <c r="BE500" s="240"/>
      <c r="BF500" s="240"/>
      <c r="BG500" s="240"/>
    </row>
    <row r="501" spans="1:59" s="5" customFormat="1" ht="12.75">
      <c r="A501" s="234"/>
      <c r="B501" s="234"/>
      <c r="C501" s="234"/>
      <c r="D501" s="234"/>
      <c r="E501" s="234"/>
      <c r="F501" s="234"/>
      <c r="G501" s="234"/>
      <c r="H501" s="234"/>
      <c r="I501" s="234"/>
      <c r="J501" s="234"/>
      <c r="K501" s="234"/>
      <c r="L501" s="234"/>
      <c r="M501" s="234"/>
      <c r="N501" s="234"/>
      <c r="O501" s="234"/>
      <c r="P501" s="234"/>
      <c r="Q501" s="234"/>
      <c r="R501" s="234"/>
      <c r="S501" s="234"/>
      <c r="T501" s="234"/>
      <c r="U501" s="234"/>
      <c r="V501" s="234"/>
      <c r="W501" s="234"/>
      <c r="X501" s="234"/>
      <c r="Y501" s="234"/>
      <c r="Z501" s="234"/>
      <c r="AA501" s="234"/>
      <c r="AB501" s="234"/>
      <c r="AC501" s="234"/>
      <c r="AD501" s="234"/>
      <c r="AE501" s="234"/>
      <c r="AF501" s="234"/>
      <c r="AG501" s="234"/>
      <c r="AH501" s="234"/>
      <c r="AI501" s="234"/>
      <c r="AJ501" s="234"/>
      <c r="AK501" s="234"/>
      <c r="AL501" s="234"/>
      <c r="AM501" s="234"/>
      <c r="AN501" s="234"/>
      <c r="AO501" s="234"/>
      <c r="AP501" s="234"/>
      <c r="AQ501" s="234"/>
      <c r="AR501" s="240"/>
      <c r="AS501" s="240"/>
      <c r="AT501" s="240"/>
      <c r="AU501" s="240"/>
      <c r="AV501" s="240"/>
      <c r="AW501" s="240"/>
      <c r="AX501" s="240"/>
      <c r="AY501" s="240"/>
      <c r="AZ501" s="240"/>
      <c r="BA501" s="240"/>
      <c r="BB501" s="240"/>
      <c r="BC501" s="240"/>
      <c r="BD501" s="240"/>
      <c r="BE501" s="240"/>
      <c r="BF501" s="240"/>
      <c r="BG501" s="240"/>
    </row>
    <row r="502" spans="1:59" s="5" customFormat="1" ht="12.75">
      <c r="A502" s="234"/>
      <c r="B502" s="234"/>
      <c r="C502" s="234"/>
      <c r="D502" s="234"/>
      <c r="E502" s="234"/>
      <c r="F502" s="234"/>
      <c r="G502" s="234"/>
      <c r="H502" s="234"/>
      <c r="I502" s="234"/>
      <c r="J502" s="234"/>
      <c r="K502" s="234"/>
      <c r="L502" s="234"/>
      <c r="M502" s="234"/>
      <c r="N502" s="234"/>
      <c r="O502" s="234"/>
      <c r="P502" s="234"/>
      <c r="Q502" s="234"/>
      <c r="R502" s="234"/>
      <c r="S502" s="234"/>
      <c r="T502" s="234"/>
      <c r="U502" s="234"/>
      <c r="V502" s="234"/>
      <c r="W502" s="234"/>
      <c r="X502" s="234"/>
      <c r="Y502" s="234"/>
      <c r="Z502" s="234"/>
      <c r="AA502" s="234"/>
      <c r="AB502" s="234"/>
      <c r="AC502" s="234"/>
      <c r="AD502" s="234"/>
      <c r="AE502" s="234"/>
      <c r="AF502" s="234"/>
      <c r="AG502" s="234"/>
      <c r="AH502" s="234"/>
      <c r="AI502" s="234"/>
      <c r="AJ502" s="234"/>
      <c r="AK502" s="234"/>
      <c r="AL502" s="234"/>
      <c r="AM502" s="234"/>
      <c r="AN502" s="234"/>
      <c r="AO502" s="234"/>
      <c r="AP502" s="234"/>
      <c r="AQ502" s="234"/>
      <c r="AR502" s="240"/>
      <c r="AS502" s="240"/>
      <c r="AT502" s="240"/>
      <c r="AU502" s="240"/>
      <c r="AV502" s="240"/>
      <c r="AW502" s="240"/>
      <c r="AX502" s="240"/>
      <c r="AY502" s="240"/>
      <c r="AZ502" s="240"/>
      <c r="BA502" s="240"/>
      <c r="BB502" s="240"/>
      <c r="BC502" s="240"/>
      <c r="BD502" s="240"/>
      <c r="BE502" s="240"/>
      <c r="BF502" s="240"/>
      <c r="BG502" s="240"/>
    </row>
    <row r="503" spans="1:59" s="5" customFormat="1" ht="12.75">
      <c r="A503" s="234"/>
      <c r="B503" s="234"/>
      <c r="C503" s="234"/>
      <c r="D503" s="234"/>
      <c r="E503" s="234"/>
      <c r="F503" s="234"/>
      <c r="G503" s="234"/>
      <c r="H503" s="234"/>
      <c r="I503" s="234"/>
      <c r="J503" s="234"/>
      <c r="K503" s="234"/>
      <c r="L503" s="234"/>
      <c r="M503" s="234"/>
      <c r="N503" s="234"/>
      <c r="O503" s="234"/>
      <c r="P503" s="234"/>
      <c r="Q503" s="234"/>
      <c r="R503" s="234"/>
      <c r="S503" s="234"/>
      <c r="T503" s="234"/>
      <c r="U503" s="234"/>
      <c r="V503" s="234"/>
      <c r="W503" s="234"/>
      <c r="X503" s="234"/>
      <c r="Y503" s="234"/>
      <c r="Z503" s="234"/>
      <c r="AA503" s="234"/>
      <c r="AB503" s="234"/>
      <c r="AC503" s="234"/>
      <c r="AD503" s="234"/>
      <c r="AE503" s="234"/>
      <c r="AF503" s="234"/>
      <c r="AG503" s="234"/>
      <c r="AH503" s="234"/>
      <c r="AI503" s="234"/>
      <c r="AJ503" s="234"/>
      <c r="AK503" s="234"/>
      <c r="AL503" s="234"/>
      <c r="AM503" s="234"/>
      <c r="AN503" s="234"/>
      <c r="AO503" s="234"/>
      <c r="AP503" s="234"/>
      <c r="AQ503" s="234"/>
      <c r="AR503" s="240"/>
      <c r="AS503" s="240"/>
      <c r="AT503" s="240"/>
      <c r="AU503" s="240"/>
      <c r="AV503" s="240"/>
      <c r="AW503" s="240"/>
      <c r="AX503" s="240"/>
      <c r="AY503" s="240"/>
      <c r="AZ503" s="240"/>
      <c r="BA503" s="240"/>
      <c r="BB503" s="240"/>
      <c r="BC503" s="240"/>
      <c r="BD503" s="240"/>
      <c r="BE503" s="240"/>
      <c r="BF503" s="240"/>
      <c r="BG503" s="240"/>
    </row>
    <row r="504" spans="1:59" s="5" customFormat="1" ht="12.75">
      <c r="A504" s="234"/>
      <c r="B504" s="234"/>
      <c r="C504" s="234"/>
      <c r="D504" s="234"/>
      <c r="E504" s="234"/>
      <c r="F504" s="234"/>
      <c r="G504" s="234"/>
      <c r="H504" s="234"/>
      <c r="I504" s="234"/>
      <c r="J504" s="234"/>
      <c r="K504" s="234"/>
      <c r="L504" s="234"/>
      <c r="M504" s="234"/>
      <c r="N504" s="234"/>
      <c r="O504" s="234"/>
      <c r="P504" s="234"/>
      <c r="Q504" s="234"/>
      <c r="R504" s="234"/>
      <c r="S504" s="234"/>
      <c r="T504" s="234"/>
      <c r="U504" s="234"/>
      <c r="V504" s="234"/>
      <c r="W504" s="234"/>
      <c r="X504" s="234"/>
      <c r="Y504" s="234"/>
      <c r="Z504" s="234"/>
      <c r="AA504" s="234"/>
      <c r="AB504" s="234"/>
      <c r="AC504" s="234"/>
      <c r="AD504" s="234"/>
      <c r="AE504" s="234"/>
      <c r="AF504" s="234"/>
      <c r="AG504" s="234"/>
      <c r="AH504" s="234"/>
      <c r="AI504" s="234"/>
      <c r="AJ504" s="234"/>
      <c r="AK504" s="234"/>
      <c r="AL504" s="234"/>
      <c r="AM504" s="234"/>
      <c r="AN504" s="234"/>
      <c r="AO504" s="234"/>
      <c r="AP504" s="234"/>
      <c r="AQ504" s="234"/>
      <c r="AR504" s="240"/>
      <c r="AS504" s="240"/>
      <c r="AT504" s="240"/>
      <c r="AU504" s="240"/>
      <c r="AV504" s="240"/>
      <c r="AW504" s="240"/>
      <c r="AX504" s="240"/>
      <c r="AY504" s="240"/>
      <c r="AZ504" s="240"/>
      <c r="BA504" s="240"/>
      <c r="BB504" s="240"/>
      <c r="BC504" s="240"/>
      <c r="BD504" s="240"/>
      <c r="BE504" s="240"/>
      <c r="BF504" s="240"/>
      <c r="BG504" s="240"/>
    </row>
    <row r="505" spans="1:59" s="5" customFormat="1" ht="12.75">
      <c r="A505" s="234"/>
      <c r="B505" s="234"/>
      <c r="C505" s="234"/>
      <c r="D505" s="234"/>
      <c r="E505" s="234"/>
      <c r="F505" s="234"/>
      <c r="G505" s="234"/>
      <c r="H505" s="234"/>
      <c r="I505" s="234"/>
      <c r="J505" s="234"/>
      <c r="K505" s="234"/>
      <c r="L505" s="234"/>
      <c r="M505" s="234"/>
      <c r="N505" s="234"/>
      <c r="O505" s="234"/>
      <c r="P505" s="234"/>
      <c r="Q505" s="234"/>
      <c r="R505" s="234"/>
      <c r="S505" s="234"/>
      <c r="T505" s="234"/>
      <c r="U505" s="234"/>
      <c r="V505" s="234"/>
      <c r="W505" s="234"/>
      <c r="X505" s="234"/>
      <c r="Y505" s="234"/>
      <c r="Z505" s="234"/>
      <c r="AA505" s="234"/>
      <c r="AB505" s="234"/>
      <c r="AC505" s="234"/>
      <c r="AD505" s="234"/>
      <c r="AE505" s="234"/>
      <c r="AF505" s="234"/>
      <c r="AG505" s="234"/>
      <c r="AH505" s="234"/>
      <c r="AI505" s="234"/>
      <c r="AJ505" s="234"/>
      <c r="AK505" s="234"/>
      <c r="AL505" s="234"/>
      <c r="AM505" s="234"/>
      <c r="AN505" s="234"/>
      <c r="AO505" s="234"/>
      <c r="AP505" s="234"/>
      <c r="AQ505" s="234"/>
      <c r="AR505" s="240"/>
      <c r="AS505" s="240"/>
      <c r="AT505" s="240"/>
      <c r="AU505" s="240"/>
      <c r="AV505" s="240"/>
      <c r="AW505" s="240"/>
      <c r="AX505" s="240"/>
      <c r="AY505" s="240"/>
      <c r="AZ505" s="240"/>
      <c r="BA505" s="240"/>
      <c r="BB505" s="240"/>
      <c r="BC505" s="240"/>
      <c r="BD505" s="240"/>
      <c r="BE505" s="240"/>
      <c r="BF505" s="240"/>
      <c r="BG505" s="240"/>
    </row>
    <row r="506" spans="1:59" s="5" customFormat="1" ht="12.75">
      <c r="A506" s="234"/>
      <c r="B506" s="234"/>
      <c r="C506" s="234"/>
      <c r="D506" s="234"/>
      <c r="E506" s="234"/>
      <c r="F506" s="234"/>
      <c r="G506" s="234"/>
      <c r="H506" s="234"/>
      <c r="I506" s="234"/>
      <c r="J506" s="234"/>
      <c r="K506" s="234"/>
      <c r="L506" s="234"/>
      <c r="M506" s="234"/>
      <c r="N506" s="234"/>
      <c r="O506" s="234"/>
      <c r="P506" s="234"/>
      <c r="Q506" s="234"/>
      <c r="R506" s="234"/>
      <c r="S506" s="234"/>
      <c r="T506" s="234"/>
      <c r="U506" s="234"/>
      <c r="V506" s="234"/>
      <c r="W506" s="234"/>
      <c r="X506" s="234"/>
      <c r="Y506" s="234"/>
      <c r="Z506" s="234"/>
      <c r="AA506" s="234"/>
      <c r="AB506" s="234"/>
      <c r="AC506" s="234"/>
      <c r="AD506" s="234"/>
      <c r="AE506" s="234"/>
      <c r="AF506" s="234"/>
      <c r="AG506" s="234"/>
      <c r="AH506" s="234"/>
      <c r="AI506" s="234"/>
      <c r="AJ506" s="234"/>
      <c r="AK506" s="234"/>
      <c r="AL506" s="234"/>
      <c r="AM506" s="234"/>
      <c r="AN506" s="234"/>
      <c r="AO506" s="234"/>
      <c r="AP506" s="234"/>
      <c r="AQ506" s="234"/>
      <c r="AR506" s="240"/>
      <c r="AS506" s="240"/>
      <c r="AT506" s="240"/>
      <c r="AU506" s="240"/>
      <c r="AV506" s="240"/>
      <c r="AW506" s="240"/>
      <c r="AX506" s="240"/>
      <c r="AY506" s="240"/>
      <c r="AZ506" s="240"/>
      <c r="BA506" s="240"/>
      <c r="BB506" s="240"/>
      <c r="BC506" s="240"/>
      <c r="BD506" s="240"/>
      <c r="BE506" s="240"/>
      <c r="BF506" s="240"/>
      <c r="BG506" s="240"/>
    </row>
    <row r="507" spans="1:59" s="5" customFormat="1" ht="12.75">
      <c r="A507" s="234"/>
      <c r="B507" s="234"/>
      <c r="C507" s="234"/>
      <c r="D507" s="234"/>
      <c r="E507" s="234"/>
      <c r="F507" s="234"/>
      <c r="G507" s="234"/>
      <c r="H507" s="234"/>
      <c r="I507" s="234"/>
      <c r="J507" s="234"/>
      <c r="K507" s="234"/>
      <c r="L507" s="234"/>
      <c r="M507" s="234"/>
      <c r="N507" s="234"/>
      <c r="O507" s="234"/>
      <c r="P507" s="234"/>
      <c r="Q507" s="234"/>
      <c r="R507" s="234"/>
      <c r="S507" s="234"/>
      <c r="T507" s="234"/>
      <c r="U507" s="234"/>
      <c r="V507" s="234"/>
      <c r="W507" s="234"/>
      <c r="X507" s="234"/>
      <c r="Y507" s="234"/>
      <c r="Z507" s="234"/>
      <c r="AA507" s="234"/>
      <c r="AB507" s="234"/>
      <c r="AC507" s="234"/>
      <c r="AD507" s="234"/>
      <c r="AE507" s="234"/>
      <c r="AF507" s="234"/>
      <c r="AG507" s="234"/>
      <c r="AH507" s="234"/>
      <c r="AI507" s="234"/>
      <c r="AJ507" s="234"/>
      <c r="AK507" s="234"/>
      <c r="AL507" s="234"/>
      <c r="AM507" s="234"/>
      <c r="AN507" s="234"/>
      <c r="AO507" s="234"/>
      <c r="AP507" s="234"/>
      <c r="AQ507" s="234"/>
      <c r="AR507" s="240"/>
      <c r="AS507" s="240"/>
      <c r="AT507" s="240"/>
      <c r="AU507" s="240"/>
      <c r="AV507" s="240"/>
      <c r="AW507" s="240"/>
      <c r="AX507" s="240"/>
      <c r="AY507" s="240"/>
      <c r="AZ507" s="240"/>
      <c r="BA507" s="240"/>
      <c r="BB507" s="240"/>
      <c r="BC507" s="240"/>
      <c r="BD507" s="240"/>
      <c r="BE507" s="240"/>
      <c r="BF507" s="240"/>
      <c r="BG507" s="240"/>
    </row>
    <row r="508" spans="1:59" s="5" customFormat="1" ht="12.75">
      <c r="A508" s="234"/>
      <c r="B508" s="234"/>
      <c r="C508" s="234"/>
      <c r="D508" s="234"/>
      <c r="E508" s="234"/>
      <c r="F508" s="234"/>
      <c r="G508" s="234"/>
      <c r="H508" s="234"/>
      <c r="I508" s="234"/>
      <c r="J508" s="234"/>
      <c r="K508" s="234"/>
      <c r="L508" s="234"/>
      <c r="M508" s="234"/>
      <c r="N508" s="234"/>
      <c r="O508" s="234"/>
      <c r="P508" s="234"/>
      <c r="Q508" s="234"/>
      <c r="R508" s="234"/>
      <c r="S508" s="234"/>
      <c r="T508" s="234"/>
      <c r="U508" s="234"/>
      <c r="V508" s="234"/>
      <c r="W508" s="234"/>
      <c r="X508" s="234"/>
      <c r="Y508" s="234"/>
      <c r="Z508" s="234"/>
      <c r="AA508" s="234"/>
      <c r="AB508" s="234"/>
      <c r="AC508" s="234"/>
      <c r="AD508" s="234"/>
      <c r="AE508" s="234"/>
      <c r="AF508" s="234"/>
      <c r="AG508" s="234"/>
      <c r="AH508" s="234"/>
      <c r="AI508" s="234"/>
      <c r="AJ508" s="234"/>
      <c r="AK508" s="234"/>
      <c r="AL508" s="234"/>
      <c r="AM508" s="234"/>
      <c r="AN508" s="234"/>
      <c r="AO508" s="234"/>
      <c r="AP508" s="234"/>
      <c r="AQ508" s="234"/>
      <c r="AR508" s="240"/>
      <c r="AS508" s="240"/>
      <c r="AT508" s="240"/>
      <c r="AU508" s="240"/>
      <c r="AV508" s="240"/>
      <c r="AW508" s="240"/>
      <c r="AX508" s="240"/>
      <c r="AY508" s="240"/>
      <c r="AZ508" s="240"/>
      <c r="BA508" s="240"/>
      <c r="BB508" s="240"/>
      <c r="BC508" s="240"/>
      <c r="BD508" s="240"/>
      <c r="BE508" s="240"/>
      <c r="BF508" s="240"/>
      <c r="BG508" s="240"/>
    </row>
    <row r="509" spans="1:59" s="5" customFormat="1" ht="12.75">
      <c r="A509" s="234"/>
      <c r="B509" s="234"/>
      <c r="C509" s="234"/>
      <c r="D509" s="234"/>
      <c r="E509" s="234"/>
      <c r="F509" s="234"/>
      <c r="G509" s="234"/>
      <c r="H509" s="234"/>
      <c r="I509" s="234"/>
      <c r="J509" s="234"/>
      <c r="K509" s="234"/>
      <c r="L509" s="234"/>
      <c r="M509" s="234"/>
      <c r="N509" s="234"/>
      <c r="O509" s="234"/>
      <c r="P509" s="234"/>
      <c r="Q509" s="234"/>
      <c r="R509" s="234"/>
      <c r="S509" s="234"/>
      <c r="T509" s="234"/>
      <c r="U509" s="234"/>
      <c r="V509" s="234"/>
      <c r="W509" s="234"/>
      <c r="X509" s="234"/>
      <c r="Y509" s="234"/>
      <c r="Z509" s="234"/>
      <c r="AA509" s="234"/>
      <c r="AB509" s="234"/>
      <c r="AC509" s="234"/>
      <c r="AD509" s="234"/>
      <c r="AE509" s="234"/>
      <c r="AF509" s="234"/>
      <c r="AG509" s="234"/>
      <c r="AH509" s="234"/>
      <c r="AI509" s="234"/>
      <c r="AJ509" s="234"/>
      <c r="AK509" s="234"/>
      <c r="AL509" s="234"/>
      <c r="AM509" s="234"/>
      <c r="AN509" s="234"/>
      <c r="AO509" s="234"/>
      <c r="AP509" s="234"/>
      <c r="AQ509" s="234"/>
      <c r="AR509" s="240"/>
      <c r="AS509" s="240"/>
      <c r="AT509" s="240"/>
      <c r="AU509" s="240"/>
      <c r="AV509" s="240"/>
      <c r="AW509" s="240"/>
      <c r="AX509" s="240"/>
      <c r="AY509" s="240"/>
      <c r="AZ509" s="240"/>
      <c r="BA509" s="240"/>
      <c r="BB509" s="240"/>
      <c r="BC509" s="240"/>
      <c r="BD509" s="240"/>
      <c r="BE509" s="240"/>
      <c r="BF509" s="240"/>
      <c r="BG509" s="240"/>
    </row>
    <row r="510" spans="1:59" s="5" customFormat="1" ht="12.75">
      <c r="A510" s="234"/>
      <c r="B510" s="234"/>
      <c r="C510" s="234"/>
      <c r="D510" s="234"/>
      <c r="E510" s="234"/>
      <c r="F510" s="234"/>
      <c r="G510" s="234"/>
      <c r="H510" s="234"/>
      <c r="I510" s="234"/>
      <c r="J510" s="234"/>
      <c r="K510" s="234"/>
      <c r="L510" s="234"/>
      <c r="M510" s="234"/>
      <c r="N510" s="234"/>
      <c r="O510" s="234"/>
      <c r="P510" s="234"/>
      <c r="Q510" s="234"/>
      <c r="R510" s="234"/>
      <c r="S510" s="234"/>
      <c r="T510" s="234"/>
      <c r="U510" s="234"/>
      <c r="V510" s="234"/>
      <c r="W510" s="234"/>
      <c r="X510" s="234"/>
      <c r="Y510" s="234"/>
      <c r="Z510" s="234"/>
      <c r="AA510" s="234"/>
      <c r="AB510" s="234"/>
      <c r="AC510" s="234"/>
      <c r="AD510" s="234"/>
      <c r="AE510" s="234"/>
      <c r="AF510" s="234"/>
      <c r="AG510" s="234"/>
      <c r="AH510" s="234"/>
      <c r="AI510" s="234"/>
      <c r="AJ510" s="234"/>
      <c r="AK510" s="234"/>
      <c r="AL510" s="234"/>
      <c r="AM510" s="234"/>
      <c r="AN510" s="234"/>
      <c r="AO510" s="234"/>
      <c r="AP510" s="234"/>
      <c r="AQ510" s="234"/>
      <c r="AR510" s="240"/>
      <c r="AS510" s="240"/>
      <c r="AT510" s="240"/>
      <c r="AU510" s="240"/>
      <c r="AV510" s="240"/>
      <c r="AW510" s="240"/>
      <c r="AX510" s="240"/>
      <c r="AY510" s="240"/>
      <c r="AZ510" s="240"/>
      <c r="BA510" s="240"/>
      <c r="BB510" s="240"/>
      <c r="BC510" s="240"/>
      <c r="BD510" s="240"/>
      <c r="BE510" s="240"/>
      <c r="BF510" s="240"/>
      <c r="BG510" s="240"/>
    </row>
    <row r="511" spans="1:59" s="5" customFormat="1" ht="12.75">
      <c r="A511" s="234"/>
      <c r="B511" s="234"/>
      <c r="C511" s="234"/>
      <c r="D511" s="234"/>
      <c r="E511" s="234"/>
      <c r="F511" s="234"/>
      <c r="G511" s="234"/>
      <c r="H511" s="234"/>
      <c r="I511" s="234"/>
      <c r="J511" s="234"/>
      <c r="K511" s="234"/>
      <c r="L511" s="234"/>
      <c r="M511" s="234"/>
      <c r="N511" s="234"/>
      <c r="O511" s="234"/>
      <c r="P511" s="234"/>
      <c r="Q511" s="234"/>
      <c r="R511" s="234"/>
      <c r="S511" s="234"/>
      <c r="T511" s="234"/>
      <c r="U511" s="234"/>
      <c r="V511" s="234"/>
      <c r="W511" s="234"/>
      <c r="X511" s="234"/>
      <c r="Y511" s="234"/>
      <c r="Z511" s="234"/>
      <c r="AA511" s="234"/>
      <c r="AB511" s="234"/>
      <c r="AC511" s="234"/>
      <c r="AD511" s="234"/>
      <c r="AE511" s="234"/>
      <c r="AF511" s="234"/>
      <c r="AG511" s="234"/>
      <c r="AH511" s="234"/>
      <c r="AI511" s="234"/>
      <c r="AJ511" s="234"/>
      <c r="AK511" s="234"/>
      <c r="AL511" s="234"/>
      <c r="AM511" s="234"/>
      <c r="AN511" s="234"/>
      <c r="AO511" s="234"/>
      <c r="AP511" s="234"/>
      <c r="AQ511" s="234"/>
      <c r="AR511" s="240"/>
      <c r="AS511" s="240"/>
      <c r="AT511" s="240"/>
      <c r="AU511" s="240"/>
      <c r="AV511" s="240"/>
      <c r="AW511" s="240"/>
      <c r="AX511" s="240"/>
      <c r="AY511" s="240"/>
      <c r="AZ511" s="240"/>
      <c r="BA511" s="240"/>
      <c r="BB511" s="240"/>
      <c r="BC511" s="240"/>
      <c r="BD511" s="240"/>
      <c r="BE511" s="240"/>
      <c r="BF511" s="240"/>
      <c r="BG511" s="240"/>
    </row>
    <row r="512" spans="1:59" s="5" customFormat="1" ht="12.75">
      <c r="A512" s="234"/>
      <c r="B512" s="234"/>
      <c r="C512" s="234"/>
      <c r="D512" s="234"/>
      <c r="E512" s="234"/>
      <c r="F512" s="234"/>
      <c r="G512" s="234"/>
      <c r="H512" s="234"/>
      <c r="I512" s="234"/>
      <c r="J512" s="234"/>
      <c r="K512" s="234"/>
      <c r="L512" s="234"/>
      <c r="M512" s="234"/>
      <c r="N512" s="234"/>
      <c r="O512" s="234"/>
      <c r="P512" s="234"/>
      <c r="Q512" s="234"/>
      <c r="R512" s="234"/>
      <c r="S512" s="234"/>
      <c r="T512" s="234"/>
      <c r="U512" s="234"/>
      <c r="V512" s="234"/>
      <c r="W512" s="234"/>
      <c r="X512" s="234"/>
      <c r="Y512" s="234"/>
      <c r="Z512" s="234"/>
      <c r="AA512" s="234"/>
      <c r="AB512" s="234"/>
      <c r="AC512" s="234"/>
      <c r="AD512" s="234"/>
      <c r="AE512" s="234"/>
      <c r="AF512" s="234"/>
      <c r="AG512" s="234"/>
      <c r="AH512" s="234"/>
      <c r="AI512" s="234"/>
      <c r="AJ512" s="234"/>
      <c r="AK512" s="234"/>
      <c r="AL512" s="234"/>
      <c r="AM512" s="234"/>
      <c r="AN512" s="234"/>
      <c r="AO512" s="234"/>
      <c r="AP512" s="234"/>
      <c r="AQ512" s="234"/>
      <c r="AR512" s="240"/>
      <c r="AS512" s="240"/>
      <c r="AT512" s="240"/>
      <c r="AU512" s="240"/>
      <c r="AV512" s="240"/>
      <c r="AW512" s="240"/>
      <c r="AX512" s="240"/>
      <c r="AY512" s="240"/>
      <c r="AZ512" s="240"/>
      <c r="BA512" s="240"/>
      <c r="BB512" s="240"/>
      <c r="BC512" s="240"/>
      <c r="BD512" s="240"/>
      <c r="BE512" s="240"/>
      <c r="BF512" s="240"/>
      <c r="BG512" s="240"/>
    </row>
    <row r="513" spans="1:59" s="5" customFormat="1" ht="12.75">
      <c r="A513" s="234"/>
      <c r="B513" s="234"/>
      <c r="C513" s="234"/>
      <c r="D513" s="234"/>
      <c r="E513" s="234"/>
      <c r="F513" s="234"/>
      <c r="G513" s="234"/>
      <c r="H513" s="234"/>
      <c r="I513" s="234"/>
      <c r="J513" s="234"/>
      <c r="K513" s="234"/>
      <c r="L513" s="234"/>
      <c r="M513" s="234"/>
      <c r="N513" s="234"/>
      <c r="O513" s="234"/>
      <c r="P513" s="234"/>
      <c r="Q513" s="234"/>
      <c r="R513" s="234"/>
      <c r="S513" s="234"/>
      <c r="T513" s="234"/>
      <c r="U513" s="234"/>
      <c r="V513" s="234"/>
      <c r="W513" s="234"/>
      <c r="X513" s="234"/>
      <c r="Y513" s="234"/>
      <c r="Z513" s="234"/>
      <c r="AA513" s="234"/>
      <c r="AB513" s="234"/>
      <c r="AC513" s="234"/>
      <c r="AD513" s="234"/>
      <c r="AE513" s="234"/>
      <c r="AF513" s="234"/>
      <c r="AG513" s="234"/>
      <c r="AH513" s="234"/>
      <c r="AI513" s="234"/>
      <c r="AJ513" s="234"/>
      <c r="AK513" s="234"/>
      <c r="AL513" s="234"/>
      <c r="AM513" s="234"/>
      <c r="AN513" s="234"/>
      <c r="AO513" s="234"/>
      <c r="AP513" s="234"/>
      <c r="AQ513" s="234"/>
      <c r="AR513" s="240"/>
      <c r="AS513" s="240"/>
      <c r="AT513" s="240"/>
      <c r="AU513" s="240"/>
      <c r="AV513" s="240"/>
      <c r="AW513" s="240"/>
      <c r="AX513" s="240"/>
      <c r="AY513" s="240"/>
      <c r="AZ513" s="240"/>
      <c r="BA513" s="240"/>
      <c r="BB513" s="240"/>
      <c r="BC513" s="240"/>
      <c r="BD513" s="240"/>
      <c r="BE513" s="240"/>
      <c r="BF513" s="240"/>
      <c r="BG513" s="240"/>
    </row>
    <row r="514" spans="1:59" s="5" customFormat="1" ht="12.75">
      <c r="A514" s="234"/>
      <c r="B514" s="234"/>
      <c r="C514" s="234"/>
      <c r="D514" s="234"/>
      <c r="E514" s="234"/>
      <c r="F514" s="234"/>
      <c r="G514" s="234"/>
      <c r="H514" s="234"/>
      <c r="I514" s="234"/>
      <c r="J514" s="234"/>
      <c r="K514" s="234"/>
      <c r="L514" s="234"/>
      <c r="M514" s="234"/>
      <c r="N514" s="234"/>
      <c r="O514" s="234"/>
      <c r="P514" s="234"/>
      <c r="Q514" s="234"/>
      <c r="R514" s="234"/>
      <c r="S514" s="234"/>
      <c r="T514" s="234"/>
      <c r="U514" s="234"/>
      <c r="V514" s="234"/>
      <c r="W514" s="234"/>
      <c r="X514" s="234"/>
      <c r="Y514" s="234"/>
      <c r="Z514" s="234"/>
      <c r="AA514" s="234"/>
      <c r="AB514" s="234"/>
      <c r="AC514" s="234"/>
      <c r="AD514" s="234"/>
      <c r="AE514" s="234"/>
      <c r="AF514" s="234"/>
      <c r="AG514" s="234"/>
      <c r="AH514" s="234"/>
      <c r="AI514" s="234"/>
      <c r="AJ514" s="234"/>
      <c r="AK514" s="234"/>
      <c r="AL514" s="234"/>
      <c r="AM514" s="234"/>
      <c r="AN514" s="234"/>
      <c r="AO514" s="234"/>
      <c r="AP514" s="234"/>
      <c r="AQ514" s="234"/>
      <c r="AR514" s="240"/>
      <c r="AS514" s="240"/>
      <c r="AT514" s="240"/>
      <c r="AU514" s="240"/>
      <c r="AV514" s="240"/>
      <c r="AW514" s="240"/>
      <c r="AX514" s="240"/>
      <c r="AY514" s="240"/>
      <c r="AZ514" s="240"/>
      <c r="BA514" s="240"/>
      <c r="BB514" s="240"/>
      <c r="BC514" s="240"/>
      <c r="BD514" s="240"/>
      <c r="BE514" s="240"/>
      <c r="BF514" s="240"/>
      <c r="BG514" s="240"/>
    </row>
    <row r="515" spans="1:59" s="5" customFormat="1" ht="12.75">
      <c r="A515" s="234"/>
      <c r="B515" s="234"/>
      <c r="C515" s="234"/>
      <c r="D515" s="234"/>
      <c r="E515" s="234"/>
      <c r="F515" s="234"/>
      <c r="G515" s="234"/>
      <c r="H515" s="234"/>
      <c r="I515" s="234"/>
      <c r="J515" s="234"/>
      <c r="K515" s="234"/>
      <c r="L515" s="234"/>
      <c r="M515" s="234"/>
      <c r="N515" s="234"/>
      <c r="O515" s="234"/>
      <c r="P515" s="234"/>
      <c r="Q515" s="234"/>
      <c r="R515" s="234"/>
      <c r="S515" s="234"/>
      <c r="T515" s="234"/>
      <c r="U515" s="234"/>
      <c r="V515" s="234"/>
      <c r="W515" s="234"/>
      <c r="X515" s="234"/>
      <c r="Y515" s="234"/>
      <c r="Z515" s="234"/>
      <c r="AA515" s="234"/>
      <c r="AB515" s="234"/>
      <c r="AC515" s="234"/>
      <c r="AD515" s="234"/>
      <c r="AE515" s="234"/>
      <c r="AF515" s="234"/>
      <c r="AG515" s="234"/>
      <c r="AH515" s="234"/>
      <c r="AI515" s="234"/>
      <c r="AJ515" s="234"/>
      <c r="AK515" s="234"/>
      <c r="AL515" s="234"/>
      <c r="AM515" s="234"/>
      <c r="AN515" s="234"/>
      <c r="AO515" s="234"/>
      <c r="AP515" s="234"/>
      <c r="AQ515" s="234"/>
      <c r="AR515" s="240"/>
      <c r="AS515" s="240"/>
      <c r="AT515" s="240"/>
      <c r="AU515" s="240"/>
      <c r="AV515" s="240"/>
      <c r="AW515" s="240"/>
      <c r="AX515" s="240"/>
      <c r="AY515" s="240"/>
      <c r="AZ515" s="240"/>
      <c r="BA515" s="240"/>
      <c r="BB515" s="240"/>
      <c r="BC515" s="240"/>
      <c r="BD515" s="240"/>
      <c r="BE515" s="240"/>
      <c r="BF515" s="240"/>
      <c r="BG515" s="240"/>
    </row>
    <row r="516" spans="1:59" s="5" customFormat="1" ht="12.75">
      <c r="A516" s="234"/>
      <c r="B516" s="234"/>
      <c r="C516" s="234"/>
      <c r="D516" s="234"/>
      <c r="E516" s="234"/>
      <c r="F516" s="234"/>
      <c r="G516" s="234"/>
      <c r="H516" s="234"/>
      <c r="I516" s="234"/>
      <c r="J516" s="234"/>
      <c r="K516" s="234"/>
      <c r="L516" s="234"/>
      <c r="M516" s="234"/>
      <c r="N516" s="234"/>
      <c r="O516" s="234"/>
      <c r="P516" s="234"/>
      <c r="Q516" s="234"/>
      <c r="R516" s="234"/>
      <c r="S516" s="234"/>
      <c r="T516" s="234"/>
      <c r="U516" s="234"/>
      <c r="V516" s="234"/>
      <c r="W516" s="234"/>
      <c r="X516" s="234"/>
      <c r="Y516" s="234"/>
      <c r="Z516" s="234"/>
      <c r="AA516" s="234"/>
      <c r="AB516" s="234"/>
      <c r="AC516" s="234"/>
      <c r="AD516" s="234"/>
      <c r="AE516" s="234"/>
      <c r="AF516" s="234"/>
      <c r="AG516" s="234"/>
      <c r="AH516" s="234"/>
      <c r="AI516" s="234"/>
      <c r="AJ516" s="234"/>
      <c r="AK516" s="234"/>
      <c r="AL516" s="234"/>
      <c r="AM516" s="234"/>
      <c r="AN516" s="234"/>
      <c r="AO516" s="234"/>
      <c r="AP516" s="234"/>
      <c r="AQ516" s="234"/>
      <c r="AR516" s="240"/>
      <c r="AS516" s="240"/>
      <c r="AT516" s="240"/>
      <c r="AU516" s="240"/>
      <c r="AV516" s="240"/>
      <c r="AW516" s="240"/>
      <c r="AX516" s="240"/>
      <c r="AY516" s="240"/>
      <c r="AZ516" s="240"/>
      <c r="BA516" s="240"/>
      <c r="BB516" s="240"/>
      <c r="BC516" s="240"/>
      <c r="BD516" s="240"/>
      <c r="BE516" s="240"/>
      <c r="BF516" s="240"/>
      <c r="BG516" s="240"/>
    </row>
    <row r="517" spans="1:59" s="5" customFormat="1" ht="12.75">
      <c r="A517" s="234"/>
      <c r="B517" s="234"/>
      <c r="C517" s="234"/>
      <c r="D517" s="234"/>
      <c r="E517" s="234"/>
      <c r="F517" s="234"/>
      <c r="G517" s="234"/>
      <c r="H517" s="234"/>
      <c r="I517" s="234"/>
      <c r="J517" s="234"/>
      <c r="K517" s="234"/>
      <c r="L517" s="234"/>
      <c r="M517" s="234"/>
      <c r="N517" s="234"/>
      <c r="O517" s="234"/>
      <c r="P517" s="234"/>
      <c r="Q517" s="234"/>
      <c r="R517" s="234"/>
      <c r="S517" s="234"/>
      <c r="T517" s="234"/>
      <c r="U517" s="234"/>
      <c r="V517" s="234"/>
      <c r="W517" s="234"/>
      <c r="X517" s="234"/>
      <c r="Y517" s="234"/>
      <c r="Z517" s="234"/>
      <c r="AA517" s="234"/>
      <c r="AB517" s="234"/>
      <c r="AC517" s="234"/>
      <c r="AD517" s="234"/>
      <c r="AE517" s="234"/>
      <c r="AF517" s="234"/>
      <c r="AG517" s="234"/>
      <c r="AH517" s="234"/>
      <c r="AI517" s="234"/>
      <c r="AJ517" s="234"/>
      <c r="AK517" s="234"/>
      <c r="AL517" s="234"/>
      <c r="AM517" s="234"/>
      <c r="AN517" s="234"/>
      <c r="AO517" s="234"/>
      <c r="AP517" s="234"/>
      <c r="AQ517" s="234"/>
      <c r="AR517" s="240"/>
      <c r="AS517" s="240"/>
      <c r="AT517" s="240"/>
      <c r="AU517" s="240"/>
      <c r="AV517" s="240"/>
      <c r="AW517" s="240"/>
      <c r="AX517" s="240"/>
      <c r="AY517" s="240"/>
      <c r="AZ517" s="240"/>
      <c r="BA517" s="240"/>
      <c r="BB517" s="240"/>
      <c r="BC517" s="240"/>
      <c r="BD517" s="240"/>
      <c r="BE517" s="240"/>
      <c r="BF517" s="240"/>
      <c r="BG517" s="240"/>
    </row>
    <row r="518" spans="1:59" s="5" customFormat="1" ht="12.75">
      <c r="A518" s="234"/>
      <c r="B518" s="234"/>
      <c r="C518" s="234"/>
      <c r="D518" s="234"/>
      <c r="E518" s="234"/>
      <c r="F518" s="234"/>
      <c r="G518" s="234"/>
      <c r="H518" s="234"/>
      <c r="I518" s="234"/>
      <c r="J518" s="234"/>
      <c r="K518" s="234"/>
      <c r="L518" s="234"/>
      <c r="M518" s="234"/>
      <c r="N518" s="234"/>
      <c r="O518" s="234"/>
      <c r="P518" s="234"/>
      <c r="Q518" s="234"/>
      <c r="R518" s="234"/>
      <c r="S518" s="234"/>
      <c r="T518" s="234"/>
      <c r="U518" s="234"/>
      <c r="V518" s="234"/>
      <c r="W518" s="234"/>
      <c r="X518" s="234"/>
      <c r="Y518" s="234"/>
      <c r="Z518" s="234"/>
      <c r="AA518" s="234"/>
      <c r="AB518" s="234"/>
      <c r="AC518" s="234"/>
      <c r="AD518" s="234"/>
      <c r="AE518" s="234"/>
      <c r="AF518" s="234"/>
      <c r="AG518" s="234"/>
      <c r="AH518" s="234"/>
      <c r="AI518" s="234"/>
      <c r="AJ518" s="234"/>
      <c r="AK518" s="234"/>
      <c r="AL518" s="234"/>
      <c r="AM518" s="234"/>
      <c r="AN518" s="234"/>
      <c r="AO518" s="234"/>
      <c r="AP518" s="234"/>
      <c r="AQ518" s="234"/>
      <c r="AR518" s="240"/>
      <c r="AS518" s="240"/>
      <c r="AT518" s="240"/>
      <c r="AU518" s="240"/>
      <c r="AV518" s="240"/>
      <c r="AW518" s="240"/>
      <c r="AX518" s="240"/>
      <c r="AY518" s="240"/>
      <c r="AZ518" s="240"/>
      <c r="BA518" s="240"/>
      <c r="BB518" s="240"/>
      <c r="BC518" s="240"/>
      <c r="BD518" s="240"/>
      <c r="BE518" s="240"/>
      <c r="BF518" s="240"/>
      <c r="BG518" s="240"/>
    </row>
    <row r="519" spans="1:59" s="5" customFormat="1" ht="12.75">
      <c r="A519" s="234"/>
      <c r="B519" s="234"/>
      <c r="C519" s="234"/>
      <c r="D519" s="234"/>
      <c r="E519" s="234"/>
      <c r="F519" s="234"/>
      <c r="G519" s="234"/>
      <c r="H519" s="234"/>
      <c r="I519" s="234"/>
      <c r="J519" s="234"/>
      <c r="K519" s="234"/>
      <c r="L519" s="234"/>
      <c r="M519" s="234"/>
      <c r="N519" s="234"/>
      <c r="O519" s="234"/>
      <c r="P519" s="234"/>
      <c r="Q519" s="234"/>
      <c r="R519" s="234"/>
      <c r="S519" s="234"/>
      <c r="T519" s="234"/>
      <c r="U519" s="234"/>
      <c r="V519" s="234"/>
      <c r="W519" s="234"/>
      <c r="X519" s="234"/>
      <c r="Y519" s="234"/>
      <c r="Z519" s="234"/>
      <c r="AA519" s="234"/>
      <c r="AB519" s="234"/>
      <c r="AC519" s="234"/>
      <c r="AD519" s="234"/>
      <c r="AE519" s="234"/>
      <c r="AF519" s="234"/>
      <c r="AG519" s="234"/>
      <c r="AH519" s="234"/>
      <c r="AI519" s="234"/>
      <c r="AJ519" s="234"/>
      <c r="AK519" s="234"/>
      <c r="AL519" s="234"/>
      <c r="AM519" s="234"/>
      <c r="AN519" s="234"/>
      <c r="AO519" s="234"/>
      <c r="AP519" s="234"/>
      <c r="AQ519" s="234"/>
      <c r="AR519" s="240"/>
      <c r="AS519" s="240"/>
      <c r="AT519" s="240"/>
      <c r="AU519" s="240"/>
      <c r="AV519" s="240"/>
      <c r="AW519" s="240"/>
      <c r="AX519" s="240"/>
      <c r="AY519" s="240"/>
      <c r="AZ519" s="240"/>
      <c r="BA519" s="240"/>
      <c r="BB519" s="240"/>
      <c r="BC519" s="240"/>
      <c r="BD519" s="240"/>
      <c r="BE519" s="240"/>
      <c r="BF519" s="240"/>
      <c r="BG519" s="240"/>
    </row>
    <row r="520" spans="1:59" s="5" customFormat="1" ht="12.75">
      <c r="A520" s="234"/>
      <c r="B520" s="234"/>
      <c r="C520" s="234"/>
      <c r="D520" s="234"/>
      <c r="E520" s="234"/>
      <c r="F520" s="234"/>
      <c r="G520" s="234"/>
      <c r="H520" s="234"/>
      <c r="I520" s="234"/>
      <c r="J520" s="234"/>
      <c r="K520" s="234"/>
      <c r="L520" s="234"/>
      <c r="M520" s="234"/>
      <c r="N520" s="234"/>
      <c r="O520" s="234"/>
      <c r="P520" s="234"/>
      <c r="Q520" s="234"/>
      <c r="R520" s="234"/>
      <c r="S520" s="234"/>
      <c r="T520" s="234"/>
      <c r="U520" s="234"/>
      <c r="V520" s="234"/>
      <c r="W520" s="234"/>
      <c r="X520" s="234"/>
      <c r="Y520" s="234"/>
      <c r="Z520" s="234"/>
      <c r="AA520" s="234"/>
      <c r="AB520" s="234"/>
      <c r="AC520" s="234"/>
      <c r="AD520" s="234"/>
      <c r="AE520" s="234"/>
      <c r="AF520" s="234"/>
      <c r="AG520" s="234"/>
      <c r="AH520" s="234"/>
      <c r="AI520" s="234"/>
      <c r="AJ520" s="234"/>
      <c r="AK520" s="234"/>
      <c r="AL520" s="234"/>
      <c r="AM520" s="234"/>
      <c r="AN520" s="234"/>
      <c r="AO520" s="234"/>
      <c r="AP520" s="234"/>
      <c r="AQ520" s="234"/>
      <c r="AR520" s="240"/>
      <c r="AS520" s="240"/>
      <c r="AT520" s="240"/>
      <c r="AU520" s="240"/>
      <c r="AV520" s="240"/>
      <c r="AW520" s="240"/>
      <c r="AX520" s="240"/>
      <c r="AY520" s="240"/>
      <c r="AZ520" s="240"/>
      <c r="BA520" s="240"/>
      <c r="BB520" s="240"/>
      <c r="BC520" s="240"/>
      <c r="BD520" s="240"/>
      <c r="BE520" s="240"/>
      <c r="BF520" s="240"/>
      <c r="BG520" s="240"/>
    </row>
    <row r="521" spans="1:59" s="5" customFormat="1" ht="12.75">
      <c r="A521" s="234"/>
      <c r="B521" s="234"/>
      <c r="C521" s="234"/>
      <c r="D521" s="234"/>
      <c r="E521" s="234"/>
      <c r="F521" s="234"/>
      <c r="G521" s="234"/>
      <c r="H521" s="234"/>
      <c r="I521" s="234"/>
      <c r="J521" s="234"/>
      <c r="K521" s="234"/>
      <c r="L521" s="234"/>
      <c r="M521" s="234"/>
      <c r="N521" s="234"/>
      <c r="O521" s="234"/>
      <c r="P521" s="234"/>
      <c r="Q521" s="234"/>
      <c r="R521" s="234"/>
      <c r="S521" s="234"/>
      <c r="T521" s="234"/>
      <c r="U521" s="234"/>
      <c r="V521" s="234"/>
      <c r="W521" s="234"/>
      <c r="X521" s="234"/>
      <c r="Y521" s="234"/>
      <c r="Z521" s="234"/>
      <c r="AA521" s="234"/>
      <c r="AB521" s="234"/>
      <c r="AC521" s="234"/>
      <c r="AD521" s="234"/>
      <c r="AE521" s="234"/>
      <c r="AF521" s="234"/>
      <c r="AG521" s="234"/>
      <c r="AH521" s="234"/>
      <c r="AI521" s="234"/>
      <c r="AJ521" s="234"/>
      <c r="AK521" s="234"/>
      <c r="AL521" s="234"/>
      <c r="AM521" s="234"/>
      <c r="AN521" s="234"/>
      <c r="AO521" s="234"/>
      <c r="AP521" s="234"/>
      <c r="AQ521" s="234"/>
      <c r="AR521" s="240"/>
      <c r="AS521" s="240"/>
      <c r="AT521" s="240"/>
      <c r="AU521" s="240"/>
      <c r="AV521" s="240"/>
      <c r="AW521" s="240"/>
      <c r="AX521" s="240"/>
      <c r="AY521" s="240"/>
      <c r="AZ521" s="240"/>
      <c r="BA521" s="240"/>
      <c r="BB521" s="240"/>
      <c r="BC521" s="240"/>
      <c r="BD521" s="240"/>
      <c r="BE521" s="240"/>
      <c r="BF521" s="240"/>
      <c r="BG521" s="240"/>
    </row>
    <row r="522" spans="1:59" s="5" customFormat="1" ht="12.75">
      <c r="A522" s="234"/>
      <c r="B522" s="234"/>
      <c r="C522" s="234"/>
      <c r="D522" s="234"/>
      <c r="E522" s="234"/>
      <c r="F522" s="234"/>
      <c r="G522" s="234"/>
      <c r="H522" s="234"/>
      <c r="I522" s="234"/>
      <c r="J522" s="234"/>
      <c r="K522" s="234"/>
      <c r="L522" s="234"/>
      <c r="M522" s="234"/>
      <c r="N522" s="234"/>
      <c r="O522" s="234"/>
      <c r="P522" s="234"/>
      <c r="Q522" s="234"/>
      <c r="R522" s="234"/>
      <c r="S522" s="234"/>
      <c r="T522" s="234"/>
      <c r="U522" s="234"/>
      <c r="V522" s="234"/>
      <c r="W522" s="234"/>
      <c r="X522" s="234"/>
      <c r="Y522" s="234"/>
      <c r="Z522" s="234"/>
      <c r="AA522" s="234"/>
      <c r="AB522" s="234"/>
      <c r="AC522" s="234"/>
      <c r="AD522" s="234"/>
      <c r="AE522" s="234"/>
      <c r="AF522" s="234"/>
      <c r="AG522" s="234"/>
      <c r="AH522" s="234"/>
      <c r="AI522" s="234"/>
      <c r="AJ522" s="234"/>
      <c r="AK522" s="234"/>
      <c r="AL522" s="234"/>
      <c r="AM522" s="234"/>
      <c r="AN522" s="234"/>
      <c r="AO522" s="234"/>
      <c r="AP522" s="234"/>
      <c r="AQ522" s="234"/>
      <c r="AR522" s="240"/>
      <c r="AS522" s="240"/>
      <c r="AT522" s="240"/>
      <c r="AU522" s="240"/>
      <c r="AV522" s="240"/>
      <c r="AW522" s="240"/>
      <c r="AX522" s="240"/>
      <c r="AY522" s="240"/>
      <c r="AZ522" s="240"/>
      <c r="BA522" s="240"/>
      <c r="BB522" s="240"/>
      <c r="BC522" s="240"/>
      <c r="BD522" s="240"/>
      <c r="BE522" s="240"/>
      <c r="BF522" s="240"/>
      <c r="BG522" s="240"/>
    </row>
    <row r="523" spans="1:59" s="5" customFormat="1" ht="12.75">
      <c r="A523" s="234"/>
      <c r="B523" s="234"/>
      <c r="C523" s="234"/>
      <c r="D523" s="234"/>
      <c r="E523" s="234"/>
      <c r="F523" s="234"/>
      <c r="G523" s="234"/>
      <c r="H523" s="234"/>
      <c r="I523" s="234"/>
      <c r="J523" s="234"/>
      <c r="K523" s="234"/>
      <c r="L523" s="234"/>
      <c r="M523" s="234"/>
      <c r="N523" s="234"/>
      <c r="O523" s="234"/>
      <c r="P523" s="234"/>
      <c r="Q523" s="234"/>
      <c r="R523" s="234"/>
      <c r="S523" s="234"/>
      <c r="T523" s="234"/>
      <c r="U523" s="234"/>
      <c r="V523" s="234"/>
      <c r="W523" s="234"/>
      <c r="X523" s="234"/>
      <c r="Y523" s="234"/>
      <c r="Z523" s="234"/>
      <c r="AA523" s="234"/>
      <c r="AB523" s="234"/>
      <c r="AC523" s="234"/>
      <c r="AD523" s="234"/>
      <c r="AE523" s="234"/>
      <c r="AF523" s="234"/>
      <c r="AG523" s="234"/>
      <c r="AH523" s="234"/>
      <c r="AI523" s="234"/>
      <c r="AJ523" s="234"/>
      <c r="AK523" s="234"/>
      <c r="AL523" s="234"/>
      <c r="AM523" s="234"/>
      <c r="AN523" s="234"/>
      <c r="AO523" s="234"/>
      <c r="AP523" s="234"/>
      <c r="AQ523" s="234"/>
      <c r="AR523" s="240"/>
      <c r="AS523" s="240"/>
      <c r="AT523" s="240"/>
      <c r="AU523" s="240"/>
      <c r="AV523" s="240"/>
      <c r="AW523" s="240"/>
      <c r="AX523" s="240"/>
      <c r="AY523" s="240"/>
      <c r="AZ523" s="240"/>
      <c r="BA523" s="240"/>
      <c r="BB523" s="240"/>
      <c r="BC523" s="240"/>
      <c r="BD523" s="240"/>
      <c r="BE523" s="240"/>
      <c r="BF523" s="240"/>
      <c r="BG523" s="240"/>
    </row>
    <row r="524" spans="1:59" s="5" customFormat="1" ht="12.75">
      <c r="A524" s="234"/>
      <c r="B524" s="234"/>
      <c r="C524" s="234"/>
      <c r="D524" s="234"/>
      <c r="E524" s="234"/>
      <c r="F524" s="234"/>
      <c r="G524" s="234"/>
      <c r="H524" s="234"/>
      <c r="I524" s="234"/>
      <c r="J524" s="234"/>
      <c r="K524" s="234"/>
      <c r="L524" s="234"/>
      <c r="M524" s="234"/>
      <c r="N524" s="234"/>
      <c r="O524" s="234"/>
      <c r="P524" s="234"/>
      <c r="Q524" s="234"/>
      <c r="R524" s="234"/>
      <c r="S524" s="234"/>
      <c r="T524" s="234"/>
      <c r="U524" s="234"/>
      <c r="V524" s="234"/>
      <c r="W524" s="234"/>
      <c r="X524" s="234"/>
      <c r="Y524" s="234"/>
      <c r="Z524" s="234"/>
      <c r="AA524" s="234"/>
      <c r="AB524" s="234"/>
      <c r="AC524" s="234"/>
      <c r="AD524" s="234"/>
      <c r="AE524" s="234"/>
      <c r="AF524" s="234"/>
      <c r="AG524" s="234"/>
      <c r="AH524" s="234"/>
      <c r="AI524" s="234"/>
      <c r="AJ524" s="234"/>
      <c r="AK524" s="234"/>
      <c r="AL524" s="234"/>
      <c r="AM524" s="234"/>
      <c r="AN524" s="234"/>
      <c r="AO524" s="234"/>
      <c r="AP524" s="234"/>
      <c r="AQ524" s="234"/>
      <c r="AR524" s="240"/>
      <c r="AS524" s="240"/>
      <c r="AT524" s="240"/>
      <c r="AU524" s="240"/>
      <c r="AV524" s="240"/>
      <c r="AW524" s="240"/>
      <c r="AX524" s="240"/>
      <c r="AY524" s="240"/>
      <c r="AZ524" s="240"/>
      <c r="BA524" s="240"/>
      <c r="BB524" s="240"/>
      <c r="BC524" s="240"/>
      <c r="BD524" s="240"/>
      <c r="BE524" s="240"/>
      <c r="BF524" s="240"/>
      <c r="BG524" s="240"/>
    </row>
    <row r="525" spans="1:59" s="5" customFormat="1" ht="12.75">
      <c r="A525" s="234"/>
      <c r="B525" s="234"/>
      <c r="C525" s="234"/>
      <c r="D525" s="234"/>
      <c r="E525" s="234"/>
      <c r="F525" s="234"/>
      <c r="G525" s="234"/>
      <c r="H525" s="234"/>
      <c r="I525" s="234"/>
      <c r="J525" s="234"/>
      <c r="K525" s="234"/>
      <c r="L525" s="234"/>
      <c r="M525" s="234"/>
      <c r="N525" s="234"/>
      <c r="O525" s="234"/>
      <c r="P525" s="234"/>
      <c r="Q525" s="234"/>
      <c r="R525" s="234"/>
      <c r="S525" s="234"/>
      <c r="T525" s="234"/>
      <c r="U525" s="234"/>
      <c r="V525" s="234"/>
      <c r="W525" s="234"/>
      <c r="X525" s="234"/>
      <c r="Y525" s="234"/>
      <c r="Z525" s="234"/>
      <c r="AA525" s="234"/>
      <c r="AB525" s="234"/>
      <c r="AC525" s="234"/>
      <c r="AD525" s="234"/>
      <c r="AE525" s="234"/>
      <c r="AF525" s="234"/>
      <c r="AG525" s="234"/>
      <c r="AH525" s="234"/>
      <c r="AI525" s="234"/>
      <c r="AJ525" s="234"/>
      <c r="AK525" s="234"/>
      <c r="AL525" s="234"/>
      <c r="AM525" s="234"/>
      <c r="AN525" s="234"/>
      <c r="AO525" s="234"/>
      <c r="AP525" s="234"/>
      <c r="AQ525" s="234"/>
      <c r="AR525" s="240"/>
      <c r="AS525" s="240"/>
      <c r="AT525" s="240"/>
      <c r="AU525" s="240"/>
      <c r="AV525" s="240"/>
      <c r="AW525" s="240"/>
      <c r="AX525" s="240"/>
      <c r="AY525" s="240"/>
      <c r="AZ525" s="240"/>
      <c r="BA525" s="240"/>
      <c r="BB525" s="240"/>
      <c r="BC525" s="240"/>
      <c r="BD525" s="240"/>
      <c r="BE525" s="240"/>
      <c r="BF525" s="240"/>
      <c r="BG525" s="240"/>
    </row>
    <row r="526" spans="1:59" s="5" customFormat="1" ht="12.75">
      <c r="A526" s="234"/>
      <c r="B526" s="234"/>
      <c r="C526" s="234"/>
      <c r="D526" s="234"/>
      <c r="E526" s="234"/>
      <c r="F526" s="234"/>
      <c r="G526" s="234"/>
      <c r="H526" s="234"/>
      <c r="I526" s="234"/>
      <c r="J526" s="234"/>
      <c r="K526" s="234"/>
      <c r="L526" s="234"/>
      <c r="M526" s="234"/>
      <c r="N526" s="234"/>
      <c r="O526" s="234"/>
      <c r="P526" s="234"/>
      <c r="Q526" s="234"/>
      <c r="R526" s="234"/>
      <c r="S526" s="234"/>
      <c r="T526" s="234"/>
      <c r="U526" s="234"/>
      <c r="V526" s="234"/>
      <c r="W526" s="234"/>
      <c r="X526" s="234"/>
      <c r="Y526" s="234"/>
      <c r="Z526" s="234"/>
      <c r="AA526" s="234"/>
      <c r="AB526" s="234"/>
      <c r="AC526" s="234"/>
      <c r="AD526" s="234"/>
      <c r="AE526" s="234"/>
      <c r="AF526" s="234"/>
      <c r="AG526" s="234"/>
      <c r="AH526" s="234"/>
      <c r="AI526" s="234"/>
      <c r="AJ526" s="234"/>
      <c r="AK526" s="234"/>
      <c r="AL526" s="234"/>
      <c r="AM526" s="234"/>
      <c r="AN526" s="234"/>
      <c r="AO526" s="234"/>
      <c r="AP526" s="234"/>
      <c r="AQ526" s="234"/>
      <c r="AR526" s="240"/>
      <c r="AS526" s="240"/>
      <c r="AT526" s="240"/>
      <c r="AU526" s="240"/>
      <c r="AV526" s="240"/>
      <c r="AW526" s="240"/>
      <c r="AX526" s="240"/>
      <c r="AY526" s="240"/>
      <c r="AZ526" s="240"/>
      <c r="BA526" s="240"/>
      <c r="BB526" s="240"/>
      <c r="BC526" s="240"/>
      <c r="BD526" s="240"/>
      <c r="BE526" s="240"/>
      <c r="BF526" s="240"/>
      <c r="BG526" s="240"/>
    </row>
    <row r="527" spans="1:59" s="5" customFormat="1" ht="12.75">
      <c r="A527" s="234"/>
      <c r="B527" s="234"/>
      <c r="C527" s="234"/>
      <c r="D527" s="234"/>
      <c r="E527" s="234"/>
      <c r="F527" s="234"/>
      <c r="G527" s="234"/>
      <c r="H527" s="234"/>
      <c r="I527" s="234"/>
      <c r="J527" s="234"/>
      <c r="K527" s="234"/>
      <c r="L527" s="234"/>
      <c r="M527" s="234"/>
      <c r="N527" s="234"/>
      <c r="O527" s="234"/>
      <c r="P527" s="234"/>
      <c r="Q527" s="234"/>
      <c r="R527" s="234"/>
      <c r="S527" s="234"/>
      <c r="T527" s="234"/>
      <c r="U527" s="234"/>
      <c r="V527" s="234"/>
      <c r="W527" s="234"/>
      <c r="X527" s="234"/>
      <c r="Y527" s="234"/>
      <c r="Z527" s="234"/>
      <c r="AA527" s="234"/>
      <c r="AB527" s="234"/>
      <c r="AC527" s="234"/>
      <c r="AD527" s="234"/>
      <c r="AE527" s="234"/>
      <c r="AF527" s="234"/>
      <c r="AG527" s="234"/>
      <c r="AH527" s="234"/>
      <c r="AI527" s="234"/>
      <c r="AJ527" s="234"/>
      <c r="AK527" s="234"/>
      <c r="AL527" s="234"/>
      <c r="AM527" s="234"/>
      <c r="AN527" s="234"/>
      <c r="AO527" s="234"/>
      <c r="AP527" s="234"/>
      <c r="AQ527" s="234"/>
      <c r="AR527" s="240"/>
      <c r="AS527" s="240"/>
      <c r="AT527" s="240"/>
      <c r="AU527" s="240"/>
      <c r="AV527" s="240"/>
      <c r="AW527" s="240"/>
      <c r="AX527" s="240"/>
      <c r="AY527" s="240"/>
      <c r="AZ527" s="240"/>
      <c r="BA527" s="240"/>
      <c r="BB527" s="240"/>
      <c r="BC527" s="240"/>
      <c r="BD527" s="240"/>
      <c r="BE527" s="240"/>
      <c r="BF527" s="240"/>
      <c r="BG527" s="240"/>
    </row>
    <row r="528" spans="1:59" s="5" customFormat="1" ht="12.75">
      <c r="A528" s="234"/>
      <c r="B528" s="234"/>
      <c r="C528" s="234"/>
      <c r="D528" s="234"/>
      <c r="E528" s="234"/>
      <c r="F528" s="234"/>
      <c r="G528" s="234"/>
      <c r="H528" s="234"/>
      <c r="I528" s="234"/>
      <c r="J528" s="234"/>
      <c r="K528" s="234"/>
      <c r="L528" s="234"/>
      <c r="M528" s="234"/>
      <c r="N528" s="234"/>
      <c r="O528" s="234"/>
      <c r="P528" s="234"/>
      <c r="Q528" s="234"/>
      <c r="R528" s="234"/>
      <c r="S528" s="234"/>
      <c r="T528" s="234"/>
      <c r="U528" s="234"/>
      <c r="V528" s="234"/>
      <c r="W528" s="234"/>
      <c r="X528" s="234"/>
      <c r="Y528" s="234"/>
      <c r="Z528" s="234"/>
      <c r="AA528" s="234"/>
      <c r="AB528" s="234"/>
      <c r="AC528" s="234"/>
      <c r="AD528" s="234"/>
      <c r="AE528" s="234"/>
      <c r="AF528" s="234"/>
      <c r="AG528" s="234"/>
      <c r="AH528" s="234"/>
      <c r="AI528" s="234"/>
      <c r="AJ528" s="234"/>
      <c r="AK528" s="234"/>
      <c r="AL528" s="234"/>
      <c r="AM528" s="234"/>
      <c r="AN528" s="234"/>
      <c r="AO528" s="234"/>
      <c r="AP528" s="234"/>
      <c r="AQ528" s="234"/>
      <c r="AR528" s="240"/>
      <c r="AS528" s="240"/>
      <c r="AT528" s="240"/>
      <c r="AU528" s="240"/>
      <c r="AV528" s="240"/>
      <c r="AW528" s="240"/>
      <c r="AX528" s="240"/>
      <c r="AY528" s="240"/>
      <c r="AZ528" s="240"/>
      <c r="BA528" s="240"/>
      <c r="BB528" s="240"/>
      <c r="BC528" s="240"/>
      <c r="BD528" s="240"/>
      <c r="BE528" s="240"/>
      <c r="BF528" s="240"/>
      <c r="BG528" s="240"/>
    </row>
    <row r="529" spans="1:59" s="5" customFormat="1" ht="12.75">
      <c r="A529" s="234"/>
      <c r="B529" s="234"/>
      <c r="C529" s="234"/>
      <c r="D529" s="234"/>
      <c r="E529" s="234"/>
      <c r="F529" s="234"/>
      <c r="G529" s="234"/>
      <c r="H529" s="234"/>
      <c r="I529" s="234"/>
      <c r="J529" s="234"/>
      <c r="K529" s="234"/>
      <c r="L529" s="234"/>
      <c r="M529" s="234"/>
      <c r="N529" s="234"/>
      <c r="O529" s="234"/>
      <c r="P529" s="234"/>
      <c r="Q529" s="234"/>
      <c r="R529" s="234"/>
      <c r="S529" s="234"/>
      <c r="T529" s="234"/>
      <c r="U529" s="234"/>
      <c r="V529" s="234"/>
      <c r="W529" s="234"/>
      <c r="X529" s="234"/>
      <c r="Y529" s="234"/>
      <c r="Z529" s="234"/>
      <c r="AA529" s="234"/>
      <c r="AB529" s="234"/>
      <c r="AC529" s="234"/>
      <c r="AD529" s="234"/>
      <c r="AE529" s="234"/>
      <c r="AF529" s="234"/>
      <c r="AG529" s="234"/>
      <c r="AH529" s="234"/>
      <c r="AI529" s="234"/>
      <c r="AJ529" s="234"/>
      <c r="AK529" s="234"/>
      <c r="AL529" s="234"/>
      <c r="AM529" s="234"/>
      <c r="AN529" s="234"/>
      <c r="AO529" s="234"/>
      <c r="AP529" s="234"/>
      <c r="AQ529" s="234"/>
      <c r="AR529" s="240"/>
      <c r="AS529" s="240"/>
      <c r="AT529" s="240"/>
      <c r="AU529" s="240"/>
      <c r="AV529" s="240"/>
      <c r="AW529" s="240"/>
      <c r="AX529" s="240"/>
      <c r="AY529" s="240"/>
      <c r="AZ529" s="240"/>
      <c r="BA529" s="240"/>
      <c r="BB529" s="240"/>
      <c r="BC529" s="240"/>
      <c r="BD529" s="240"/>
      <c r="BE529" s="240"/>
      <c r="BF529" s="240"/>
      <c r="BG529" s="240"/>
    </row>
    <row r="530" spans="1:59" s="5" customFormat="1" ht="12.75">
      <c r="A530" s="234"/>
      <c r="B530" s="234"/>
      <c r="C530" s="234"/>
      <c r="D530" s="234"/>
      <c r="E530" s="234"/>
      <c r="F530" s="234"/>
      <c r="G530" s="234"/>
      <c r="H530" s="234"/>
      <c r="I530" s="234"/>
      <c r="J530" s="234"/>
      <c r="K530" s="234"/>
      <c r="L530" s="234"/>
      <c r="M530" s="234"/>
      <c r="N530" s="234"/>
      <c r="O530" s="234"/>
      <c r="P530" s="234"/>
      <c r="Q530" s="234"/>
      <c r="R530" s="234"/>
      <c r="S530" s="234"/>
      <c r="T530" s="234"/>
      <c r="U530" s="234"/>
      <c r="V530" s="234"/>
      <c r="W530" s="234"/>
      <c r="X530" s="234"/>
      <c r="Y530" s="234"/>
      <c r="Z530" s="234"/>
      <c r="AA530" s="234"/>
      <c r="AB530" s="234"/>
      <c r="AC530" s="234"/>
      <c r="AD530" s="234"/>
      <c r="AE530" s="234"/>
      <c r="AF530" s="234"/>
      <c r="AG530" s="234"/>
      <c r="AH530" s="234"/>
      <c r="AI530" s="234"/>
      <c r="AJ530" s="234"/>
      <c r="AK530" s="234"/>
      <c r="AL530" s="234"/>
      <c r="AM530" s="234"/>
      <c r="AN530" s="234"/>
      <c r="AO530" s="234"/>
      <c r="AP530" s="234"/>
      <c r="AQ530" s="234"/>
      <c r="AR530" s="240"/>
      <c r="AS530" s="240"/>
      <c r="AT530" s="240"/>
      <c r="AU530" s="240"/>
      <c r="AV530" s="240"/>
      <c r="AW530" s="240"/>
      <c r="AX530" s="240"/>
      <c r="AY530" s="240"/>
      <c r="AZ530" s="240"/>
      <c r="BA530" s="240"/>
      <c r="BB530" s="240"/>
      <c r="BC530" s="240"/>
      <c r="BD530" s="240"/>
      <c r="BE530" s="240"/>
      <c r="BF530" s="240"/>
      <c r="BG530" s="240"/>
    </row>
    <row r="531" spans="1:59" s="5" customFormat="1" ht="12.75">
      <c r="A531" s="234"/>
      <c r="B531" s="234"/>
      <c r="C531" s="234"/>
      <c r="D531" s="234"/>
      <c r="E531" s="234"/>
      <c r="F531" s="234"/>
      <c r="G531" s="234"/>
      <c r="H531" s="234"/>
      <c r="I531" s="234"/>
      <c r="J531" s="234"/>
      <c r="K531" s="234"/>
      <c r="L531" s="234"/>
      <c r="M531" s="234"/>
      <c r="N531" s="234"/>
      <c r="O531" s="234"/>
      <c r="P531" s="234"/>
      <c r="Q531" s="234"/>
      <c r="R531" s="234"/>
      <c r="S531" s="234"/>
      <c r="T531" s="234"/>
      <c r="U531" s="234"/>
      <c r="V531" s="234"/>
      <c r="W531" s="234"/>
      <c r="X531" s="234"/>
      <c r="Y531" s="234"/>
      <c r="Z531" s="234"/>
      <c r="AA531" s="234"/>
      <c r="AB531" s="234"/>
      <c r="AC531" s="234"/>
      <c r="AD531" s="234"/>
      <c r="AE531" s="234"/>
      <c r="AF531" s="234"/>
      <c r="AG531" s="234"/>
      <c r="AH531" s="234"/>
      <c r="AI531" s="234"/>
      <c r="AJ531" s="234"/>
      <c r="AK531" s="234"/>
      <c r="AL531" s="234"/>
      <c r="AM531" s="234"/>
      <c r="AN531" s="234"/>
      <c r="AO531" s="234"/>
      <c r="AP531" s="234"/>
      <c r="AQ531" s="234"/>
      <c r="AR531" s="240"/>
      <c r="AS531" s="240"/>
      <c r="AT531" s="240"/>
      <c r="AU531" s="240"/>
      <c r="AV531" s="240"/>
      <c r="AW531" s="240"/>
      <c r="AX531" s="240"/>
      <c r="AY531" s="240"/>
      <c r="AZ531" s="240"/>
      <c r="BA531" s="240"/>
      <c r="BB531" s="240"/>
      <c r="BC531" s="240"/>
      <c r="BD531" s="240"/>
      <c r="BE531" s="240"/>
      <c r="BF531" s="240"/>
      <c r="BG531" s="240"/>
    </row>
    <row r="532" spans="1:59" s="5" customFormat="1" ht="12.75">
      <c r="A532" s="234"/>
      <c r="B532" s="234"/>
      <c r="C532" s="234"/>
      <c r="D532" s="234"/>
      <c r="E532" s="234"/>
      <c r="F532" s="234"/>
      <c r="G532" s="234"/>
      <c r="H532" s="234"/>
      <c r="I532" s="234"/>
      <c r="J532" s="234"/>
      <c r="K532" s="234"/>
      <c r="L532" s="234"/>
      <c r="M532" s="234"/>
      <c r="N532" s="234"/>
      <c r="O532" s="234"/>
      <c r="P532" s="234"/>
      <c r="Q532" s="234"/>
      <c r="R532" s="234"/>
      <c r="S532" s="234"/>
      <c r="T532" s="234"/>
      <c r="U532" s="234"/>
      <c r="V532" s="234"/>
      <c r="W532" s="234"/>
      <c r="X532" s="234"/>
      <c r="Y532" s="234"/>
      <c r="Z532" s="234"/>
      <c r="AA532" s="234"/>
      <c r="AB532" s="234"/>
      <c r="AC532" s="234"/>
      <c r="AD532" s="234"/>
      <c r="AE532" s="234"/>
      <c r="AF532" s="234"/>
      <c r="AG532" s="234"/>
      <c r="AH532" s="234"/>
      <c r="AI532" s="234"/>
      <c r="AJ532" s="234"/>
      <c r="AK532" s="234"/>
      <c r="AL532" s="234"/>
      <c r="AM532" s="234"/>
      <c r="AN532" s="234"/>
      <c r="AO532" s="234"/>
      <c r="AP532" s="234"/>
      <c r="AQ532" s="234"/>
      <c r="AR532" s="240"/>
      <c r="AS532" s="240"/>
      <c r="AT532" s="240"/>
      <c r="AU532" s="240"/>
      <c r="AV532" s="240"/>
      <c r="AW532" s="240"/>
      <c r="AX532" s="240"/>
      <c r="AY532" s="240"/>
      <c r="AZ532" s="240"/>
      <c r="BA532" s="240"/>
      <c r="BB532" s="240"/>
      <c r="BC532" s="240"/>
      <c r="BD532" s="240"/>
      <c r="BE532" s="240"/>
      <c r="BF532" s="240"/>
      <c r="BG532" s="240"/>
    </row>
    <row r="533" spans="1:59" s="5" customFormat="1" ht="12.75">
      <c r="A533" s="234"/>
      <c r="B533" s="234"/>
      <c r="C533" s="234"/>
      <c r="D533" s="234"/>
      <c r="E533" s="234"/>
      <c r="F533" s="234"/>
      <c r="G533" s="234"/>
      <c r="H533" s="234"/>
      <c r="I533" s="234"/>
      <c r="J533" s="234"/>
      <c r="K533" s="234"/>
      <c r="L533" s="234"/>
      <c r="M533" s="234"/>
      <c r="N533" s="234"/>
      <c r="O533" s="234"/>
      <c r="P533" s="234"/>
      <c r="Q533" s="234"/>
      <c r="R533" s="234"/>
      <c r="S533" s="234"/>
      <c r="T533" s="234"/>
      <c r="U533" s="234"/>
      <c r="V533" s="234"/>
      <c r="W533" s="234"/>
      <c r="X533" s="234"/>
      <c r="Y533" s="234"/>
      <c r="Z533" s="234"/>
      <c r="AA533" s="234"/>
      <c r="AB533" s="234"/>
      <c r="AC533" s="234"/>
      <c r="AD533" s="234"/>
      <c r="AE533" s="234"/>
      <c r="AF533" s="234"/>
      <c r="AG533" s="234"/>
      <c r="AH533" s="234"/>
      <c r="AI533" s="234"/>
      <c r="AJ533" s="234"/>
      <c r="AK533" s="234"/>
      <c r="AL533" s="234"/>
      <c r="AM533" s="234"/>
      <c r="AN533" s="234"/>
      <c r="AO533" s="234"/>
      <c r="AP533" s="234"/>
      <c r="AQ533" s="234"/>
      <c r="AR533" s="240"/>
      <c r="AS533" s="240"/>
      <c r="AT533" s="240"/>
      <c r="AU533" s="240"/>
      <c r="AV533" s="240"/>
      <c r="AW533" s="240"/>
      <c r="AX533" s="240"/>
      <c r="AY533" s="240"/>
      <c r="AZ533" s="240"/>
      <c r="BA533" s="240"/>
      <c r="BB533" s="240"/>
      <c r="BC533" s="240"/>
      <c r="BD533" s="240"/>
      <c r="BE533" s="240"/>
      <c r="BF533" s="240"/>
      <c r="BG533" s="240"/>
    </row>
    <row r="534" spans="1:59" s="5" customFormat="1" ht="12.75">
      <c r="A534" s="234"/>
      <c r="B534" s="234"/>
      <c r="C534" s="234"/>
      <c r="D534" s="234"/>
      <c r="E534" s="234"/>
      <c r="F534" s="234"/>
      <c r="G534" s="234"/>
      <c r="H534" s="234"/>
      <c r="I534" s="234"/>
      <c r="J534" s="234"/>
      <c r="K534" s="234"/>
      <c r="L534" s="234"/>
      <c r="M534" s="234"/>
      <c r="N534" s="234"/>
      <c r="O534" s="234"/>
      <c r="P534" s="234"/>
      <c r="Q534" s="234"/>
      <c r="R534" s="234"/>
      <c r="S534" s="234"/>
      <c r="T534" s="234"/>
      <c r="U534" s="234"/>
      <c r="V534" s="234"/>
      <c r="W534" s="234"/>
      <c r="X534" s="234"/>
      <c r="Y534" s="234"/>
      <c r="Z534" s="234"/>
      <c r="AA534" s="234"/>
      <c r="AB534" s="234"/>
      <c r="AC534" s="234"/>
      <c r="AD534" s="234"/>
      <c r="AE534" s="234"/>
      <c r="AF534" s="234"/>
      <c r="AG534" s="234"/>
      <c r="AH534" s="234"/>
      <c r="AI534" s="234"/>
      <c r="AJ534" s="234"/>
      <c r="AK534" s="234"/>
      <c r="AL534" s="234"/>
      <c r="AM534" s="234"/>
      <c r="AN534" s="234"/>
      <c r="AO534" s="234"/>
      <c r="AP534" s="234"/>
      <c r="AQ534" s="234"/>
      <c r="AR534" s="240"/>
      <c r="AS534" s="240"/>
      <c r="AT534" s="240"/>
      <c r="AU534" s="240"/>
      <c r="AV534" s="240"/>
      <c r="AW534" s="240"/>
      <c r="AX534" s="240"/>
      <c r="AY534" s="240"/>
      <c r="AZ534" s="240"/>
      <c r="BA534" s="240"/>
      <c r="BB534" s="240"/>
      <c r="BC534" s="240"/>
      <c r="BD534" s="240"/>
      <c r="BE534" s="240"/>
      <c r="BF534" s="240"/>
      <c r="BG534" s="240"/>
    </row>
    <row r="535" spans="1:59" s="5" customFormat="1" ht="12.75">
      <c r="A535" s="234"/>
      <c r="B535" s="234"/>
      <c r="C535" s="234"/>
      <c r="D535" s="234"/>
      <c r="E535" s="234"/>
      <c r="F535" s="234"/>
      <c r="G535" s="234"/>
      <c r="H535" s="234"/>
      <c r="I535" s="234"/>
      <c r="J535" s="234"/>
      <c r="K535" s="234"/>
      <c r="L535" s="234"/>
      <c r="M535" s="234"/>
      <c r="N535" s="234"/>
      <c r="O535" s="234"/>
      <c r="P535" s="234"/>
      <c r="Q535" s="234"/>
      <c r="R535" s="234"/>
      <c r="S535" s="234"/>
      <c r="T535" s="234"/>
      <c r="U535" s="234"/>
      <c r="V535" s="234"/>
      <c r="W535" s="234"/>
      <c r="X535" s="234"/>
      <c r="Y535" s="234"/>
      <c r="Z535" s="234"/>
      <c r="AA535" s="234"/>
      <c r="AB535" s="234"/>
      <c r="AC535" s="234"/>
      <c r="AD535" s="234"/>
      <c r="AE535" s="234"/>
      <c r="AF535" s="234"/>
      <c r="AG535" s="234"/>
      <c r="AH535" s="234"/>
      <c r="AI535" s="234"/>
      <c r="AJ535" s="234"/>
      <c r="AK535" s="234"/>
      <c r="AL535" s="234"/>
      <c r="AM535" s="234"/>
      <c r="AN535" s="234"/>
      <c r="AO535" s="234"/>
      <c r="AP535" s="234"/>
      <c r="AQ535" s="234"/>
      <c r="AR535" s="240"/>
      <c r="AS535" s="240"/>
      <c r="AT535" s="240"/>
      <c r="AU535" s="240"/>
      <c r="AV535" s="240"/>
      <c r="AW535" s="240"/>
      <c r="AX535" s="240"/>
      <c r="AY535" s="240"/>
      <c r="AZ535" s="240"/>
      <c r="BA535" s="240"/>
      <c r="BB535" s="240"/>
      <c r="BC535" s="240"/>
      <c r="BD535" s="240"/>
      <c r="BE535" s="240"/>
      <c r="BF535" s="240"/>
      <c r="BG535" s="240"/>
    </row>
    <row r="536" spans="1:59" s="5" customFormat="1" ht="12.75">
      <c r="A536" s="234"/>
      <c r="B536" s="234"/>
      <c r="C536" s="234"/>
      <c r="D536" s="234"/>
      <c r="E536" s="234"/>
      <c r="F536" s="234"/>
      <c r="G536" s="234"/>
      <c r="H536" s="234"/>
      <c r="I536" s="234"/>
      <c r="J536" s="234"/>
      <c r="K536" s="234"/>
      <c r="L536" s="234"/>
      <c r="M536" s="234"/>
      <c r="N536" s="234"/>
      <c r="O536" s="234"/>
      <c r="P536" s="234"/>
      <c r="Q536" s="234"/>
      <c r="R536" s="234"/>
      <c r="S536" s="234"/>
      <c r="T536" s="234"/>
      <c r="U536" s="234"/>
      <c r="V536" s="234"/>
      <c r="W536" s="234"/>
      <c r="X536" s="234"/>
      <c r="Y536" s="234"/>
      <c r="Z536" s="234"/>
      <c r="AA536" s="234"/>
      <c r="AB536" s="234"/>
      <c r="AC536" s="234"/>
      <c r="AD536" s="234"/>
      <c r="AE536" s="234"/>
      <c r="AF536" s="234"/>
      <c r="AG536" s="234"/>
      <c r="AH536" s="234"/>
      <c r="AI536" s="234"/>
      <c r="AJ536" s="234"/>
      <c r="AK536" s="234"/>
      <c r="AL536" s="234"/>
      <c r="AM536" s="234"/>
      <c r="AN536" s="234"/>
      <c r="AO536" s="234"/>
      <c r="AP536" s="234"/>
      <c r="AQ536" s="234"/>
      <c r="AR536" s="240"/>
      <c r="AS536" s="240"/>
      <c r="AT536" s="240"/>
      <c r="AU536" s="240"/>
      <c r="AV536" s="240"/>
      <c r="AW536" s="240"/>
      <c r="AX536" s="240"/>
      <c r="AY536" s="240"/>
      <c r="AZ536" s="240"/>
      <c r="BA536" s="240"/>
      <c r="BB536" s="240"/>
      <c r="BC536" s="240"/>
      <c r="BD536" s="240"/>
      <c r="BE536" s="240"/>
      <c r="BF536" s="240"/>
      <c r="BG536" s="240"/>
    </row>
    <row r="537" spans="1:59" s="5" customFormat="1" ht="12.75">
      <c r="A537" s="234"/>
      <c r="B537" s="234"/>
      <c r="C537" s="234"/>
      <c r="D537" s="234"/>
      <c r="E537" s="234"/>
      <c r="F537" s="234"/>
      <c r="G537" s="234"/>
      <c r="H537" s="234"/>
      <c r="I537" s="234"/>
      <c r="J537" s="234"/>
      <c r="K537" s="234"/>
      <c r="L537" s="234"/>
      <c r="M537" s="234"/>
      <c r="N537" s="234"/>
      <c r="O537" s="234"/>
      <c r="P537" s="234"/>
      <c r="Q537" s="234"/>
      <c r="R537" s="234"/>
      <c r="S537" s="234"/>
      <c r="T537" s="234"/>
      <c r="U537" s="234"/>
      <c r="V537" s="234"/>
      <c r="W537" s="234"/>
      <c r="X537" s="234"/>
      <c r="Y537" s="234"/>
      <c r="Z537" s="234"/>
      <c r="AA537" s="234"/>
      <c r="AB537" s="234"/>
      <c r="AC537" s="234"/>
      <c r="AD537" s="234"/>
      <c r="AE537" s="234"/>
      <c r="AF537" s="234"/>
      <c r="AG537" s="234"/>
      <c r="AH537" s="234"/>
      <c r="AI537" s="234"/>
      <c r="AJ537" s="234"/>
      <c r="AK537" s="234"/>
      <c r="AL537" s="234"/>
      <c r="AM537" s="234"/>
      <c r="AN537" s="234"/>
      <c r="AO537" s="234"/>
      <c r="AP537" s="234"/>
      <c r="AQ537" s="234"/>
      <c r="AR537" s="240"/>
      <c r="AS537" s="240"/>
      <c r="AT537" s="240"/>
      <c r="AU537" s="240"/>
      <c r="AV537" s="240"/>
      <c r="AW537" s="240"/>
      <c r="AX537" s="240"/>
      <c r="AY537" s="240"/>
      <c r="AZ537" s="240"/>
      <c r="BA537" s="240"/>
      <c r="BB537" s="240"/>
      <c r="BC537" s="240"/>
      <c r="BD537" s="240"/>
      <c r="BE537" s="240"/>
      <c r="BF537" s="240"/>
      <c r="BG537" s="240"/>
    </row>
    <row r="538" spans="1:59" s="5" customFormat="1" ht="12.75">
      <c r="A538" s="234"/>
      <c r="B538" s="234"/>
      <c r="C538" s="234"/>
      <c r="D538" s="234"/>
      <c r="E538" s="234"/>
      <c r="F538" s="234"/>
      <c r="G538" s="234"/>
      <c r="H538" s="234"/>
      <c r="I538" s="234"/>
      <c r="J538" s="234"/>
      <c r="K538" s="234"/>
      <c r="L538" s="234"/>
      <c r="M538" s="234"/>
      <c r="N538" s="234"/>
      <c r="O538" s="234"/>
      <c r="P538" s="234"/>
      <c r="Q538" s="234"/>
      <c r="R538" s="234"/>
      <c r="S538" s="234"/>
      <c r="T538" s="234"/>
      <c r="U538" s="234"/>
      <c r="V538" s="234"/>
      <c r="W538" s="234"/>
      <c r="X538" s="234"/>
      <c r="Y538" s="234"/>
      <c r="Z538" s="234"/>
      <c r="AA538" s="234"/>
      <c r="AB538" s="234"/>
      <c r="AC538" s="234"/>
      <c r="AD538" s="234"/>
      <c r="AE538" s="234"/>
      <c r="AF538" s="234"/>
      <c r="AG538" s="234"/>
      <c r="AH538" s="234"/>
      <c r="AI538" s="234"/>
      <c r="AJ538" s="234"/>
      <c r="AK538" s="234"/>
      <c r="AL538" s="234"/>
      <c r="AM538" s="234"/>
      <c r="AN538" s="234"/>
      <c r="AO538" s="234"/>
      <c r="AP538" s="234"/>
      <c r="AQ538" s="234"/>
      <c r="AR538" s="240"/>
      <c r="AS538" s="240"/>
      <c r="AT538" s="240"/>
      <c r="AU538" s="240"/>
      <c r="AV538" s="240"/>
      <c r="AW538" s="240"/>
      <c r="AX538" s="240"/>
      <c r="AY538" s="240"/>
      <c r="AZ538" s="240"/>
      <c r="BA538" s="240"/>
      <c r="BB538" s="240"/>
      <c r="BC538" s="240"/>
      <c r="BD538" s="240"/>
      <c r="BE538" s="240"/>
      <c r="BF538" s="240"/>
      <c r="BG538" s="240"/>
    </row>
    <row r="539" spans="1:59" s="5" customFormat="1" ht="12.75">
      <c r="A539" s="234"/>
      <c r="B539" s="234"/>
      <c r="C539" s="234"/>
      <c r="D539" s="234"/>
      <c r="E539" s="234"/>
      <c r="F539" s="234"/>
      <c r="G539" s="234"/>
      <c r="H539" s="234"/>
      <c r="I539" s="234"/>
      <c r="J539" s="234"/>
      <c r="K539" s="234"/>
      <c r="L539" s="234"/>
      <c r="M539" s="234"/>
      <c r="N539" s="234"/>
      <c r="O539" s="234"/>
      <c r="P539" s="234"/>
      <c r="Q539" s="234"/>
      <c r="R539" s="234"/>
      <c r="S539" s="234"/>
      <c r="T539" s="234"/>
      <c r="U539" s="234"/>
      <c r="V539" s="234"/>
      <c r="W539" s="234"/>
      <c r="X539" s="234"/>
      <c r="Y539" s="234"/>
      <c r="Z539" s="234"/>
      <c r="AA539" s="234"/>
      <c r="AB539" s="234"/>
      <c r="AC539" s="234"/>
      <c r="AD539" s="234"/>
      <c r="AE539" s="234"/>
      <c r="AF539" s="234"/>
      <c r="AG539" s="234"/>
      <c r="AH539" s="234"/>
      <c r="AI539" s="234"/>
      <c r="AJ539" s="234"/>
      <c r="AK539" s="234"/>
      <c r="AL539" s="234"/>
      <c r="AM539" s="234"/>
      <c r="AN539" s="234"/>
      <c r="AO539" s="234"/>
      <c r="AP539" s="234"/>
      <c r="AQ539" s="234"/>
      <c r="AR539" s="240"/>
      <c r="AS539" s="240"/>
      <c r="AT539" s="240"/>
      <c r="AU539" s="240"/>
      <c r="AV539" s="240"/>
      <c r="AW539" s="240"/>
      <c r="AX539" s="240"/>
      <c r="AY539" s="240"/>
      <c r="AZ539" s="240"/>
      <c r="BA539" s="240"/>
      <c r="BB539" s="240"/>
      <c r="BC539" s="240"/>
      <c r="BD539" s="240"/>
      <c r="BE539" s="240"/>
      <c r="BF539" s="240"/>
      <c r="BG539" s="240"/>
    </row>
    <row r="540" spans="1:59" s="5" customFormat="1" ht="12.75">
      <c r="A540" s="234"/>
      <c r="B540" s="234"/>
      <c r="C540" s="234"/>
      <c r="D540" s="234"/>
      <c r="E540" s="234"/>
      <c r="F540" s="234"/>
      <c r="G540" s="234"/>
      <c r="H540" s="234"/>
      <c r="I540" s="234"/>
      <c r="J540" s="234"/>
      <c r="K540" s="234"/>
      <c r="L540" s="234"/>
      <c r="M540" s="234"/>
      <c r="N540" s="234"/>
      <c r="O540" s="234"/>
      <c r="P540" s="234"/>
      <c r="Q540" s="234"/>
      <c r="R540" s="234"/>
      <c r="S540" s="234"/>
      <c r="T540" s="234"/>
      <c r="U540" s="234"/>
      <c r="V540" s="234"/>
      <c r="W540" s="234"/>
      <c r="X540" s="234"/>
      <c r="Y540" s="234"/>
      <c r="Z540" s="234"/>
      <c r="AA540" s="234"/>
      <c r="AB540" s="234"/>
      <c r="AC540" s="234"/>
      <c r="AD540" s="234"/>
      <c r="AE540" s="234"/>
      <c r="AF540" s="234"/>
      <c r="AG540" s="234"/>
      <c r="AH540" s="234"/>
      <c r="AI540" s="234"/>
      <c r="AJ540" s="234"/>
      <c r="AK540" s="234"/>
      <c r="AL540" s="234"/>
      <c r="AM540" s="234"/>
      <c r="AN540" s="234"/>
      <c r="AO540" s="234"/>
      <c r="AP540" s="234"/>
      <c r="AQ540" s="234"/>
      <c r="AR540" s="240"/>
      <c r="AS540" s="240"/>
      <c r="AT540" s="240"/>
      <c r="AU540" s="240"/>
      <c r="AV540" s="240"/>
      <c r="AW540" s="240"/>
      <c r="AX540" s="240"/>
      <c r="AY540" s="240"/>
      <c r="AZ540" s="240"/>
      <c r="BA540" s="240"/>
      <c r="BB540" s="240"/>
      <c r="BC540" s="240"/>
      <c r="BD540" s="240"/>
      <c r="BE540" s="240"/>
      <c r="BF540" s="240"/>
      <c r="BG540" s="240"/>
    </row>
    <row r="541" spans="1:59" s="5" customFormat="1" ht="12.75">
      <c r="A541" s="234"/>
      <c r="B541" s="234"/>
      <c r="C541" s="234"/>
      <c r="D541" s="234"/>
      <c r="E541" s="234"/>
      <c r="F541" s="234"/>
      <c r="G541" s="234"/>
      <c r="H541" s="234"/>
      <c r="I541" s="234"/>
      <c r="J541" s="234"/>
      <c r="K541" s="234"/>
      <c r="L541" s="234"/>
      <c r="M541" s="234"/>
      <c r="N541" s="234"/>
      <c r="O541" s="234"/>
      <c r="P541" s="234"/>
      <c r="Q541" s="234"/>
      <c r="R541" s="234"/>
      <c r="S541" s="234"/>
      <c r="T541" s="234"/>
      <c r="U541" s="234"/>
      <c r="V541" s="234"/>
      <c r="W541" s="234"/>
      <c r="X541" s="234"/>
      <c r="Y541" s="234"/>
      <c r="Z541" s="234"/>
      <c r="AA541" s="234"/>
      <c r="AB541" s="234"/>
      <c r="AC541" s="234"/>
      <c r="AD541" s="234"/>
      <c r="AE541" s="234"/>
      <c r="AF541" s="234"/>
      <c r="AG541" s="234"/>
      <c r="AH541" s="234"/>
      <c r="AI541" s="234"/>
      <c r="AJ541" s="234"/>
      <c r="AK541" s="234"/>
      <c r="AL541" s="234"/>
      <c r="AM541" s="234"/>
      <c r="AN541" s="234"/>
      <c r="AO541" s="234"/>
      <c r="AP541" s="234"/>
      <c r="AQ541" s="234"/>
      <c r="AR541" s="240"/>
      <c r="AS541" s="240"/>
      <c r="AT541" s="240"/>
      <c r="AU541" s="240"/>
      <c r="AV541" s="240"/>
      <c r="AW541" s="240"/>
      <c r="AX541" s="240"/>
      <c r="AY541" s="240"/>
      <c r="AZ541" s="240"/>
      <c r="BA541" s="240"/>
      <c r="BB541" s="240"/>
      <c r="BC541" s="240"/>
      <c r="BD541" s="240"/>
      <c r="BE541" s="240"/>
      <c r="BF541" s="240"/>
      <c r="BG541" s="240"/>
    </row>
    <row r="542" spans="1:59" s="5" customFormat="1" ht="12.75">
      <c r="A542" s="234"/>
      <c r="B542" s="234"/>
      <c r="C542" s="234"/>
      <c r="D542" s="234"/>
      <c r="E542" s="234"/>
      <c r="F542" s="234"/>
      <c r="G542" s="234"/>
      <c r="H542" s="234"/>
      <c r="I542" s="234"/>
      <c r="J542" s="234"/>
      <c r="K542" s="234"/>
      <c r="L542" s="234"/>
      <c r="M542" s="234"/>
      <c r="N542" s="234"/>
      <c r="O542" s="234"/>
      <c r="P542" s="234"/>
      <c r="Q542" s="234"/>
      <c r="R542" s="234"/>
      <c r="S542" s="234"/>
      <c r="T542" s="234"/>
      <c r="U542" s="234"/>
      <c r="V542" s="234"/>
      <c r="W542" s="234"/>
      <c r="X542" s="234"/>
      <c r="Y542" s="234"/>
      <c r="Z542" s="234"/>
      <c r="AA542" s="234"/>
      <c r="AB542" s="234"/>
      <c r="AC542" s="234"/>
      <c r="AD542" s="234"/>
      <c r="AE542" s="234"/>
      <c r="AF542" s="234"/>
      <c r="AG542" s="234"/>
      <c r="AH542" s="234"/>
      <c r="AI542" s="234"/>
      <c r="AJ542" s="234"/>
      <c r="AK542" s="234"/>
      <c r="AL542" s="234"/>
      <c r="AM542" s="234"/>
      <c r="AN542" s="234"/>
      <c r="AO542" s="234"/>
      <c r="AP542" s="234"/>
      <c r="AQ542" s="234"/>
      <c r="AR542" s="240"/>
      <c r="AS542" s="240"/>
      <c r="AT542" s="240"/>
      <c r="AU542" s="240"/>
      <c r="AV542" s="240"/>
      <c r="AW542" s="240"/>
      <c r="AX542" s="240"/>
      <c r="AY542" s="240"/>
      <c r="AZ542" s="240"/>
      <c r="BA542" s="240"/>
      <c r="BB542" s="240"/>
      <c r="BC542" s="240"/>
      <c r="BD542" s="240"/>
      <c r="BE542" s="240"/>
      <c r="BF542" s="240"/>
      <c r="BG542" s="240"/>
    </row>
    <row r="543" spans="1:59" s="5" customFormat="1" ht="12.75">
      <c r="A543" s="234"/>
      <c r="B543" s="234"/>
      <c r="C543" s="234"/>
      <c r="D543" s="234"/>
      <c r="E543" s="234"/>
      <c r="F543" s="234"/>
      <c r="G543" s="234"/>
      <c r="H543" s="234"/>
      <c r="I543" s="234"/>
      <c r="J543" s="234"/>
      <c r="K543" s="234"/>
      <c r="L543" s="234"/>
      <c r="M543" s="234"/>
      <c r="N543" s="234"/>
      <c r="O543" s="234"/>
      <c r="P543" s="234"/>
      <c r="Q543" s="234"/>
      <c r="R543" s="234"/>
      <c r="S543" s="234"/>
      <c r="T543" s="234"/>
      <c r="U543" s="234"/>
      <c r="V543" s="234"/>
      <c r="W543" s="234"/>
      <c r="X543" s="234"/>
      <c r="Y543" s="234"/>
      <c r="Z543" s="234"/>
      <c r="AA543" s="234"/>
      <c r="AB543" s="234"/>
      <c r="AC543" s="234"/>
      <c r="AD543" s="234"/>
      <c r="AE543" s="234"/>
      <c r="AF543" s="234"/>
      <c r="AG543" s="234"/>
      <c r="AH543" s="234"/>
      <c r="AI543" s="234"/>
      <c r="AJ543" s="234"/>
      <c r="AK543" s="234"/>
      <c r="AL543" s="234"/>
      <c r="AM543" s="234"/>
      <c r="AN543" s="234"/>
      <c r="AO543" s="234"/>
      <c r="AP543" s="234"/>
      <c r="AQ543" s="234"/>
      <c r="AR543" s="240"/>
      <c r="AS543" s="240"/>
      <c r="AT543" s="240"/>
      <c r="AU543" s="240"/>
      <c r="AV543" s="240"/>
      <c r="AW543" s="240"/>
      <c r="AX543" s="240"/>
      <c r="AY543" s="240"/>
      <c r="AZ543" s="240"/>
      <c r="BA543" s="240"/>
      <c r="BB543" s="240"/>
      <c r="BC543" s="240"/>
      <c r="BD543" s="240"/>
      <c r="BE543" s="240"/>
      <c r="BF543" s="240"/>
      <c r="BG543" s="240"/>
    </row>
    <row r="544" spans="1:59" s="5" customFormat="1" ht="12.75">
      <c r="A544" s="234"/>
      <c r="B544" s="234"/>
      <c r="C544" s="234"/>
      <c r="D544" s="234"/>
      <c r="E544" s="234"/>
      <c r="F544" s="234"/>
      <c r="G544" s="234"/>
      <c r="H544" s="234"/>
      <c r="I544" s="234"/>
      <c r="J544" s="234"/>
      <c r="K544" s="234"/>
      <c r="L544" s="234"/>
      <c r="M544" s="234"/>
      <c r="N544" s="234"/>
      <c r="O544" s="234"/>
      <c r="P544" s="234"/>
      <c r="Q544" s="234"/>
      <c r="R544" s="234"/>
      <c r="S544" s="234"/>
      <c r="T544" s="234"/>
      <c r="U544" s="234"/>
      <c r="V544" s="234"/>
      <c r="W544" s="234"/>
      <c r="X544" s="234"/>
      <c r="Y544" s="234"/>
      <c r="Z544" s="234"/>
      <c r="AA544" s="234"/>
      <c r="AB544" s="234"/>
      <c r="AC544" s="234"/>
      <c r="AD544" s="234"/>
      <c r="AE544" s="234"/>
      <c r="AF544" s="234"/>
      <c r="AG544" s="234"/>
      <c r="AH544" s="234"/>
      <c r="AI544" s="234"/>
      <c r="AJ544" s="234"/>
      <c r="AK544" s="234"/>
      <c r="AL544" s="234"/>
      <c r="AM544" s="234"/>
      <c r="AN544" s="234"/>
      <c r="AO544" s="234"/>
      <c r="AP544" s="234"/>
      <c r="AQ544" s="234"/>
      <c r="AR544" s="240"/>
      <c r="AS544" s="240"/>
      <c r="AT544" s="240"/>
      <c r="AU544" s="240"/>
      <c r="AV544" s="240"/>
      <c r="AW544" s="240"/>
      <c r="AX544" s="240"/>
      <c r="AY544" s="240"/>
      <c r="AZ544" s="240"/>
      <c r="BA544" s="240"/>
      <c r="BB544" s="240"/>
      <c r="BC544" s="240"/>
      <c r="BD544" s="240"/>
      <c r="BE544" s="240"/>
      <c r="BF544" s="240"/>
      <c r="BG544" s="240"/>
    </row>
    <row r="545" spans="1:59" s="5" customFormat="1" ht="12.75">
      <c r="A545" s="234"/>
      <c r="B545" s="234"/>
      <c r="C545" s="234"/>
      <c r="D545" s="234"/>
      <c r="E545" s="234"/>
      <c r="F545" s="234"/>
      <c r="G545" s="234"/>
      <c r="H545" s="234"/>
      <c r="I545" s="234"/>
      <c r="J545" s="234"/>
      <c r="K545" s="234"/>
      <c r="L545" s="234"/>
      <c r="M545" s="234"/>
      <c r="N545" s="234"/>
      <c r="O545" s="234"/>
      <c r="P545" s="234"/>
      <c r="Q545" s="234"/>
      <c r="R545" s="234"/>
      <c r="S545" s="234"/>
      <c r="T545" s="234"/>
      <c r="U545" s="234"/>
      <c r="V545" s="234"/>
      <c r="W545" s="234"/>
      <c r="X545" s="234"/>
      <c r="Y545" s="234"/>
      <c r="Z545" s="234"/>
      <c r="AA545" s="234"/>
      <c r="AB545" s="234"/>
      <c r="AC545" s="234"/>
      <c r="AD545" s="234"/>
      <c r="AE545" s="234"/>
      <c r="AF545" s="234"/>
      <c r="AG545" s="234"/>
      <c r="AH545" s="234"/>
      <c r="AI545" s="234"/>
      <c r="AJ545" s="234"/>
      <c r="AK545" s="234"/>
      <c r="AL545" s="234"/>
      <c r="AM545" s="234"/>
      <c r="AN545" s="234"/>
      <c r="AO545" s="234"/>
      <c r="AP545" s="234"/>
      <c r="AQ545" s="234"/>
      <c r="AR545" s="240"/>
      <c r="AS545" s="240"/>
      <c r="AT545" s="240"/>
      <c r="AU545" s="240"/>
      <c r="AV545" s="240"/>
      <c r="AW545" s="240"/>
      <c r="AX545" s="240"/>
      <c r="AY545" s="240"/>
      <c r="AZ545" s="240"/>
      <c r="BA545" s="240"/>
      <c r="BB545" s="240"/>
      <c r="BC545" s="240"/>
      <c r="BD545" s="240"/>
      <c r="BE545" s="240"/>
      <c r="BF545" s="240"/>
      <c r="BG545" s="240"/>
    </row>
    <row r="546" spans="1:59" s="5" customFormat="1" ht="12.75">
      <c r="A546" s="234"/>
      <c r="B546" s="234"/>
      <c r="C546" s="234"/>
      <c r="D546" s="234"/>
      <c r="E546" s="234"/>
      <c r="F546" s="234"/>
      <c r="G546" s="234"/>
      <c r="H546" s="234"/>
      <c r="I546" s="234"/>
      <c r="J546" s="234"/>
      <c r="K546" s="234"/>
      <c r="L546" s="234"/>
      <c r="M546" s="234"/>
      <c r="N546" s="234"/>
      <c r="O546" s="234"/>
      <c r="P546" s="234"/>
      <c r="Q546" s="234"/>
      <c r="R546" s="234"/>
      <c r="S546" s="234"/>
      <c r="T546" s="234"/>
      <c r="U546" s="234"/>
      <c r="V546" s="234"/>
      <c r="W546" s="234"/>
      <c r="X546" s="234"/>
      <c r="Y546" s="234"/>
      <c r="Z546" s="234"/>
      <c r="AA546" s="234"/>
      <c r="AB546" s="234"/>
      <c r="AC546" s="234"/>
      <c r="AD546" s="234"/>
      <c r="AE546" s="234"/>
      <c r="AF546" s="234"/>
      <c r="AG546" s="234"/>
      <c r="AH546" s="234"/>
      <c r="AI546" s="234"/>
      <c r="AJ546" s="234"/>
      <c r="AK546" s="234"/>
      <c r="AL546" s="234"/>
      <c r="AM546" s="234"/>
      <c r="AN546" s="234"/>
      <c r="AO546" s="234"/>
      <c r="AP546" s="234"/>
      <c r="AQ546" s="234"/>
      <c r="AR546" s="240"/>
      <c r="AS546" s="240"/>
      <c r="AT546" s="240"/>
      <c r="AU546" s="240"/>
      <c r="AV546" s="240"/>
      <c r="AW546" s="240"/>
      <c r="AX546" s="240"/>
      <c r="AY546" s="240"/>
      <c r="AZ546" s="240"/>
      <c r="BA546" s="240"/>
      <c r="BB546" s="240"/>
      <c r="BC546" s="240"/>
      <c r="BD546" s="240"/>
      <c r="BE546" s="240"/>
      <c r="BF546" s="240"/>
      <c r="BG546" s="240"/>
    </row>
    <row r="547" spans="1:59" s="5" customFormat="1" ht="12.75">
      <c r="A547" s="234"/>
      <c r="B547" s="234"/>
      <c r="C547" s="234"/>
      <c r="D547" s="234"/>
      <c r="E547" s="234"/>
      <c r="F547" s="234"/>
      <c r="G547" s="234"/>
      <c r="H547" s="234"/>
      <c r="I547" s="234"/>
      <c r="J547" s="234"/>
      <c r="K547" s="234"/>
      <c r="L547" s="234"/>
      <c r="M547" s="234"/>
      <c r="N547" s="234"/>
      <c r="O547" s="234"/>
      <c r="P547" s="234"/>
      <c r="Q547" s="234"/>
      <c r="R547" s="234"/>
      <c r="S547" s="234"/>
      <c r="T547" s="234"/>
      <c r="U547" s="234"/>
      <c r="V547" s="234"/>
      <c r="W547" s="234"/>
      <c r="X547" s="234"/>
      <c r="Y547" s="234"/>
      <c r="Z547" s="234"/>
      <c r="AA547" s="234"/>
      <c r="AB547" s="234"/>
      <c r="AC547" s="234"/>
      <c r="AD547" s="234"/>
      <c r="AE547" s="234"/>
      <c r="AF547" s="234"/>
      <c r="AG547" s="234"/>
      <c r="AH547" s="234"/>
      <c r="AI547" s="234"/>
      <c r="AJ547" s="234"/>
      <c r="AK547" s="234"/>
      <c r="AL547" s="234"/>
      <c r="AM547" s="234"/>
      <c r="AN547" s="234"/>
      <c r="AO547" s="234"/>
      <c r="AP547" s="234"/>
      <c r="AQ547" s="234"/>
      <c r="AR547" s="240"/>
      <c r="AS547" s="240"/>
      <c r="AT547" s="240"/>
      <c r="AU547" s="240"/>
      <c r="AV547" s="240"/>
      <c r="AW547" s="240"/>
      <c r="AX547" s="240"/>
      <c r="AY547" s="240"/>
      <c r="AZ547" s="240"/>
      <c r="BA547" s="240"/>
      <c r="BB547" s="240"/>
      <c r="BC547" s="240"/>
      <c r="BD547" s="240"/>
      <c r="BE547" s="240"/>
      <c r="BF547" s="240"/>
      <c r="BG547" s="240"/>
    </row>
    <row r="548" spans="1:59" s="5" customFormat="1" ht="12.75">
      <c r="A548" s="234"/>
      <c r="B548" s="234"/>
      <c r="C548" s="234"/>
      <c r="D548" s="234"/>
      <c r="E548" s="234"/>
      <c r="F548" s="234"/>
      <c r="G548" s="234"/>
      <c r="H548" s="234"/>
      <c r="I548" s="234"/>
      <c r="J548" s="234"/>
      <c r="K548" s="234"/>
      <c r="L548" s="234"/>
      <c r="M548" s="234"/>
      <c r="N548" s="234"/>
      <c r="O548" s="234"/>
      <c r="P548" s="234"/>
      <c r="Q548" s="234"/>
      <c r="R548" s="234"/>
      <c r="S548" s="234"/>
      <c r="T548" s="234"/>
      <c r="U548" s="234"/>
      <c r="V548" s="234"/>
      <c r="W548" s="234"/>
      <c r="X548" s="234"/>
      <c r="Y548" s="234"/>
      <c r="Z548" s="234"/>
      <c r="AA548" s="234"/>
      <c r="AB548" s="234"/>
      <c r="AC548" s="234"/>
      <c r="AD548" s="234"/>
      <c r="AE548" s="234"/>
      <c r="AF548" s="234"/>
      <c r="AG548" s="234"/>
      <c r="AH548" s="234"/>
      <c r="AI548" s="234"/>
      <c r="AJ548" s="234"/>
      <c r="AK548" s="234"/>
      <c r="AL548" s="234"/>
      <c r="AM548" s="234"/>
      <c r="AN548" s="234"/>
      <c r="AO548" s="234"/>
      <c r="AP548" s="234"/>
      <c r="AQ548" s="234"/>
      <c r="AR548" s="240"/>
      <c r="AS548" s="240"/>
      <c r="AT548" s="240"/>
      <c r="AU548" s="240"/>
      <c r="AV548" s="240"/>
      <c r="AW548" s="240"/>
      <c r="AX548" s="240"/>
      <c r="AY548" s="240"/>
      <c r="AZ548" s="240"/>
      <c r="BA548" s="240"/>
      <c r="BB548" s="240"/>
      <c r="BC548" s="240"/>
      <c r="BD548" s="240"/>
      <c r="BE548" s="240"/>
      <c r="BF548" s="240"/>
      <c r="BG548" s="240"/>
    </row>
    <row r="549" spans="1:59" s="5" customFormat="1" ht="12.75">
      <c r="A549" s="234"/>
      <c r="B549" s="234"/>
      <c r="C549" s="234"/>
      <c r="D549" s="234"/>
      <c r="E549" s="234"/>
      <c r="F549" s="234"/>
      <c r="G549" s="234"/>
      <c r="H549" s="234"/>
      <c r="I549" s="234"/>
      <c r="J549" s="234"/>
      <c r="K549" s="234"/>
      <c r="L549" s="234"/>
      <c r="M549" s="234"/>
      <c r="N549" s="234"/>
      <c r="O549" s="234"/>
      <c r="P549" s="234"/>
      <c r="Q549" s="234"/>
      <c r="R549" s="234"/>
      <c r="S549" s="234"/>
      <c r="T549" s="234"/>
      <c r="U549" s="234"/>
      <c r="V549" s="234"/>
      <c r="W549" s="234"/>
      <c r="X549" s="234"/>
      <c r="Y549" s="234"/>
      <c r="Z549" s="234"/>
      <c r="AA549" s="234"/>
      <c r="AB549" s="234"/>
      <c r="AC549" s="234"/>
      <c r="AD549" s="234"/>
      <c r="AE549" s="234"/>
      <c r="AF549" s="234"/>
      <c r="AG549" s="234"/>
      <c r="AH549" s="234"/>
      <c r="AI549" s="234"/>
      <c r="AJ549" s="234"/>
      <c r="AK549" s="234"/>
      <c r="AL549" s="234"/>
      <c r="AM549" s="234"/>
      <c r="AN549" s="234"/>
      <c r="AO549" s="234"/>
      <c r="AP549" s="234"/>
      <c r="AQ549" s="234"/>
      <c r="AR549" s="240"/>
      <c r="AS549" s="240"/>
      <c r="AT549" s="240"/>
      <c r="AU549" s="240"/>
      <c r="AV549" s="240"/>
      <c r="AW549" s="240"/>
      <c r="AX549" s="240"/>
      <c r="AY549" s="240"/>
      <c r="AZ549" s="240"/>
      <c r="BA549" s="240"/>
      <c r="BB549" s="240"/>
      <c r="BC549" s="240"/>
      <c r="BD549" s="240"/>
      <c r="BE549" s="240"/>
      <c r="BF549" s="240"/>
      <c r="BG549" s="240"/>
    </row>
    <row r="550" spans="1:59" s="5" customFormat="1" ht="12.75">
      <c r="A550" s="234"/>
      <c r="B550" s="234"/>
      <c r="C550" s="234"/>
      <c r="D550" s="234"/>
      <c r="E550" s="234"/>
      <c r="F550" s="234"/>
      <c r="G550" s="234"/>
      <c r="H550" s="234"/>
      <c r="I550" s="234"/>
      <c r="J550" s="234"/>
      <c r="K550" s="234"/>
      <c r="L550" s="234"/>
      <c r="M550" s="234"/>
      <c r="N550" s="234"/>
      <c r="O550" s="234"/>
      <c r="P550" s="234"/>
      <c r="Q550" s="234"/>
      <c r="R550" s="234"/>
      <c r="S550" s="234"/>
      <c r="T550" s="234"/>
      <c r="U550" s="234"/>
      <c r="V550" s="234"/>
      <c r="W550" s="234"/>
      <c r="X550" s="234"/>
      <c r="Y550" s="234"/>
      <c r="Z550" s="234"/>
      <c r="AA550" s="234"/>
      <c r="AB550" s="234"/>
      <c r="AC550" s="234"/>
      <c r="AD550" s="234"/>
      <c r="AE550" s="234"/>
      <c r="AF550" s="234"/>
      <c r="AG550" s="234"/>
      <c r="AH550" s="234"/>
      <c r="AI550" s="234"/>
      <c r="AJ550" s="234"/>
      <c r="AK550" s="234"/>
      <c r="AL550" s="234"/>
      <c r="AM550" s="234"/>
      <c r="AN550" s="234"/>
      <c r="AO550" s="234"/>
      <c r="AP550" s="234"/>
      <c r="AQ550" s="234"/>
      <c r="AR550" s="240"/>
      <c r="AS550" s="240"/>
      <c r="AT550" s="240"/>
      <c r="AU550" s="240"/>
      <c r="AV550" s="240"/>
      <c r="AW550" s="240"/>
      <c r="AX550" s="240"/>
      <c r="AY550" s="240"/>
      <c r="AZ550" s="240"/>
      <c r="BA550" s="240"/>
      <c r="BB550" s="240"/>
      <c r="BC550" s="240"/>
      <c r="BD550" s="240"/>
      <c r="BE550" s="240"/>
      <c r="BF550" s="240"/>
      <c r="BG550" s="240"/>
    </row>
    <row r="551" spans="1:59" s="5" customFormat="1" ht="12.75">
      <c r="A551" s="234"/>
      <c r="B551" s="234"/>
      <c r="C551" s="234"/>
      <c r="D551" s="234"/>
      <c r="E551" s="234"/>
      <c r="F551" s="234"/>
      <c r="G551" s="234"/>
      <c r="H551" s="234"/>
      <c r="I551" s="234"/>
      <c r="J551" s="234"/>
      <c r="K551" s="234"/>
      <c r="L551" s="234"/>
      <c r="M551" s="234"/>
      <c r="N551" s="234"/>
      <c r="O551" s="234"/>
      <c r="P551" s="234"/>
      <c r="Q551" s="234"/>
      <c r="R551" s="234"/>
      <c r="S551" s="234"/>
      <c r="T551" s="234"/>
      <c r="U551" s="234"/>
      <c r="V551" s="234"/>
      <c r="W551" s="234"/>
      <c r="X551" s="234"/>
      <c r="Y551" s="234"/>
      <c r="Z551" s="234"/>
      <c r="AA551" s="234"/>
      <c r="AB551" s="234"/>
      <c r="AC551" s="234"/>
      <c r="AD551" s="234"/>
      <c r="AE551" s="234"/>
      <c r="AF551" s="234"/>
      <c r="AG551" s="234"/>
      <c r="AH551" s="234"/>
      <c r="AI551" s="234"/>
      <c r="AJ551" s="234"/>
      <c r="AK551" s="234"/>
      <c r="AL551" s="234"/>
      <c r="AM551" s="234"/>
      <c r="AN551" s="234"/>
      <c r="AO551" s="234"/>
      <c r="AP551" s="234"/>
      <c r="AQ551" s="234"/>
      <c r="AR551" s="240"/>
      <c r="AS551" s="240"/>
      <c r="AT551" s="240"/>
      <c r="AU551" s="240"/>
      <c r="AV551" s="240"/>
      <c r="AW551" s="240"/>
      <c r="AX551" s="240"/>
      <c r="AY551" s="240"/>
      <c r="AZ551" s="240"/>
      <c r="BA551" s="240"/>
      <c r="BB551" s="240"/>
      <c r="BC551" s="240"/>
      <c r="BD551" s="240"/>
      <c r="BE551" s="240"/>
      <c r="BF551" s="240"/>
      <c r="BG551" s="240"/>
    </row>
    <row r="552" spans="1:59" s="5" customFormat="1" ht="12.75">
      <c r="A552" s="234"/>
      <c r="B552" s="234"/>
      <c r="C552" s="234"/>
      <c r="D552" s="234"/>
      <c r="E552" s="234"/>
      <c r="F552" s="234"/>
      <c r="G552" s="234"/>
      <c r="H552" s="234"/>
      <c r="I552" s="234"/>
      <c r="J552" s="234"/>
      <c r="K552" s="234"/>
      <c r="L552" s="234"/>
      <c r="M552" s="234"/>
      <c r="N552" s="234"/>
      <c r="O552" s="234"/>
      <c r="P552" s="234"/>
      <c r="Q552" s="234"/>
      <c r="R552" s="234"/>
      <c r="S552" s="234"/>
      <c r="T552" s="234"/>
      <c r="U552" s="234"/>
      <c r="V552" s="234"/>
      <c r="W552" s="234"/>
      <c r="X552" s="234"/>
      <c r="Y552" s="234"/>
      <c r="Z552" s="234"/>
      <c r="AA552" s="234"/>
      <c r="AB552" s="234"/>
      <c r="AC552" s="234"/>
      <c r="AD552" s="234"/>
      <c r="AE552" s="234"/>
      <c r="AF552" s="234"/>
      <c r="AG552" s="234"/>
      <c r="AH552" s="234"/>
      <c r="AI552" s="234"/>
      <c r="AJ552" s="234"/>
      <c r="AK552" s="234"/>
      <c r="AL552" s="234"/>
      <c r="AM552" s="234"/>
      <c r="AN552" s="234"/>
      <c r="AO552" s="234"/>
      <c r="AP552" s="234"/>
      <c r="AQ552" s="234"/>
      <c r="AR552" s="240"/>
      <c r="AS552" s="240"/>
      <c r="AT552" s="240"/>
      <c r="AU552" s="240"/>
      <c r="AV552" s="240"/>
      <c r="AW552" s="240"/>
      <c r="AX552" s="240"/>
      <c r="AY552" s="240"/>
      <c r="AZ552" s="240"/>
      <c r="BA552" s="240"/>
      <c r="BB552" s="240"/>
      <c r="BC552" s="240"/>
      <c r="BD552" s="240"/>
      <c r="BE552" s="240"/>
      <c r="BF552" s="240"/>
      <c r="BG552" s="240"/>
    </row>
    <row r="553" spans="1:59" s="5" customFormat="1" ht="12.75">
      <c r="A553" s="234"/>
      <c r="B553" s="234"/>
      <c r="C553" s="234"/>
      <c r="D553" s="234"/>
      <c r="E553" s="234"/>
      <c r="F553" s="234"/>
      <c r="G553" s="234"/>
      <c r="H553" s="234"/>
      <c r="I553" s="234"/>
      <c r="J553" s="234"/>
      <c r="K553" s="234"/>
      <c r="L553" s="234"/>
      <c r="M553" s="234"/>
      <c r="N553" s="234"/>
      <c r="O553" s="234"/>
      <c r="P553" s="234"/>
      <c r="Q553" s="234"/>
      <c r="R553" s="234"/>
      <c r="S553" s="234"/>
      <c r="T553" s="234"/>
      <c r="U553" s="234"/>
      <c r="V553" s="234"/>
      <c r="W553" s="234"/>
      <c r="X553" s="234"/>
      <c r="Y553" s="234"/>
      <c r="Z553" s="234"/>
      <c r="AA553" s="234"/>
      <c r="AB553" s="234"/>
      <c r="AC553" s="234"/>
      <c r="AD553" s="234"/>
      <c r="AE553" s="234"/>
      <c r="AF553" s="234"/>
      <c r="AG553" s="234"/>
      <c r="AH553" s="234"/>
      <c r="AI553" s="234"/>
      <c r="AJ553" s="234"/>
      <c r="AK553" s="234"/>
      <c r="AL553" s="234"/>
      <c r="AM553" s="234"/>
      <c r="AN553" s="234"/>
      <c r="AO553" s="234"/>
      <c r="AP553" s="234"/>
      <c r="AQ553" s="234"/>
      <c r="AR553" s="240"/>
      <c r="AS553" s="240"/>
      <c r="AT553" s="240"/>
      <c r="AU553" s="240"/>
      <c r="AV553" s="240"/>
      <c r="AW553" s="240"/>
      <c r="AX553" s="240"/>
      <c r="AY553" s="240"/>
      <c r="AZ553" s="240"/>
      <c r="BA553" s="240"/>
      <c r="BB553" s="240"/>
      <c r="BC553" s="240"/>
      <c r="BD553" s="240"/>
      <c r="BE553" s="240"/>
      <c r="BF553" s="240"/>
      <c r="BG553" s="240"/>
    </row>
    <row r="554" spans="1:59" s="5" customFormat="1" ht="12.75">
      <c r="A554" s="234"/>
      <c r="B554" s="234"/>
      <c r="C554" s="234"/>
      <c r="D554" s="234"/>
      <c r="E554" s="234"/>
      <c r="F554" s="234"/>
      <c r="G554" s="234"/>
      <c r="H554" s="234"/>
      <c r="I554" s="234"/>
      <c r="J554" s="234"/>
      <c r="K554" s="234"/>
      <c r="L554" s="234"/>
      <c r="M554" s="234"/>
      <c r="N554" s="234"/>
      <c r="O554" s="234"/>
      <c r="P554" s="234"/>
      <c r="Q554" s="234"/>
      <c r="R554" s="234"/>
      <c r="S554" s="234"/>
      <c r="T554" s="234"/>
      <c r="U554" s="234"/>
      <c r="V554" s="234"/>
      <c r="W554" s="234"/>
      <c r="X554" s="234"/>
      <c r="Y554" s="234"/>
      <c r="Z554" s="234"/>
      <c r="AA554" s="234"/>
      <c r="AB554" s="234"/>
      <c r="AC554" s="234"/>
      <c r="AD554" s="234"/>
      <c r="AE554" s="234"/>
      <c r="AF554" s="234"/>
      <c r="AG554" s="234"/>
      <c r="AH554" s="234"/>
      <c r="AI554" s="234"/>
      <c r="AJ554" s="234"/>
      <c r="AK554" s="234"/>
      <c r="AL554" s="234"/>
      <c r="AM554" s="234"/>
      <c r="AN554" s="234"/>
      <c r="AO554" s="234"/>
      <c r="AP554" s="234"/>
      <c r="AQ554" s="234"/>
      <c r="AR554" s="240"/>
      <c r="AS554" s="240"/>
      <c r="AT554" s="240"/>
      <c r="AU554" s="240"/>
      <c r="AV554" s="240"/>
      <c r="AW554" s="240"/>
      <c r="AX554" s="240"/>
      <c r="AY554" s="240"/>
      <c r="AZ554" s="240"/>
      <c r="BA554" s="240"/>
      <c r="BB554" s="240"/>
      <c r="BC554" s="240"/>
      <c r="BD554" s="240"/>
      <c r="BE554" s="240"/>
      <c r="BF554" s="240"/>
      <c r="BG554" s="240"/>
    </row>
    <row r="555" spans="1:59" s="5" customFormat="1" ht="13.5" customHeight="1">
      <c r="A555" s="234"/>
      <c r="B555" s="234"/>
      <c r="C555" s="234"/>
      <c r="D555" s="234"/>
      <c r="E555" s="234"/>
      <c r="F555" s="234"/>
      <c r="G555" s="234"/>
      <c r="H555" s="234"/>
      <c r="I555" s="234"/>
      <c r="J555" s="234"/>
      <c r="K555" s="234"/>
      <c r="L555" s="234"/>
      <c r="M555" s="234"/>
      <c r="N555" s="234"/>
      <c r="O555" s="234"/>
      <c r="P555" s="234"/>
      <c r="Q555" s="234"/>
      <c r="R555" s="234"/>
      <c r="S555" s="234"/>
      <c r="T555" s="234"/>
      <c r="U555" s="234"/>
      <c r="V555" s="234"/>
      <c r="W555" s="234"/>
      <c r="X555" s="234"/>
      <c r="Y555" s="234"/>
      <c r="Z555" s="234"/>
      <c r="AA555" s="234"/>
      <c r="AB555" s="234"/>
      <c r="AC555" s="234"/>
      <c r="AD555" s="234"/>
      <c r="AE555" s="234"/>
      <c r="AF555" s="234"/>
      <c r="AG555" s="234"/>
      <c r="AH555" s="234"/>
      <c r="AI555" s="234"/>
      <c r="AJ555" s="234"/>
      <c r="AK555" s="234"/>
      <c r="AL555" s="234"/>
      <c r="AM555" s="234"/>
      <c r="AN555" s="234"/>
      <c r="AO555" s="234"/>
      <c r="AP555" s="234"/>
      <c r="AQ555" s="234"/>
      <c r="AR555" s="240"/>
      <c r="AS555" s="240"/>
      <c r="AT555" s="240"/>
      <c r="AU555" s="240"/>
      <c r="AV555" s="240"/>
      <c r="AW555" s="240"/>
      <c r="AX555" s="240"/>
      <c r="AY555" s="240"/>
      <c r="AZ555" s="240"/>
      <c r="BA555" s="240"/>
      <c r="BB555" s="240"/>
      <c r="BC555" s="240"/>
      <c r="BD555" s="240"/>
      <c r="BE555" s="240"/>
      <c r="BF555" s="240"/>
      <c r="BG555" s="240"/>
    </row>
    <row r="556" spans="1:59" s="5" customFormat="1" ht="12.75">
      <c r="A556" s="234"/>
      <c r="B556" s="234"/>
      <c r="C556" s="234"/>
      <c r="D556" s="234"/>
      <c r="E556" s="234"/>
      <c r="F556" s="234"/>
      <c r="G556" s="234"/>
      <c r="H556" s="234"/>
      <c r="I556" s="234"/>
      <c r="J556" s="234"/>
      <c r="K556" s="234"/>
      <c r="L556" s="234"/>
      <c r="M556" s="234"/>
      <c r="N556" s="234"/>
      <c r="O556" s="234"/>
      <c r="P556" s="234"/>
      <c r="Q556" s="234"/>
      <c r="R556" s="234"/>
      <c r="S556" s="234"/>
      <c r="T556" s="234"/>
      <c r="U556" s="234"/>
      <c r="V556" s="234"/>
      <c r="W556" s="234"/>
      <c r="X556" s="234"/>
      <c r="Y556" s="234"/>
      <c r="Z556" s="234"/>
      <c r="AA556" s="234"/>
      <c r="AB556" s="234"/>
      <c r="AC556" s="234"/>
      <c r="AD556" s="234"/>
      <c r="AE556" s="234"/>
      <c r="AF556" s="234"/>
      <c r="AG556" s="234"/>
      <c r="AH556" s="234"/>
      <c r="AI556" s="234"/>
      <c r="AJ556" s="234"/>
      <c r="AK556" s="234"/>
      <c r="AL556" s="234"/>
      <c r="AM556" s="234"/>
      <c r="AN556" s="234"/>
      <c r="AO556" s="234"/>
      <c r="AP556" s="234"/>
      <c r="AQ556" s="234"/>
      <c r="AR556" s="240"/>
      <c r="AS556" s="240"/>
      <c r="AT556" s="240"/>
      <c r="AU556" s="240"/>
      <c r="AV556" s="240"/>
      <c r="AW556" s="240"/>
      <c r="AX556" s="240"/>
      <c r="AY556" s="240"/>
      <c r="AZ556" s="240"/>
      <c r="BA556" s="240"/>
      <c r="BB556" s="240"/>
      <c r="BC556" s="240"/>
      <c r="BD556" s="240"/>
      <c r="BE556" s="240"/>
      <c r="BF556" s="240"/>
      <c r="BG556" s="240"/>
    </row>
    <row r="557" spans="1:59" s="5" customFormat="1" ht="12.75">
      <c r="A557" s="234"/>
      <c r="B557" s="234"/>
      <c r="C557" s="234"/>
      <c r="D557" s="234"/>
      <c r="E557" s="234"/>
      <c r="F557" s="234"/>
      <c r="G557" s="234"/>
      <c r="H557" s="234"/>
      <c r="I557" s="234"/>
      <c r="J557" s="234"/>
      <c r="K557" s="234"/>
      <c r="L557" s="234"/>
      <c r="M557" s="234"/>
      <c r="N557" s="234"/>
      <c r="O557" s="234"/>
      <c r="P557" s="234"/>
      <c r="Q557" s="234"/>
      <c r="R557" s="234"/>
      <c r="S557" s="234"/>
      <c r="T557" s="234"/>
      <c r="U557" s="234"/>
      <c r="V557" s="234"/>
      <c r="W557" s="234"/>
      <c r="X557" s="234"/>
      <c r="Y557" s="234"/>
      <c r="Z557" s="234"/>
      <c r="AA557" s="234"/>
      <c r="AB557" s="234"/>
      <c r="AC557" s="234"/>
      <c r="AD557" s="234"/>
      <c r="AE557" s="234"/>
      <c r="AF557" s="234"/>
      <c r="AG557" s="234"/>
      <c r="AH557" s="234"/>
      <c r="AI557" s="234"/>
      <c r="AJ557" s="234"/>
      <c r="AK557" s="234"/>
      <c r="AL557" s="234"/>
      <c r="AM557" s="234"/>
      <c r="AN557" s="234"/>
      <c r="AO557" s="234"/>
      <c r="AP557" s="234"/>
      <c r="AQ557" s="234"/>
      <c r="AR557" s="240"/>
      <c r="AS557" s="240"/>
      <c r="AT557" s="240"/>
      <c r="AU557" s="240"/>
      <c r="AV557" s="240"/>
      <c r="AW557" s="240"/>
      <c r="AX557" s="240"/>
      <c r="AY557" s="240"/>
      <c r="AZ557" s="240"/>
      <c r="BA557" s="240"/>
      <c r="BB557" s="240"/>
      <c r="BC557" s="240"/>
      <c r="BD557" s="240"/>
      <c r="BE557" s="240"/>
      <c r="BF557" s="240"/>
      <c r="BG557" s="240"/>
    </row>
    <row r="558" spans="1:59" s="5" customFormat="1" ht="12.75">
      <c r="A558" s="234"/>
      <c r="B558" s="234"/>
      <c r="C558" s="234"/>
      <c r="D558" s="234"/>
      <c r="E558" s="234"/>
      <c r="F558" s="234"/>
      <c r="G558" s="234"/>
      <c r="H558" s="234"/>
      <c r="I558" s="234"/>
      <c r="J558" s="234"/>
      <c r="K558" s="234"/>
      <c r="L558" s="234"/>
      <c r="M558" s="234"/>
      <c r="N558" s="234"/>
      <c r="O558" s="234"/>
      <c r="P558" s="234"/>
      <c r="Q558" s="234"/>
      <c r="R558" s="234"/>
      <c r="S558" s="234"/>
      <c r="T558" s="234"/>
      <c r="U558" s="234"/>
      <c r="V558" s="234"/>
      <c r="W558" s="234"/>
      <c r="X558" s="234"/>
      <c r="Y558" s="234"/>
      <c r="Z558" s="234"/>
      <c r="AA558" s="234"/>
      <c r="AB558" s="234"/>
      <c r="AC558" s="234"/>
      <c r="AD558" s="234"/>
      <c r="AE558" s="234"/>
      <c r="AF558" s="234"/>
      <c r="AG558" s="234"/>
      <c r="AH558" s="234"/>
      <c r="AI558" s="234"/>
      <c r="AJ558" s="234"/>
      <c r="AK558" s="234"/>
      <c r="AL558" s="234"/>
      <c r="AM558" s="234"/>
      <c r="AN558" s="234"/>
      <c r="AO558" s="234"/>
      <c r="AP558" s="234"/>
      <c r="AQ558" s="234"/>
      <c r="AR558" s="240"/>
      <c r="AS558" s="240"/>
      <c r="AT558" s="240"/>
      <c r="AU558" s="240"/>
      <c r="AV558" s="240"/>
      <c r="AW558" s="240"/>
      <c r="AX558" s="240"/>
      <c r="AY558" s="240"/>
      <c r="AZ558" s="240"/>
      <c r="BA558" s="240"/>
      <c r="BB558" s="240"/>
      <c r="BC558" s="240"/>
      <c r="BD558" s="240"/>
      <c r="BE558" s="240"/>
      <c r="BF558" s="240"/>
      <c r="BG558" s="240"/>
    </row>
    <row r="559" spans="1:59" s="5" customFormat="1" ht="12.75">
      <c r="A559" s="234"/>
      <c r="B559" s="234"/>
      <c r="C559" s="234"/>
      <c r="D559" s="234"/>
      <c r="E559" s="234"/>
      <c r="F559" s="234"/>
      <c r="G559" s="234"/>
      <c r="H559" s="234"/>
      <c r="I559" s="234"/>
      <c r="J559" s="234"/>
      <c r="K559" s="234"/>
      <c r="L559" s="234"/>
      <c r="M559" s="234"/>
      <c r="N559" s="234"/>
      <c r="O559" s="234"/>
      <c r="P559" s="234"/>
      <c r="Q559" s="234"/>
      <c r="R559" s="234"/>
      <c r="S559" s="234"/>
      <c r="T559" s="234"/>
      <c r="U559" s="234"/>
      <c r="V559" s="234"/>
      <c r="W559" s="234"/>
      <c r="X559" s="234"/>
      <c r="Y559" s="234"/>
      <c r="Z559" s="234"/>
      <c r="AA559" s="234"/>
      <c r="AB559" s="234"/>
      <c r="AC559" s="234"/>
      <c r="AD559" s="234"/>
      <c r="AE559" s="234"/>
      <c r="AF559" s="234"/>
      <c r="AG559" s="234"/>
      <c r="AH559" s="234"/>
      <c r="AI559" s="234"/>
      <c r="AJ559" s="234"/>
      <c r="AK559" s="234"/>
      <c r="AL559" s="234"/>
      <c r="AM559" s="234"/>
      <c r="AN559" s="234"/>
      <c r="AO559" s="234"/>
      <c r="AP559" s="234"/>
      <c r="AQ559" s="234"/>
      <c r="AR559" s="240"/>
      <c r="AS559" s="240"/>
      <c r="AT559" s="240"/>
      <c r="AU559" s="240"/>
      <c r="AV559" s="240"/>
      <c r="AW559" s="240"/>
      <c r="AX559" s="240"/>
      <c r="AY559" s="240"/>
      <c r="AZ559" s="240"/>
      <c r="BA559" s="240"/>
      <c r="BB559" s="240"/>
      <c r="BC559" s="240"/>
      <c r="BD559" s="240"/>
      <c r="BE559" s="240"/>
      <c r="BF559" s="240"/>
      <c r="BG559" s="240"/>
    </row>
    <row r="560" spans="1:59" s="5" customFormat="1" ht="12.75">
      <c r="A560" s="234"/>
      <c r="B560" s="234"/>
      <c r="C560" s="234"/>
      <c r="D560" s="234"/>
      <c r="E560" s="234"/>
      <c r="F560" s="234"/>
      <c r="G560" s="234"/>
      <c r="H560" s="234"/>
      <c r="I560" s="234"/>
      <c r="J560" s="234"/>
      <c r="K560" s="234"/>
      <c r="L560" s="234"/>
      <c r="M560" s="234"/>
      <c r="N560" s="234"/>
      <c r="O560" s="234"/>
      <c r="P560" s="234"/>
      <c r="Q560" s="234"/>
      <c r="R560" s="234"/>
      <c r="S560" s="234"/>
      <c r="T560" s="234"/>
      <c r="U560" s="234"/>
      <c r="V560" s="234"/>
      <c r="W560" s="234"/>
      <c r="X560" s="234"/>
      <c r="Y560" s="234"/>
      <c r="Z560" s="234"/>
      <c r="AA560" s="234"/>
      <c r="AB560" s="234"/>
      <c r="AC560" s="234"/>
      <c r="AD560" s="234"/>
      <c r="AE560" s="234"/>
      <c r="AF560" s="234"/>
      <c r="AG560" s="234"/>
      <c r="AH560" s="234"/>
      <c r="AI560" s="234"/>
      <c r="AJ560" s="234"/>
      <c r="AK560" s="234"/>
      <c r="AL560" s="234"/>
      <c r="AM560" s="234"/>
      <c r="AN560" s="234"/>
      <c r="AO560" s="234"/>
      <c r="AP560" s="234"/>
      <c r="AQ560" s="234"/>
      <c r="AR560" s="240"/>
      <c r="AS560" s="240"/>
      <c r="AT560" s="240"/>
      <c r="AU560" s="240"/>
      <c r="AV560" s="240"/>
      <c r="AW560" s="240"/>
      <c r="AX560" s="240"/>
      <c r="AY560" s="240"/>
      <c r="AZ560" s="240"/>
      <c r="BA560" s="240"/>
      <c r="BB560" s="240"/>
      <c r="BC560" s="240"/>
      <c r="BD560" s="240"/>
      <c r="BE560" s="240"/>
      <c r="BF560" s="240"/>
      <c r="BG560" s="240"/>
    </row>
    <row r="561" spans="1:59" s="5" customFormat="1" ht="12.75">
      <c r="A561" s="234"/>
      <c r="B561" s="234"/>
      <c r="C561" s="234"/>
      <c r="D561" s="234"/>
      <c r="E561" s="234"/>
      <c r="F561" s="234"/>
      <c r="G561" s="234"/>
      <c r="H561" s="234"/>
      <c r="I561" s="234"/>
      <c r="J561" s="234"/>
      <c r="K561" s="234"/>
      <c r="L561" s="234"/>
      <c r="M561" s="234"/>
      <c r="N561" s="234"/>
      <c r="O561" s="234"/>
      <c r="P561" s="234"/>
      <c r="Q561" s="234"/>
      <c r="R561" s="234"/>
      <c r="S561" s="234"/>
      <c r="T561" s="234"/>
      <c r="U561" s="234"/>
      <c r="V561" s="234"/>
      <c r="W561" s="234"/>
      <c r="X561" s="234"/>
      <c r="Y561" s="234"/>
      <c r="Z561" s="234"/>
      <c r="AA561" s="234"/>
      <c r="AB561" s="234"/>
      <c r="AC561" s="234"/>
      <c r="AD561" s="234"/>
      <c r="AE561" s="234"/>
      <c r="AF561" s="234"/>
      <c r="AG561" s="234"/>
      <c r="AH561" s="234"/>
      <c r="AI561" s="234"/>
      <c r="AJ561" s="234"/>
      <c r="AK561" s="234"/>
      <c r="AL561" s="234"/>
      <c r="AM561" s="234"/>
      <c r="AN561" s="234"/>
      <c r="AO561" s="234"/>
      <c r="AP561" s="234"/>
      <c r="AQ561" s="234"/>
      <c r="AR561" s="240"/>
      <c r="AS561" s="240"/>
      <c r="AT561" s="240"/>
      <c r="AU561" s="240"/>
      <c r="AV561" s="240"/>
      <c r="AW561" s="240"/>
      <c r="AX561" s="240"/>
      <c r="AY561" s="240"/>
      <c r="AZ561" s="240"/>
      <c r="BA561" s="240"/>
      <c r="BB561" s="240"/>
      <c r="BC561" s="240"/>
      <c r="BD561" s="240"/>
      <c r="BE561" s="240"/>
      <c r="BF561" s="240"/>
      <c r="BG561" s="240"/>
    </row>
    <row r="562" spans="1:59" s="5" customFormat="1" ht="12.75">
      <c r="A562" s="234"/>
      <c r="B562" s="234"/>
      <c r="C562" s="234"/>
      <c r="D562" s="234"/>
      <c r="E562" s="234"/>
      <c r="F562" s="234"/>
      <c r="G562" s="234"/>
      <c r="H562" s="234"/>
      <c r="I562" s="234"/>
      <c r="J562" s="234"/>
      <c r="K562" s="234"/>
      <c r="L562" s="234"/>
      <c r="M562" s="234"/>
      <c r="N562" s="234"/>
      <c r="O562" s="234"/>
      <c r="P562" s="234"/>
      <c r="Q562" s="234"/>
      <c r="R562" s="234"/>
      <c r="S562" s="234"/>
      <c r="T562" s="234"/>
      <c r="U562" s="234"/>
      <c r="V562" s="234"/>
      <c r="W562" s="234"/>
      <c r="X562" s="234"/>
      <c r="Y562" s="234"/>
      <c r="Z562" s="234"/>
      <c r="AA562" s="234"/>
      <c r="AB562" s="234"/>
      <c r="AC562" s="234"/>
      <c r="AD562" s="234"/>
      <c r="AE562" s="234"/>
      <c r="AF562" s="234"/>
      <c r="AG562" s="234"/>
      <c r="AH562" s="234"/>
      <c r="AI562" s="234"/>
      <c r="AJ562" s="234"/>
      <c r="AK562" s="234"/>
      <c r="AL562" s="234"/>
      <c r="AM562" s="234"/>
      <c r="AN562" s="234"/>
      <c r="AO562" s="234"/>
      <c r="AP562" s="234"/>
      <c r="AQ562" s="234"/>
      <c r="AR562" s="240"/>
      <c r="AS562" s="240"/>
      <c r="AT562" s="240"/>
      <c r="AU562" s="240"/>
      <c r="AV562" s="240"/>
      <c r="AW562" s="240"/>
      <c r="AX562" s="240"/>
      <c r="AY562" s="240"/>
      <c r="AZ562" s="240"/>
      <c r="BA562" s="240"/>
      <c r="BB562" s="240"/>
      <c r="BC562" s="240"/>
      <c r="BD562" s="240"/>
      <c r="BE562" s="240"/>
      <c r="BF562" s="240"/>
      <c r="BG562" s="240"/>
    </row>
    <row r="563" spans="1:59" s="5" customFormat="1" ht="12.75">
      <c r="A563" s="234"/>
      <c r="B563" s="234"/>
      <c r="C563" s="234"/>
      <c r="D563" s="234"/>
      <c r="E563" s="234"/>
      <c r="F563" s="234"/>
      <c r="G563" s="234"/>
      <c r="H563" s="234"/>
      <c r="I563" s="234"/>
      <c r="J563" s="234"/>
      <c r="K563" s="234"/>
      <c r="L563" s="234"/>
      <c r="M563" s="234"/>
      <c r="N563" s="234"/>
      <c r="O563" s="234"/>
      <c r="P563" s="234"/>
      <c r="Q563" s="234"/>
      <c r="R563" s="234"/>
      <c r="S563" s="234"/>
      <c r="T563" s="234"/>
      <c r="U563" s="234"/>
      <c r="V563" s="234"/>
      <c r="W563" s="234"/>
      <c r="X563" s="234"/>
      <c r="Y563" s="234"/>
      <c r="Z563" s="234"/>
      <c r="AA563" s="234"/>
      <c r="AB563" s="234"/>
      <c r="AC563" s="234"/>
      <c r="AD563" s="234"/>
      <c r="AE563" s="234"/>
      <c r="AF563" s="234"/>
      <c r="AG563" s="234"/>
      <c r="AH563" s="234"/>
      <c r="AI563" s="234"/>
      <c r="AJ563" s="234"/>
      <c r="AK563" s="234"/>
      <c r="AL563" s="234"/>
      <c r="AM563" s="234"/>
      <c r="AN563" s="234"/>
      <c r="AO563" s="234"/>
      <c r="AP563" s="234"/>
      <c r="AQ563" s="234"/>
      <c r="AR563" s="240"/>
      <c r="AS563" s="240"/>
      <c r="AT563" s="240"/>
      <c r="AU563" s="240"/>
      <c r="AV563" s="240"/>
      <c r="AW563" s="240"/>
      <c r="AX563" s="240"/>
      <c r="AY563" s="240"/>
      <c r="AZ563" s="240"/>
      <c r="BA563" s="240"/>
      <c r="BB563" s="240"/>
      <c r="BC563" s="240"/>
      <c r="BD563" s="240"/>
      <c r="BE563" s="240"/>
      <c r="BF563" s="240"/>
      <c r="BG563" s="240"/>
    </row>
    <row r="564" spans="1:59" s="5" customFormat="1" ht="12.75">
      <c r="A564" s="234"/>
      <c r="B564" s="234"/>
      <c r="C564" s="234"/>
      <c r="D564" s="234"/>
      <c r="E564" s="234"/>
      <c r="F564" s="234"/>
      <c r="G564" s="234"/>
      <c r="H564" s="234"/>
      <c r="I564" s="234"/>
      <c r="J564" s="234"/>
      <c r="K564" s="234"/>
      <c r="L564" s="234"/>
      <c r="M564" s="234"/>
      <c r="N564" s="234"/>
      <c r="O564" s="234"/>
      <c r="P564" s="234"/>
      <c r="Q564" s="234"/>
      <c r="R564" s="234"/>
      <c r="S564" s="234"/>
      <c r="T564" s="234"/>
      <c r="U564" s="234"/>
      <c r="V564" s="234"/>
      <c r="W564" s="234"/>
      <c r="X564" s="234"/>
      <c r="Y564" s="234"/>
      <c r="Z564" s="234"/>
      <c r="AA564" s="234"/>
      <c r="AB564" s="234"/>
      <c r="AC564" s="234"/>
      <c r="AD564" s="234"/>
      <c r="AE564" s="234"/>
      <c r="AF564" s="234"/>
      <c r="AG564" s="234"/>
      <c r="AH564" s="234"/>
      <c r="AI564" s="234"/>
      <c r="AJ564" s="234"/>
      <c r="AK564" s="234"/>
      <c r="AL564" s="234"/>
      <c r="AM564" s="234"/>
      <c r="AN564" s="234"/>
      <c r="AO564" s="234"/>
      <c r="AP564" s="234"/>
      <c r="AQ564" s="234"/>
      <c r="AR564" s="240"/>
      <c r="AS564" s="240"/>
      <c r="AT564" s="240"/>
      <c r="AU564" s="240"/>
      <c r="AV564" s="240"/>
      <c r="AW564" s="240"/>
      <c r="AX564" s="240"/>
      <c r="AY564" s="240"/>
      <c r="AZ564" s="240"/>
      <c r="BA564" s="240"/>
      <c r="BB564" s="240"/>
      <c r="BC564" s="240"/>
      <c r="BD564" s="240"/>
      <c r="BE564" s="240"/>
      <c r="BF564" s="240"/>
      <c r="BG564" s="240"/>
    </row>
    <row r="565" spans="1:59" s="5" customFormat="1" ht="12.75">
      <c r="A565" s="234"/>
      <c r="B565" s="234"/>
      <c r="C565" s="234"/>
      <c r="D565" s="234"/>
      <c r="E565" s="234"/>
      <c r="F565" s="234"/>
      <c r="G565" s="234"/>
      <c r="H565" s="234"/>
      <c r="I565" s="234"/>
      <c r="J565" s="234"/>
      <c r="K565" s="234"/>
      <c r="L565" s="234"/>
      <c r="M565" s="234"/>
      <c r="N565" s="234"/>
      <c r="O565" s="234"/>
      <c r="P565" s="234"/>
      <c r="Q565" s="234"/>
      <c r="R565" s="234"/>
      <c r="S565" s="234"/>
      <c r="T565" s="234"/>
      <c r="U565" s="234"/>
      <c r="V565" s="234"/>
      <c r="W565" s="234"/>
      <c r="X565" s="234"/>
      <c r="Y565" s="234"/>
      <c r="Z565" s="234"/>
      <c r="AA565" s="234"/>
      <c r="AB565" s="234"/>
      <c r="AC565" s="234"/>
      <c r="AD565" s="234"/>
      <c r="AE565" s="234"/>
      <c r="AF565" s="234"/>
      <c r="AG565" s="234"/>
      <c r="AH565" s="234"/>
      <c r="AI565" s="234"/>
      <c r="AJ565" s="234"/>
      <c r="AK565" s="234"/>
      <c r="AL565" s="234"/>
      <c r="AM565" s="234"/>
      <c r="AN565" s="234"/>
      <c r="AO565" s="234"/>
      <c r="AP565" s="234"/>
      <c r="AQ565" s="234"/>
      <c r="AR565" s="240"/>
      <c r="AS565" s="240"/>
      <c r="AT565" s="240"/>
      <c r="AU565" s="240"/>
      <c r="AV565" s="240"/>
      <c r="AW565" s="240"/>
      <c r="AX565" s="240"/>
      <c r="AY565" s="240"/>
      <c r="AZ565" s="240"/>
      <c r="BA565" s="240"/>
      <c r="BB565" s="240"/>
      <c r="BC565" s="240"/>
      <c r="BD565" s="240"/>
      <c r="BE565" s="240"/>
      <c r="BF565" s="240"/>
      <c r="BG565" s="240"/>
    </row>
    <row r="566" spans="1:59" s="5" customFormat="1" ht="12.75">
      <c r="A566" s="234"/>
      <c r="B566" s="234"/>
      <c r="C566" s="234"/>
      <c r="D566" s="234"/>
      <c r="E566" s="234"/>
      <c r="F566" s="234"/>
      <c r="G566" s="234"/>
      <c r="H566" s="234"/>
      <c r="I566" s="234"/>
      <c r="J566" s="234"/>
      <c r="K566" s="234"/>
      <c r="L566" s="234"/>
      <c r="M566" s="234"/>
      <c r="N566" s="234"/>
      <c r="O566" s="234"/>
      <c r="P566" s="234"/>
      <c r="Q566" s="234"/>
      <c r="R566" s="234"/>
      <c r="S566" s="234"/>
      <c r="T566" s="234"/>
      <c r="U566" s="234"/>
      <c r="V566" s="234"/>
      <c r="W566" s="234"/>
      <c r="X566" s="234"/>
      <c r="Y566" s="234"/>
      <c r="Z566" s="234"/>
      <c r="AA566" s="234"/>
      <c r="AB566" s="234"/>
      <c r="AC566" s="234"/>
      <c r="AD566" s="234"/>
      <c r="AE566" s="234"/>
      <c r="AF566" s="234"/>
      <c r="AG566" s="234"/>
      <c r="AH566" s="234"/>
      <c r="AI566" s="234"/>
      <c r="AJ566" s="234"/>
      <c r="AK566" s="234"/>
      <c r="AL566" s="234"/>
      <c r="AM566" s="234"/>
      <c r="AN566" s="234"/>
      <c r="AO566" s="234"/>
      <c r="AP566" s="234"/>
      <c r="AQ566" s="234"/>
      <c r="AR566" s="240"/>
      <c r="AS566" s="240"/>
      <c r="AT566" s="240"/>
      <c r="AU566" s="240"/>
      <c r="AV566" s="240"/>
      <c r="AW566" s="240"/>
      <c r="AX566" s="240"/>
      <c r="AY566" s="240"/>
      <c r="AZ566" s="240"/>
      <c r="BA566" s="240"/>
      <c r="BB566" s="240"/>
      <c r="BC566" s="240"/>
      <c r="BD566" s="240"/>
      <c r="BE566" s="240"/>
      <c r="BF566" s="240"/>
      <c r="BG566" s="240"/>
    </row>
    <row r="567" spans="1:59" s="5" customFormat="1" ht="12.75">
      <c r="A567" s="234"/>
      <c r="B567" s="234"/>
      <c r="C567" s="234"/>
      <c r="D567" s="234"/>
      <c r="E567" s="234"/>
      <c r="F567" s="234"/>
      <c r="G567" s="234"/>
      <c r="H567" s="234"/>
      <c r="I567" s="234"/>
      <c r="J567" s="234"/>
      <c r="K567" s="234"/>
      <c r="L567" s="234"/>
      <c r="M567" s="234"/>
      <c r="N567" s="234"/>
      <c r="O567" s="234"/>
      <c r="P567" s="234"/>
      <c r="Q567" s="234"/>
      <c r="R567" s="234"/>
      <c r="S567" s="234"/>
      <c r="T567" s="234"/>
      <c r="U567" s="234"/>
      <c r="V567" s="234"/>
      <c r="W567" s="234"/>
      <c r="X567" s="234"/>
      <c r="Y567" s="234"/>
      <c r="Z567" s="234"/>
      <c r="AA567" s="234"/>
      <c r="AB567" s="234"/>
      <c r="AC567" s="234"/>
      <c r="AD567" s="234"/>
      <c r="AE567" s="234"/>
      <c r="AF567" s="234"/>
      <c r="AG567" s="234"/>
      <c r="AH567" s="234"/>
      <c r="AI567" s="234"/>
      <c r="AJ567" s="234"/>
      <c r="AK567" s="234"/>
      <c r="AL567" s="234"/>
      <c r="AM567" s="234"/>
      <c r="AN567" s="234"/>
      <c r="AO567" s="234"/>
      <c r="AP567" s="234"/>
      <c r="AQ567" s="234"/>
      <c r="AR567" s="240"/>
      <c r="AS567" s="240"/>
      <c r="AT567" s="240"/>
      <c r="AU567" s="240"/>
      <c r="AV567" s="240"/>
      <c r="AW567" s="240"/>
      <c r="AX567" s="240"/>
      <c r="AY567" s="240"/>
      <c r="AZ567" s="240"/>
      <c r="BA567" s="240"/>
      <c r="BB567" s="240"/>
      <c r="BC567" s="240"/>
      <c r="BD567" s="240"/>
      <c r="BE567" s="240"/>
      <c r="BF567" s="240"/>
      <c r="BG567" s="240"/>
    </row>
    <row r="568" spans="1:59" s="5" customFormat="1" ht="12.75">
      <c r="A568" s="234"/>
      <c r="B568" s="234"/>
      <c r="C568" s="234"/>
      <c r="D568" s="234"/>
      <c r="E568" s="234"/>
      <c r="F568" s="234"/>
      <c r="G568" s="234"/>
      <c r="H568" s="234"/>
      <c r="I568" s="234"/>
      <c r="J568" s="234"/>
      <c r="K568" s="234"/>
      <c r="L568" s="234"/>
      <c r="M568" s="234"/>
      <c r="N568" s="234"/>
      <c r="O568" s="234"/>
      <c r="P568" s="234"/>
      <c r="Q568" s="234"/>
      <c r="R568" s="234"/>
      <c r="S568" s="234"/>
      <c r="T568" s="234"/>
      <c r="U568" s="234"/>
      <c r="V568" s="234"/>
      <c r="W568" s="234"/>
      <c r="X568" s="234"/>
      <c r="Y568" s="234"/>
      <c r="Z568" s="234"/>
      <c r="AA568" s="234"/>
      <c r="AB568" s="234"/>
      <c r="AC568" s="234"/>
      <c r="AD568" s="234"/>
      <c r="AE568" s="234"/>
      <c r="AF568" s="234"/>
      <c r="AG568" s="234"/>
      <c r="AH568" s="234"/>
      <c r="AI568" s="234"/>
      <c r="AJ568" s="234"/>
      <c r="AK568" s="234"/>
      <c r="AL568" s="234"/>
      <c r="AM568" s="234"/>
      <c r="AN568" s="234"/>
      <c r="AO568" s="234"/>
      <c r="AP568" s="234"/>
      <c r="AQ568" s="234"/>
      <c r="AR568" s="240"/>
      <c r="AS568" s="240"/>
      <c r="AT568" s="240"/>
      <c r="AU568" s="240"/>
      <c r="AV568" s="240"/>
      <c r="AW568" s="240"/>
      <c r="AX568" s="240"/>
      <c r="AY568" s="240"/>
      <c r="AZ568" s="240"/>
      <c r="BA568" s="240"/>
      <c r="BB568" s="240"/>
      <c r="BC568" s="240"/>
      <c r="BD568" s="240"/>
      <c r="BE568" s="240"/>
      <c r="BF568" s="240"/>
      <c r="BG568" s="240"/>
    </row>
    <row r="569" spans="1:59" s="5" customFormat="1" ht="12.75">
      <c r="A569" s="234"/>
      <c r="B569" s="234"/>
      <c r="C569" s="234"/>
      <c r="D569" s="234"/>
      <c r="E569" s="234"/>
      <c r="F569" s="234"/>
      <c r="G569" s="234"/>
      <c r="H569" s="234"/>
      <c r="I569" s="234"/>
      <c r="J569" s="234"/>
      <c r="K569" s="234"/>
      <c r="L569" s="234"/>
      <c r="M569" s="234"/>
      <c r="N569" s="234"/>
      <c r="O569" s="234"/>
      <c r="P569" s="234"/>
      <c r="Q569" s="234"/>
      <c r="R569" s="234"/>
      <c r="S569" s="234"/>
      <c r="T569" s="234"/>
      <c r="U569" s="234"/>
      <c r="V569" s="234"/>
      <c r="W569" s="234"/>
      <c r="X569" s="234"/>
      <c r="Y569" s="234"/>
      <c r="Z569" s="234"/>
      <c r="AA569" s="234"/>
      <c r="AB569" s="234"/>
      <c r="AC569" s="234"/>
      <c r="AD569" s="234"/>
      <c r="AE569" s="234"/>
      <c r="AF569" s="234"/>
      <c r="AG569" s="234"/>
      <c r="AH569" s="234"/>
      <c r="AI569" s="234"/>
      <c r="AJ569" s="234"/>
      <c r="AK569" s="234"/>
      <c r="AL569" s="234"/>
      <c r="AM569" s="234"/>
      <c r="AN569" s="234"/>
      <c r="AO569" s="234"/>
      <c r="AP569" s="234"/>
      <c r="AQ569" s="234"/>
      <c r="AR569" s="240"/>
      <c r="AS569" s="240"/>
      <c r="AT569" s="240"/>
      <c r="AU569" s="240"/>
      <c r="AV569" s="240"/>
      <c r="AW569" s="240"/>
      <c r="AX569" s="240"/>
      <c r="AY569" s="240"/>
      <c r="AZ569" s="240"/>
      <c r="BA569" s="240"/>
      <c r="BB569" s="240"/>
      <c r="BC569" s="240"/>
      <c r="BD569" s="240"/>
      <c r="BE569" s="240"/>
      <c r="BF569" s="240"/>
      <c r="BG569" s="240"/>
    </row>
    <row r="570" spans="1:59" s="5" customFormat="1" ht="12.75">
      <c r="A570" s="234"/>
      <c r="B570" s="234"/>
      <c r="C570" s="234"/>
      <c r="D570" s="234"/>
      <c r="E570" s="234"/>
      <c r="F570" s="234"/>
      <c r="G570" s="234"/>
      <c r="H570" s="234"/>
      <c r="I570" s="234"/>
      <c r="J570" s="234"/>
      <c r="K570" s="234"/>
      <c r="L570" s="234"/>
      <c r="M570" s="234"/>
      <c r="N570" s="234"/>
      <c r="O570" s="234"/>
      <c r="P570" s="234"/>
      <c r="Q570" s="234"/>
      <c r="R570" s="234"/>
      <c r="S570" s="234"/>
      <c r="T570" s="234"/>
      <c r="U570" s="234"/>
      <c r="V570" s="234"/>
      <c r="W570" s="234"/>
      <c r="X570" s="234"/>
      <c r="Y570" s="234"/>
      <c r="Z570" s="234"/>
      <c r="AA570" s="234"/>
      <c r="AB570" s="234"/>
      <c r="AC570" s="234"/>
      <c r="AD570" s="234"/>
      <c r="AE570" s="234"/>
      <c r="AF570" s="234"/>
      <c r="AG570" s="234"/>
      <c r="AH570" s="234"/>
      <c r="AI570" s="234"/>
      <c r="AJ570" s="234"/>
      <c r="AK570" s="234"/>
      <c r="AL570" s="234"/>
      <c r="AM570" s="234"/>
      <c r="AN570" s="234"/>
      <c r="AO570" s="234"/>
      <c r="AP570" s="234"/>
      <c r="AQ570" s="234"/>
      <c r="AR570" s="240"/>
      <c r="AS570" s="240"/>
      <c r="AT570" s="240"/>
      <c r="AU570" s="240"/>
      <c r="AV570" s="240"/>
      <c r="AW570" s="240"/>
      <c r="AX570" s="240"/>
      <c r="AY570" s="240"/>
      <c r="AZ570" s="240"/>
      <c r="BA570" s="240"/>
      <c r="BB570" s="240"/>
      <c r="BC570" s="240"/>
      <c r="BD570" s="240"/>
      <c r="BE570" s="240"/>
      <c r="BF570" s="240"/>
      <c r="BG570" s="240"/>
    </row>
    <row r="571" spans="1:59" s="5" customFormat="1" ht="12.75">
      <c r="A571" s="234"/>
      <c r="B571" s="234"/>
      <c r="C571" s="234"/>
      <c r="D571" s="234"/>
      <c r="E571" s="234"/>
      <c r="F571" s="234"/>
      <c r="G571" s="234"/>
      <c r="H571" s="234"/>
      <c r="I571" s="234"/>
      <c r="J571" s="234"/>
      <c r="K571" s="234"/>
      <c r="L571" s="234"/>
      <c r="M571" s="234"/>
      <c r="N571" s="234"/>
      <c r="O571" s="234"/>
      <c r="P571" s="234"/>
      <c r="Q571" s="234"/>
      <c r="R571" s="234"/>
      <c r="S571" s="234"/>
      <c r="T571" s="234"/>
      <c r="U571" s="234"/>
      <c r="V571" s="234"/>
      <c r="W571" s="234"/>
      <c r="X571" s="234"/>
      <c r="Y571" s="234"/>
      <c r="Z571" s="234"/>
      <c r="AA571" s="234"/>
      <c r="AB571" s="234"/>
      <c r="AC571" s="234"/>
      <c r="AD571" s="234"/>
      <c r="AE571" s="234"/>
      <c r="AF571" s="234"/>
      <c r="AG571" s="234"/>
      <c r="AH571" s="234"/>
      <c r="AI571" s="234"/>
      <c r="AJ571" s="234"/>
      <c r="AK571" s="234"/>
      <c r="AL571" s="234"/>
      <c r="AM571" s="234"/>
      <c r="AN571" s="234"/>
      <c r="AO571" s="234"/>
      <c r="AP571" s="234"/>
      <c r="AQ571" s="234"/>
      <c r="AR571" s="240"/>
      <c r="AS571" s="240"/>
      <c r="AT571" s="240"/>
      <c r="AU571" s="240"/>
      <c r="AV571" s="240"/>
      <c r="AW571" s="240"/>
      <c r="AX571" s="240"/>
      <c r="AY571" s="240"/>
      <c r="AZ571" s="240"/>
      <c r="BA571" s="240"/>
      <c r="BB571" s="240"/>
      <c r="BC571" s="240"/>
      <c r="BD571" s="240"/>
      <c r="BE571" s="240"/>
      <c r="BF571" s="240"/>
      <c r="BG571" s="240"/>
    </row>
    <row r="572" spans="1:59" s="5" customFormat="1" ht="12.75">
      <c r="A572" s="234"/>
      <c r="B572" s="234"/>
      <c r="C572" s="234"/>
      <c r="D572" s="234"/>
      <c r="E572" s="234"/>
      <c r="F572" s="234"/>
      <c r="G572" s="234"/>
      <c r="H572" s="234"/>
      <c r="I572" s="234"/>
      <c r="J572" s="234"/>
      <c r="K572" s="234"/>
      <c r="L572" s="234"/>
      <c r="M572" s="234"/>
      <c r="N572" s="234"/>
      <c r="O572" s="234"/>
      <c r="P572" s="234"/>
      <c r="Q572" s="234"/>
      <c r="R572" s="234"/>
      <c r="S572" s="234"/>
      <c r="T572" s="234"/>
      <c r="U572" s="234"/>
      <c r="V572" s="234"/>
      <c r="W572" s="234"/>
      <c r="X572" s="234"/>
      <c r="Y572" s="234"/>
      <c r="Z572" s="234"/>
      <c r="AA572" s="234"/>
      <c r="AB572" s="234"/>
      <c r="AC572" s="234"/>
      <c r="AD572" s="234"/>
      <c r="AE572" s="234"/>
      <c r="AF572" s="234"/>
      <c r="AG572" s="234"/>
      <c r="AH572" s="234"/>
      <c r="AI572" s="234"/>
      <c r="AJ572" s="234"/>
      <c r="AK572" s="234"/>
      <c r="AL572" s="234"/>
      <c r="AM572" s="234"/>
      <c r="AN572" s="234"/>
      <c r="AO572" s="234"/>
      <c r="AP572" s="234"/>
      <c r="AQ572" s="234"/>
      <c r="AR572" s="240"/>
      <c r="AS572" s="240"/>
      <c r="AT572" s="240"/>
      <c r="AU572" s="240"/>
      <c r="AV572" s="240"/>
      <c r="AW572" s="240"/>
      <c r="AX572" s="240"/>
      <c r="AY572" s="240"/>
      <c r="AZ572" s="240"/>
      <c r="BA572" s="240"/>
      <c r="BB572" s="240"/>
      <c r="BC572" s="240"/>
      <c r="BD572" s="240"/>
      <c r="BE572" s="240"/>
      <c r="BF572" s="240"/>
      <c r="BG572" s="240"/>
    </row>
    <row r="573" spans="1:59" s="5" customFormat="1" ht="12.75">
      <c r="A573" s="234"/>
      <c r="B573" s="234"/>
      <c r="C573" s="234"/>
      <c r="D573" s="234"/>
      <c r="E573" s="234"/>
      <c r="F573" s="234"/>
      <c r="G573" s="234"/>
      <c r="H573" s="234"/>
      <c r="I573" s="234"/>
      <c r="J573" s="234"/>
      <c r="K573" s="234"/>
      <c r="L573" s="234"/>
      <c r="M573" s="234"/>
      <c r="N573" s="234"/>
      <c r="O573" s="234"/>
      <c r="P573" s="234"/>
      <c r="Q573" s="234"/>
      <c r="R573" s="234"/>
      <c r="S573" s="234"/>
      <c r="T573" s="234"/>
      <c r="U573" s="234"/>
      <c r="V573" s="234"/>
      <c r="W573" s="234"/>
      <c r="X573" s="234"/>
      <c r="Y573" s="234"/>
      <c r="Z573" s="234"/>
      <c r="AA573" s="234"/>
      <c r="AB573" s="234"/>
      <c r="AC573" s="234"/>
      <c r="AD573" s="234"/>
      <c r="AE573" s="234"/>
      <c r="AF573" s="234"/>
      <c r="AG573" s="234"/>
      <c r="AH573" s="234"/>
      <c r="AI573" s="234"/>
      <c r="AJ573" s="234"/>
      <c r="AK573" s="234"/>
      <c r="AL573" s="234"/>
      <c r="AM573" s="234"/>
      <c r="AN573" s="234"/>
      <c r="AO573" s="234"/>
      <c r="AP573" s="234"/>
      <c r="AQ573" s="234"/>
      <c r="AR573" s="240"/>
      <c r="AS573" s="240"/>
      <c r="AT573" s="240"/>
      <c r="AU573" s="240"/>
      <c r="AV573" s="240"/>
      <c r="AW573" s="240"/>
      <c r="AX573" s="240"/>
      <c r="AY573" s="240"/>
      <c r="AZ573" s="240"/>
      <c r="BA573" s="240"/>
      <c r="BB573" s="240"/>
      <c r="BC573" s="240"/>
      <c r="BD573" s="240"/>
      <c r="BE573" s="240"/>
      <c r="BF573" s="240"/>
      <c r="BG573" s="240"/>
    </row>
    <row r="574" spans="1:59" s="5" customFormat="1" ht="12.75">
      <c r="A574" s="234"/>
      <c r="B574" s="234"/>
      <c r="C574" s="234"/>
      <c r="D574" s="234"/>
      <c r="E574" s="234"/>
      <c r="F574" s="234"/>
      <c r="G574" s="234"/>
      <c r="H574" s="234"/>
      <c r="I574" s="234"/>
      <c r="J574" s="234"/>
      <c r="K574" s="234"/>
      <c r="L574" s="234"/>
      <c r="M574" s="234"/>
      <c r="N574" s="234"/>
      <c r="O574" s="234"/>
      <c r="P574" s="234"/>
      <c r="Q574" s="234"/>
      <c r="R574" s="234"/>
      <c r="S574" s="234"/>
      <c r="T574" s="234"/>
      <c r="U574" s="234"/>
      <c r="V574" s="234"/>
      <c r="W574" s="234"/>
      <c r="X574" s="234"/>
      <c r="Y574" s="234"/>
      <c r="Z574" s="234"/>
      <c r="AA574" s="234"/>
      <c r="AB574" s="234"/>
      <c r="AC574" s="234"/>
      <c r="AD574" s="234"/>
      <c r="AE574" s="234"/>
      <c r="AF574" s="234"/>
      <c r="AG574" s="234"/>
      <c r="AH574" s="234"/>
      <c r="AI574" s="234"/>
      <c r="AJ574" s="234"/>
      <c r="AK574" s="234"/>
      <c r="AL574" s="234"/>
      <c r="AM574" s="234"/>
      <c r="AN574" s="234"/>
      <c r="AO574" s="234"/>
      <c r="AP574" s="234"/>
      <c r="AQ574" s="234"/>
      <c r="AR574" s="240"/>
      <c r="AS574" s="240"/>
      <c r="AT574" s="240"/>
      <c r="AU574" s="240"/>
      <c r="AV574" s="240"/>
      <c r="AW574" s="240"/>
      <c r="AX574" s="240"/>
      <c r="AY574" s="240"/>
      <c r="AZ574" s="240"/>
      <c r="BA574" s="240"/>
      <c r="BB574" s="240"/>
      <c r="BC574" s="240"/>
      <c r="BD574" s="240"/>
      <c r="BE574" s="240"/>
      <c r="BF574" s="240"/>
      <c r="BG574" s="240"/>
    </row>
    <row r="575" spans="1:59" s="5" customFormat="1" ht="12.75">
      <c r="A575" s="234"/>
      <c r="B575" s="234"/>
      <c r="C575" s="234"/>
      <c r="D575" s="234"/>
      <c r="E575" s="234"/>
      <c r="F575" s="234"/>
      <c r="G575" s="234"/>
      <c r="H575" s="234"/>
      <c r="I575" s="234"/>
      <c r="J575" s="234"/>
      <c r="K575" s="234"/>
      <c r="L575" s="234"/>
      <c r="M575" s="234"/>
      <c r="N575" s="234"/>
      <c r="O575" s="234"/>
      <c r="P575" s="234"/>
      <c r="Q575" s="234"/>
      <c r="R575" s="234"/>
      <c r="S575" s="234"/>
      <c r="T575" s="234"/>
      <c r="U575" s="234"/>
      <c r="V575" s="234"/>
      <c r="W575" s="234"/>
      <c r="X575" s="234"/>
      <c r="Y575" s="234"/>
      <c r="Z575" s="234"/>
      <c r="AA575" s="234"/>
      <c r="AB575" s="234"/>
      <c r="AC575" s="234"/>
      <c r="AD575" s="234"/>
      <c r="AE575" s="234"/>
      <c r="AF575" s="234"/>
      <c r="AG575" s="234"/>
      <c r="AH575" s="234"/>
      <c r="AI575" s="234"/>
      <c r="AJ575" s="234"/>
      <c r="AK575" s="234"/>
      <c r="AL575" s="234"/>
      <c r="AM575" s="234"/>
      <c r="AN575" s="234"/>
      <c r="AO575" s="234"/>
      <c r="AP575" s="234"/>
      <c r="AQ575" s="234"/>
      <c r="AR575" s="240"/>
      <c r="AS575" s="240"/>
      <c r="AT575" s="240"/>
      <c r="AU575" s="240"/>
      <c r="AV575" s="240"/>
      <c r="AW575" s="240"/>
      <c r="AX575" s="240"/>
      <c r="AY575" s="240"/>
      <c r="AZ575" s="240"/>
      <c r="BA575" s="240"/>
      <c r="BB575" s="240"/>
      <c r="BC575" s="240"/>
      <c r="BD575" s="240"/>
      <c r="BE575" s="240"/>
      <c r="BF575" s="240"/>
      <c r="BG575" s="240"/>
    </row>
    <row r="576" spans="1:59" s="5" customFormat="1" ht="12.75">
      <c r="A576" s="234"/>
      <c r="B576" s="234"/>
      <c r="C576" s="234"/>
      <c r="D576" s="234"/>
      <c r="E576" s="234"/>
      <c r="F576" s="234"/>
      <c r="G576" s="234"/>
      <c r="H576" s="234"/>
      <c r="I576" s="234"/>
      <c r="J576" s="234"/>
      <c r="K576" s="234"/>
      <c r="L576" s="234"/>
      <c r="M576" s="234"/>
      <c r="N576" s="234"/>
      <c r="O576" s="234"/>
      <c r="P576" s="234"/>
      <c r="Q576" s="234"/>
      <c r="R576" s="234"/>
      <c r="S576" s="234"/>
      <c r="T576" s="234"/>
      <c r="U576" s="234"/>
      <c r="V576" s="234"/>
      <c r="W576" s="234"/>
      <c r="X576" s="234"/>
      <c r="Y576" s="234"/>
      <c r="Z576" s="234"/>
      <c r="AA576" s="234"/>
      <c r="AB576" s="234"/>
      <c r="AC576" s="234"/>
      <c r="AD576" s="234"/>
      <c r="AE576" s="234"/>
      <c r="AF576" s="234"/>
      <c r="AG576" s="234"/>
      <c r="AH576" s="234"/>
      <c r="AI576" s="234"/>
      <c r="AJ576" s="234"/>
      <c r="AK576" s="234"/>
      <c r="AL576" s="234"/>
      <c r="AM576" s="234"/>
      <c r="AN576" s="234"/>
      <c r="AO576" s="234"/>
      <c r="AP576" s="234"/>
      <c r="AQ576" s="234"/>
      <c r="AR576" s="240"/>
      <c r="AS576" s="240"/>
      <c r="AT576" s="240"/>
      <c r="AU576" s="240"/>
      <c r="AV576" s="240"/>
      <c r="AW576" s="240"/>
      <c r="AX576" s="240"/>
      <c r="AY576" s="240"/>
      <c r="AZ576" s="240"/>
      <c r="BA576" s="240"/>
      <c r="BB576" s="240"/>
      <c r="BC576" s="240"/>
      <c r="BD576" s="240"/>
      <c r="BE576" s="240"/>
      <c r="BF576" s="240"/>
      <c r="BG576" s="240"/>
    </row>
    <row r="577" spans="1:59" s="5" customFormat="1" ht="12.75">
      <c r="A577" s="234"/>
      <c r="B577" s="234"/>
      <c r="C577" s="234"/>
      <c r="D577" s="234"/>
      <c r="E577" s="234"/>
      <c r="F577" s="234"/>
      <c r="G577" s="234"/>
      <c r="H577" s="234"/>
      <c r="I577" s="234"/>
      <c r="J577" s="234"/>
      <c r="K577" s="234"/>
      <c r="L577" s="234"/>
      <c r="M577" s="234"/>
      <c r="N577" s="234"/>
      <c r="O577" s="234"/>
      <c r="P577" s="234"/>
      <c r="Q577" s="234"/>
      <c r="R577" s="234"/>
      <c r="S577" s="234"/>
      <c r="T577" s="234"/>
      <c r="U577" s="234"/>
      <c r="V577" s="234"/>
      <c r="W577" s="234"/>
      <c r="X577" s="234"/>
      <c r="Y577" s="234"/>
      <c r="Z577" s="234"/>
      <c r="AA577" s="234"/>
      <c r="AB577" s="234"/>
      <c r="AC577" s="234"/>
      <c r="AD577" s="234"/>
      <c r="AE577" s="234"/>
      <c r="AF577" s="234"/>
      <c r="AG577" s="234"/>
      <c r="AH577" s="234"/>
      <c r="AI577" s="234"/>
      <c r="AJ577" s="234"/>
      <c r="AK577" s="234"/>
      <c r="AL577" s="234"/>
      <c r="AM577" s="234"/>
      <c r="AN577" s="234"/>
      <c r="AO577" s="234"/>
      <c r="AP577" s="234"/>
      <c r="AQ577" s="234"/>
      <c r="AR577" s="240"/>
      <c r="AS577" s="240"/>
      <c r="AT577" s="240"/>
      <c r="AU577" s="240"/>
      <c r="AV577" s="240"/>
      <c r="AW577" s="240"/>
      <c r="AX577" s="240"/>
      <c r="AY577" s="240"/>
      <c r="AZ577" s="240"/>
      <c r="BA577" s="240"/>
      <c r="BB577" s="240"/>
      <c r="BC577" s="240"/>
      <c r="BD577" s="240"/>
      <c r="BE577" s="240"/>
      <c r="BF577" s="240"/>
      <c r="BG577" s="240"/>
    </row>
    <row r="578" spans="1:59" s="5" customFormat="1" ht="12.75">
      <c r="A578" s="234"/>
      <c r="B578" s="234"/>
      <c r="C578" s="234"/>
      <c r="D578" s="234"/>
      <c r="E578" s="234"/>
      <c r="F578" s="234"/>
      <c r="G578" s="234"/>
      <c r="H578" s="234"/>
      <c r="I578" s="234"/>
      <c r="J578" s="234"/>
      <c r="K578" s="234"/>
      <c r="L578" s="234"/>
      <c r="M578" s="234"/>
      <c r="N578" s="234"/>
      <c r="O578" s="234"/>
      <c r="P578" s="234"/>
      <c r="Q578" s="234"/>
      <c r="R578" s="234"/>
      <c r="S578" s="234"/>
      <c r="T578" s="234"/>
      <c r="U578" s="234"/>
      <c r="V578" s="234"/>
      <c r="W578" s="234"/>
      <c r="X578" s="234"/>
      <c r="Y578" s="234"/>
      <c r="Z578" s="234"/>
      <c r="AA578" s="234"/>
      <c r="AB578" s="234"/>
      <c r="AC578" s="234"/>
      <c r="AD578" s="234"/>
      <c r="AE578" s="234"/>
      <c r="AF578" s="234"/>
      <c r="AG578" s="234"/>
      <c r="AH578" s="234"/>
      <c r="AI578" s="234"/>
      <c r="AJ578" s="234"/>
      <c r="AK578" s="234"/>
      <c r="AL578" s="234"/>
      <c r="AM578" s="234"/>
      <c r="AN578" s="234"/>
      <c r="AO578" s="234"/>
      <c r="AP578" s="234"/>
      <c r="AQ578" s="234"/>
      <c r="AR578" s="240"/>
      <c r="AS578" s="240"/>
      <c r="AT578" s="240"/>
      <c r="AU578" s="240"/>
      <c r="AV578" s="240"/>
      <c r="AW578" s="240"/>
      <c r="AX578" s="240"/>
      <c r="AY578" s="240"/>
      <c r="AZ578" s="240"/>
      <c r="BA578" s="240"/>
      <c r="BB578" s="240"/>
      <c r="BC578" s="240"/>
      <c r="BD578" s="240"/>
      <c r="BE578" s="240"/>
      <c r="BF578" s="240"/>
      <c r="BG578" s="240"/>
    </row>
    <row r="579" spans="1:59" s="5" customFormat="1" ht="12.75">
      <c r="A579" s="234"/>
      <c r="B579" s="234"/>
      <c r="C579" s="234"/>
      <c r="D579" s="234"/>
      <c r="E579" s="234"/>
      <c r="F579" s="234"/>
      <c r="G579" s="234"/>
      <c r="H579" s="234"/>
      <c r="I579" s="234"/>
      <c r="J579" s="234"/>
      <c r="K579" s="234"/>
      <c r="L579" s="234"/>
      <c r="M579" s="234"/>
      <c r="N579" s="234"/>
      <c r="O579" s="234"/>
      <c r="P579" s="234"/>
      <c r="Q579" s="234"/>
      <c r="R579" s="234"/>
      <c r="S579" s="234"/>
      <c r="T579" s="234"/>
      <c r="U579" s="234"/>
      <c r="V579" s="234"/>
      <c r="W579" s="234"/>
      <c r="X579" s="234"/>
      <c r="Y579" s="234"/>
      <c r="Z579" s="234"/>
      <c r="AA579" s="234"/>
      <c r="AB579" s="234"/>
      <c r="AC579" s="234"/>
      <c r="AD579" s="234"/>
      <c r="AE579" s="234"/>
      <c r="AF579" s="234"/>
      <c r="AG579" s="234"/>
      <c r="AH579" s="234"/>
      <c r="AI579" s="234"/>
      <c r="AJ579" s="234"/>
      <c r="AK579" s="234"/>
      <c r="AL579" s="234"/>
      <c r="AM579" s="234"/>
      <c r="AN579" s="234"/>
      <c r="AO579" s="234"/>
      <c r="AP579" s="234"/>
      <c r="AQ579" s="234"/>
      <c r="AR579" s="240"/>
      <c r="AS579" s="240"/>
      <c r="AT579" s="240"/>
      <c r="AU579" s="240"/>
      <c r="AV579" s="240"/>
      <c r="AW579" s="240"/>
      <c r="AX579" s="240"/>
      <c r="AY579" s="240"/>
      <c r="AZ579" s="240"/>
      <c r="BA579" s="240"/>
      <c r="BB579" s="240"/>
      <c r="BC579" s="240"/>
      <c r="BD579" s="240"/>
      <c r="BE579" s="240"/>
      <c r="BF579" s="240"/>
      <c r="BG579" s="240"/>
    </row>
    <row r="580" spans="1:59" s="5" customFormat="1" ht="12.75">
      <c r="A580" s="234"/>
      <c r="B580" s="234"/>
      <c r="C580" s="234"/>
      <c r="D580" s="234"/>
      <c r="E580" s="234"/>
      <c r="F580" s="234"/>
      <c r="G580" s="234"/>
      <c r="H580" s="234"/>
      <c r="I580" s="234"/>
      <c r="J580" s="234"/>
      <c r="K580" s="234"/>
      <c r="L580" s="234"/>
      <c r="M580" s="234"/>
      <c r="N580" s="234"/>
      <c r="O580" s="234"/>
      <c r="P580" s="234"/>
      <c r="Q580" s="234"/>
      <c r="R580" s="234"/>
      <c r="S580" s="234"/>
      <c r="T580" s="234"/>
      <c r="U580" s="234"/>
      <c r="V580" s="234"/>
      <c r="W580" s="234"/>
      <c r="X580" s="234"/>
      <c r="Y580" s="234"/>
      <c r="Z580" s="234"/>
      <c r="AA580" s="234"/>
      <c r="AB580" s="234"/>
      <c r="AC580" s="234"/>
      <c r="AD580" s="234"/>
      <c r="AE580" s="234"/>
      <c r="AF580" s="234"/>
      <c r="AG580" s="234"/>
      <c r="AH580" s="234"/>
      <c r="AI580" s="234"/>
      <c r="AJ580" s="234"/>
      <c r="AK580" s="234"/>
      <c r="AL580" s="234"/>
      <c r="AM580" s="234"/>
      <c r="AN580" s="234"/>
      <c r="AO580" s="234"/>
      <c r="AP580" s="234"/>
      <c r="AQ580" s="234"/>
      <c r="AR580" s="240"/>
      <c r="AS580" s="240"/>
      <c r="AT580" s="240"/>
      <c r="AU580" s="240"/>
      <c r="AV580" s="240"/>
      <c r="AW580" s="240"/>
      <c r="AX580" s="240"/>
      <c r="AY580" s="240"/>
      <c r="AZ580" s="240"/>
      <c r="BA580" s="240"/>
      <c r="BB580" s="240"/>
      <c r="BC580" s="240"/>
      <c r="BD580" s="240"/>
      <c r="BE580" s="240"/>
      <c r="BF580" s="240"/>
      <c r="BG580" s="240"/>
    </row>
    <row r="581" spans="1:59" s="5" customFormat="1" ht="12.75">
      <c r="A581" s="234"/>
      <c r="B581" s="234"/>
      <c r="C581" s="234"/>
      <c r="D581" s="234"/>
      <c r="E581" s="234"/>
      <c r="F581" s="234"/>
      <c r="G581" s="234"/>
      <c r="H581" s="234"/>
      <c r="I581" s="234"/>
      <c r="J581" s="234"/>
      <c r="K581" s="234"/>
      <c r="L581" s="234"/>
      <c r="M581" s="234"/>
      <c r="N581" s="234"/>
      <c r="O581" s="234"/>
      <c r="P581" s="234"/>
      <c r="Q581" s="234"/>
      <c r="R581" s="234"/>
      <c r="S581" s="234"/>
      <c r="T581" s="234"/>
      <c r="U581" s="234"/>
      <c r="V581" s="234"/>
      <c r="W581" s="234"/>
      <c r="X581" s="234"/>
      <c r="Y581" s="234"/>
      <c r="Z581" s="234"/>
      <c r="AA581" s="234"/>
      <c r="AB581" s="234"/>
      <c r="AC581" s="234"/>
      <c r="AD581" s="234"/>
      <c r="AE581" s="234"/>
      <c r="AF581" s="234"/>
      <c r="AG581" s="234"/>
      <c r="AH581" s="234"/>
      <c r="AI581" s="234"/>
      <c r="AJ581" s="234"/>
      <c r="AK581" s="234"/>
      <c r="AL581" s="234"/>
      <c r="AM581" s="234"/>
      <c r="AN581" s="234"/>
      <c r="AO581" s="234"/>
      <c r="AP581" s="234"/>
      <c r="AQ581" s="234"/>
      <c r="AR581" s="240"/>
      <c r="AS581" s="240"/>
      <c r="AT581" s="240"/>
      <c r="AU581" s="240"/>
      <c r="AV581" s="240"/>
      <c r="AW581" s="240"/>
      <c r="AX581" s="240"/>
      <c r="AY581" s="240"/>
      <c r="AZ581" s="240"/>
      <c r="BA581" s="240"/>
      <c r="BB581" s="240"/>
      <c r="BC581" s="240"/>
      <c r="BD581" s="240"/>
      <c r="BE581" s="240"/>
      <c r="BF581" s="240"/>
      <c r="BG581" s="240"/>
    </row>
    <row r="582" spans="1:59" s="5" customFormat="1" ht="12.75">
      <c r="A582" s="234"/>
      <c r="B582" s="234"/>
      <c r="C582" s="234"/>
      <c r="D582" s="234"/>
      <c r="E582" s="234"/>
      <c r="F582" s="234"/>
      <c r="G582" s="234"/>
      <c r="H582" s="234"/>
      <c r="I582" s="234"/>
      <c r="J582" s="234"/>
      <c r="K582" s="234"/>
      <c r="L582" s="234"/>
      <c r="M582" s="234"/>
      <c r="N582" s="234"/>
      <c r="O582" s="234"/>
      <c r="P582" s="234"/>
      <c r="Q582" s="234"/>
      <c r="R582" s="234"/>
      <c r="S582" s="234"/>
      <c r="T582" s="234"/>
      <c r="U582" s="234"/>
      <c r="V582" s="234"/>
      <c r="W582" s="234"/>
      <c r="X582" s="234"/>
      <c r="Y582" s="234"/>
      <c r="Z582" s="234"/>
      <c r="AA582" s="234"/>
      <c r="AB582" s="234"/>
      <c r="AC582" s="234"/>
      <c r="AD582" s="234"/>
      <c r="AE582" s="234"/>
      <c r="AF582" s="234"/>
      <c r="AG582" s="234"/>
      <c r="AH582" s="234"/>
      <c r="AI582" s="234"/>
      <c r="AJ582" s="234"/>
      <c r="AK582" s="234"/>
      <c r="AL582" s="234"/>
      <c r="AM582" s="234"/>
      <c r="AN582" s="234"/>
      <c r="AO582" s="234"/>
      <c r="AP582" s="234"/>
      <c r="AQ582" s="234"/>
      <c r="AR582" s="240"/>
      <c r="AS582" s="240"/>
      <c r="AT582" s="240"/>
      <c r="AU582" s="240"/>
      <c r="AV582" s="240"/>
      <c r="AW582" s="240"/>
      <c r="AX582" s="240"/>
      <c r="AY582" s="240"/>
      <c r="AZ582" s="240"/>
      <c r="BA582" s="240"/>
      <c r="BB582" s="240"/>
      <c r="BC582" s="240"/>
      <c r="BD582" s="240"/>
      <c r="BE582" s="240"/>
      <c r="BF582" s="240"/>
      <c r="BG582" s="240"/>
    </row>
    <row r="583" spans="1:59" s="5" customFormat="1" ht="12.75">
      <c r="A583" s="234"/>
      <c r="B583" s="234"/>
      <c r="C583" s="234"/>
      <c r="D583" s="234"/>
      <c r="E583" s="234"/>
      <c r="F583" s="234"/>
      <c r="G583" s="234"/>
      <c r="H583" s="234"/>
      <c r="I583" s="234"/>
      <c r="J583" s="234"/>
      <c r="K583" s="234"/>
      <c r="L583" s="234"/>
      <c r="M583" s="234"/>
      <c r="N583" s="234"/>
      <c r="O583" s="234"/>
      <c r="P583" s="234"/>
      <c r="Q583" s="234"/>
      <c r="R583" s="234"/>
      <c r="S583" s="234"/>
      <c r="T583" s="234"/>
      <c r="U583" s="234"/>
      <c r="V583" s="234"/>
      <c r="W583" s="234"/>
      <c r="X583" s="234"/>
      <c r="Y583" s="234"/>
      <c r="Z583" s="234"/>
      <c r="AA583" s="234"/>
      <c r="AB583" s="234"/>
      <c r="AC583" s="234"/>
      <c r="AD583" s="234"/>
      <c r="AE583" s="234"/>
      <c r="AF583" s="234"/>
      <c r="AG583" s="234"/>
      <c r="AH583" s="234"/>
      <c r="AI583" s="234"/>
      <c r="AJ583" s="234"/>
      <c r="AK583" s="234"/>
      <c r="AL583" s="234"/>
      <c r="AM583" s="234"/>
      <c r="AN583" s="234"/>
      <c r="AO583" s="234"/>
      <c r="AP583" s="234"/>
      <c r="AQ583" s="234"/>
      <c r="AR583" s="240"/>
      <c r="AS583" s="240"/>
      <c r="AT583" s="240"/>
      <c r="AU583" s="240"/>
      <c r="AV583" s="240"/>
      <c r="AW583" s="240"/>
      <c r="AX583" s="240"/>
      <c r="AY583" s="240"/>
      <c r="AZ583" s="240"/>
      <c r="BA583" s="240"/>
      <c r="BB583" s="240"/>
      <c r="BC583" s="240"/>
      <c r="BD583" s="240"/>
      <c r="BE583" s="240"/>
      <c r="BF583" s="240"/>
      <c r="BG583" s="240"/>
    </row>
    <row r="584" spans="1:59" s="5" customFormat="1" ht="12.75">
      <c r="A584" s="234"/>
      <c r="B584" s="234"/>
      <c r="C584" s="234"/>
      <c r="D584" s="234"/>
      <c r="E584" s="234"/>
      <c r="F584" s="234"/>
      <c r="G584" s="234"/>
      <c r="H584" s="234"/>
      <c r="I584" s="234"/>
      <c r="J584" s="234"/>
      <c r="K584" s="234"/>
      <c r="L584" s="234"/>
      <c r="M584" s="234"/>
      <c r="N584" s="234"/>
      <c r="O584" s="234"/>
      <c r="P584" s="234"/>
      <c r="Q584" s="234"/>
      <c r="R584" s="234"/>
      <c r="S584" s="234"/>
      <c r="T584" s="234"/>
      <c r="U584" s="234"/>
      <c r="V584" s="234"/>
      <c r="W584" s="234"/>
      <c r="X584" s="234"/>
      <c r="Y584" s="234"/>
      <c r="Z584" s="234"/>
      <c r="AA584" s="234"/>
      <c r="AB584" s="234"/>
      <c r="AC584" s="234"/>
      <c r="AD584" s="234"/>
      <c r="AE584" s="234"/>
      <c r="AF584" s="234"/>
      <c r="AG584" s="234"/>
      <c r="AH584" s="234"/>
      <c r="AI584" s="234"/>
      <c r="AJ584" s="234"/>
      <c r="AK584" s="234"/>
      <c r="AL584" s="234"/>
      <c r="AM584" s="234"/>
      <c r="AN584" s="234"/>
      <c r="AO584" s="234"/>
      <c r="AP584" s="234"/>
      <c r="AQ584" s="234"/>
      <c r="AR584" s="240"/>
      <c r="AS584" s="240"/>
      <c r="AT584" s="240"/>
      <c r="AU584" s="240"/>
      <c r="AV584" s="240"/>
      <c r="AW584" s="240"/>
      <c r="AX584" s="240"/>
      <c r="AY584" s="240"/>
      <c r="AZ584" s="240"/>
      <c r="BA584" s="240"/>
      <c r="BB584" s="240"/>
      <c r="BC584" s="240"/>
      <c r="BD584" s="240"/>
      <c r="BE584" s="240"/>
      <c r="BF584" s="240"/>
      <c r="BG584" s="240"/>
    </row>
    <row r="585" spans="1:59" s="5" customFormat="1" ht="12.75">
      <c r="A585" s="234"/>
      <c r="B585" s="234"/>
      <c r="C585" s="234"/>
      <c r="D585" s="234"/>
      <c r="E585" s="234"/>
      <c r="F585" s="234"/>
      <c r="G585" s="234"/>
      <c r="H585" s="234"/>
      <c r="I585" s="234"/>
      <c r="J585" s="234"/>
      <c r="K585" s="234"/>
      <c r="L585" s="234"/>
      <c r="M585" s="234"/>
      <c r="N585" s="234"/>
      <c r="O585" s="234"/>
      <c r="P585" s="234"/>
      <c r="Q585" s="234"/>
      <c r="R585" s="234"/>
      <c r="S585" s="234"/>
      <c r="T585" s="234"/>
      <c r="U585" s="234"/>
      <c r="V585" s="234"/>
      <c r="W585" s="234"/>
      <c r="X585" s="234"/>
      <c r="Y585" s="234"/>
      <c r="Z585" s="234"/>
      <c r="AA585" s="234"/>
      <c r="AB585" s="234"/>
      <c r="AC585" s="234"/>
      <c r="AD585" s="234"/>
      <c r="AE585" s="234"/>
      <c r="AF585" s="234"/>
      <c r="AG585" s="234"/>
      <c r="AH585" s="234"/>
      <c r="AI585" s="234"/>
      <c r="AJ585" s="234"/>
      <c r="AK585" s="234"/>
      <c r="AL585" s="234"/>
      <c r="AM585" s="234"/>
      <c r="AN585" s="234"/>
      <c r="AO585" s="234"/>
      <c r="AP585" s="234"/>
      <c r="AQ585" s="234"/>
      <c r="AR585" s="240"/>
      <c r="AS585" s="240"/>
      <c r="AT585" s="240"/>
      <c r="AU585" s="240"/>
      <c r="AV585" s="240"/>
      <c r="AW585" s="240"/>
      <c r="AX585" s="240"/>
      <c r="AY585" s="240"/>
      <c r="AZ585" s="240"/>
      <c r="BA585" s="240"/>
      <c r="BB585" s="240"/>
      <c r="BC585" s="240"/>
      <c r="BD585" s="240"/>
      <c r="BE585" s="240"/>
      <c r="BF585" s="240"/>
      <c r="BG585" s="240"/>
    </row>
    <row r="586" spans="1:59" s="5" customFormat="1" ht="12.75">
      <c r="A586" s="234"/>
      <c r="B586" s="234"/>
      <c r="C586" s="234"/>
      <c r="D586" s="234"/>
      <c r="E586" s="234"/>
      <c r="F586" s="234"/>
      <c r="G586" s="234"/>
      <c r="H586" s="234"/>
      <c r="I586" s="234"/>
      <c r="J586" s="234"/>
      <c r="K586" s="234"/>
      <c r="L586" s="234"/>
      <c r="M586" s="234"/>
      <c r="N586" s="234"/>
      <c r="O586" s="234"/>
      <c r="P586" s="234"/>
      <c r="Q586" s="234"/>
      <c r="R586" s="234"/>
      <c r="S586" s="234"/>
      <c r="T586" s="234"/>
      <c r="U586" s="234"/>
      <c r="V586" s="234"/>
      <c r="W586" s="234"/>
      <c r="X586" s="234"/>
      <c r="Y586" s="234"/>
      <c r="Z586" s="234"/>
      <c r="AA586" s="234"/>
      <c r="AB586" s="234"/>
      <c r="AC586" s="234"/>
      <c r="AD586" s="234"/>
      <c r="AE586" s="234"/>
      <c r="AF586" s="234"/>
      <c r="AG586" s="234"/>
      <c r="AH586" s="234"/>
      <c r="AI586" s="234"/>
      <c r="AJ586" s="234"/>
      <c r="AK586" s="234"/>
      <c r="AL586" s="234"/>
      <c r="AM586" s="234"/>
      <c r="AN586" s="234"/>
      <c r="AO586" s="234"/>
      <c r="AP586" s="234"/>
      <c r="AQ586" s="234"/>
      <c r="AR586" s="240"/>
      <c r="AS586" s="240"/>
      <c r="AT586" s="240"/>
      <c r="AU586" s="240"/>
      <c r="AV586" s="240"/>
      <c r="AW586" s="240"/>
      <c r="AX586" s="240"/>
      <c r="AY586" s="240"/>
      <c r="AZ586" s="240"/>
      <c r="BA586" s="240"/>
      <c r="BB586" s="240"/>
      <c r="BC586" s="240"/>
      <c r="BD586" s="240"/>
      <c r="BE586" s="240"/>
      <c r="BF586" s="240"/>
      <c r="BG586" s="240"/>
    </row>
    <row r="587" spans="1:59" s="5" customFormat="1" ht="12.75">
      <c r="A587" s="234"/>
      <c r="B587" s="234"/>
      <c r="C587" s="234"/>
      <c r="D587" s="234"/>
      <c r="E587" s="234"/>
      <c r="F587" s="234"/>
      <c r="G587" s="234"/>
      <c r="H587" s="234"/>
      <c r="I587" s="234"/>
      <c r="J587" s="234"/>
      <c r="K587" s="234"/>
      <c r="L587" s="234"/>
      <c r="M587" s="234"/>
      <c r="N587" s="234"/>
      <c r="O587" s="234"/>
      <c r="P587" s="234"/>
      <c r="Q587" s="234"/>
      <c r="R587" s="234"/>
      <c r="S587" s="234"/>
      <c r="T587" s="234"/>
      <c r="U587" s="234"/>
      <c r="V587" s="234"/>
      <c r="W587" s="234"/>
      <c r="X587" s="234"/>
      <c r="Y587" s="234"/>
      <c r="Z587" s="234"/>
      <c r="AA587" s="234"/>
      <c r="AB587" s="234"/>
      <c r="AC587" s="234"/>
      <c r="AD587" s="234"/>
      <c r="AE587" s="234"/>
      <c r="AF587" s="234"/>
      <c r="AG587" s="234"/>
      <c r="AH587" s="234"/>
      <c r="AI587" s="234"/>
      <c r="AJ587" s="234"/>
      <c r="AK587" s="234"/>
      <c r="AL587" s="234"/>
      <c r="AM587" s="234"/>
      <c r="AN587" s="234"/>
      <c r="AO587" s="234"/>
      <c r="AP587" s="234"/>
      <c r="AQ587" s="234"/>
      <c r="AR587" s="240"/>
      <c r="AS587" s="240"/>
      <c r="AT587" s="240"/>
      <c r="AU587" s="240"/>
      <c r="AV587" s="240"/>
      <c r="AW587" s="240"/>
      <c r="AX587" s="240"/>
      <c r="AY587" s="240"/>
      <c r="AZ587" s="240"/>
      <c r="BA587" s="240"/>
      <c r="BB587" s="240"/>
      <c r="BC587" s="240"/>
      <c r="BD587" s="240"/>
      <c r="BE587" s="240"/>
      <c r="BF587" s="240"/>
      <c r="BG587" s="240"/>
    </row>
    <row r="588" spans="1:59" s="5" customFormat="1" ht="12.75">
      <c r="A588" s="234"/>
      <c r="B588" s="234"/>
      <c r="C588" s="234"/>
      <c r="D588" s="234"/>
      <c r="E588" s="234"/>
      <c r="F588" s="234"/>
      <c r="G588" s="234"/>
      <c r="H588" s="234"/>
      <c r="I588" s="234"/>
      <c r="J588" s="234"/>
      <c r="K588" s="234"/>
      <c r="L588" s="234"/>
      <c r="M588" s="234"/>
      <c r="N588" s="234"/>
      <c r="O588" s="234"/>
      <c r="P588" s="234"/>
      <c r="Q588" s="234"/>
      <c r="R588" s="234"/>
      <c r="S588" s="234"/>
      <c r="T588" s="234"/>
      <c r="U588" s="234"/>
      <c r="V588" s="234"/>
      <c r="W588" s="234"/>
      <c r="X588" s="234"/>
      <c r="Y588" s="234"/>
      <c r="Z588" s="234"/>
      <c r="AA588" s="234"/>
      <c r="AB588" s="234"/>
      <c r="AC588" s="234"/>
      <c r="AD588" s="234"/>
      <c r="AE588" s="234"/>
      <c r="AF588" s="234"/>
      <c r="AG588" s="234"/>
      <c r="AH588" s="234"/>
      <c r="AI588" s="234"/>
      <c r="AJ588" s="234"/>
      <c r="AK588" s="234"/>
      <c r="AL588" s="234"/>
      <c r="AM588" s="234"/>
      <c r="AN588" s="234"/>
      <c r="AO588" s="234"/>
      <c r="AP588" s="234"/>
      <c r="AQ588" s="234"/>
      <c r="AR588" s="240"/>
      <c r="AS588" s="240"/>
      <c r="AT588" s="240"/>
      <c r="AU588" s="240"/>
      <c r="AV588" s="240"/>
      <c r="AW588" s="240"/>
      <c r="AX588" s="240"/>
      <c r="AY588" s="240"/>
      <c r="AZ588" s="240"/>
      <c r="BA588" s="240"/>
      <c r="BB588" s="240"/>
      <c r="BC588" s="240"/>
      <c r="BD588" s="240"/>
      <c r="BE588" s="240"/>
      <c r="BF588" s="240"/>
      <c r="BG588" s="240"/>
    </row>
    <row r="589" spans="1:59" s="5" customFormat="1" ht="12.75">
      <c r="A589" s="234"/>
      <c r="B589" s="234"/>
      <c r="C589" s="234"/>
      <c r="D589" s="234"/>
      <c r="E589" s="234"/>
      <c r="F589" s="234"/>
      <c r="G589" s="234"/>
      <c r="H589" s="234"/>
      <c r="I589" s="234"/>
      <c r="J589" s="234"/>
      <c r="K589" s="234"/>
      <c r="L589" s="234"/>
      <c r="M589" s="234"/>
      <c r="N589" s="234"/>
      <c r="O589" s="234"/>
      <c r="P589" s="234"/>
      <c r="Q589" s="234"/>
      <c r="R589" s="234"/>
      <c r="S589" s="234"/>
      <c r="T589" s="234"/>
      <c r="U589" s="234"/>
      <c r="V589" s="234"/>
      <c r="W589" s="234"/>
      <c r="X589" s="234"/>
      <c r="Y589" s="234"/>
      <c r="Z589" s="234"/>
      <c r="AA589" s="234"/>
      <c r="AB589" s="234"/>
      <c r="AC589" s="234"/>
      <c r="AD589" s="234"/>
      <c r="AE589" s="234"/>
      <c r="AF589" s="234"/>
      <c r="AG589" s="234"/>
      <c r="AH589" s="234"/>
      <c r="AI589" s="234"/>
      <c r="AJ589" s="234"/>
      <c r="AK589" s="234"/>
      <c r="AL589" s="234"/>
      <c r="AM589" s="234"/>
      <c r="AN589" s="234"/>
      <c r="AO589" s="234"/>
      <c r="AP589" s="234"/>
      <c r="AQ589" s="234"/>
      <c r="AR589" s="240"/>
      <c r="AS589" s="240"/>
      <c r="AT589" s="240"/>
      <c r="AU589" s="240"/>
      <c r="AV589" s="240"/>
      <c r="AW589" s="240"/>
      <c r="AX589" s="240"/>
      <c r="AY589" s="240"/>
      <c r="AZ589" s="240"/>
      <c r="BA589" s="240"/>
      <c r="BB589" s="240"/>
      <c r="BC589" s="240"/>
      <c r="BD589" s="240"/>
      <c r="BE589" s="240"/>
      <c r="BF589" s="240"/>
      <c r="BG589" s="240"/>
    </row>
    <row r="590" spans="1:59" s="5" customFormat="1" ht="12.75">
      <c r="A590" s="234"/>
      <c r="B590" s="234"/>
      <c r="C590" s="234"/>
      <c r="D590" s="234"/>
      <c r="E590" s="234"/>
      <c r="F590" s="234"/>
      <c r="G590" s="234"/>
      <c r="H590" s="234"/>
      <c r="I590" s="234"/>
      <c r="J590" s="234"/>
      <c r="K590" s="234"/>
      <c r="L590" s="234"/>
      <c r="M590" s="234"/>
      <c r="N590" s="234"/>
      <c r="O590" s="234"/>
      <c r="P590" s="234"/>
      <c r="Q590" s="234"/>
      <c r="R590" s="234"/>
      <c r="S590" s="234"/>
      <c r="T590" s="234"/>
      <c r="U590" s="234"/>
      <c r="V590" s="234"/>
      <c r="W590" s="234"/>
      <c r="X590" s="234"/>
      <c r="Y590" s="234"/>
      <c r="Z590" s="234"/>
      <c r="AA590" s="234"/>
      <c r="AB590" s="234"/>
      <c r="AC590" s="234"/>
      <c r="AD590" s="234"/>
      <c r="AE590" s="234"/>
      <c r="AF590" s="234"/>
      <c r="AG590" s="234"/>
      <c r="AH590" s="234"/>
      <c r="AI590" s="234"/>
      <c r="AJ590" s="234"/>
      <c r="AK590" s="234"/>
      <c r="AL590" s="234"/>
      <c r="AM590" s="234"/>
      <c r="AN590" s="234"/>
      <c r="AO590" s="234"/>
      <c r="AP590" s="234"/>
      <c r="AQ590" s="234"/>
      <c r="AR590" s="240"/>
      <c r="AS590" s="240"/>
      <c r="AT590" s="240"/>
      <c r="AU590" s="240"/>
      <c r="AV590" s="240"/>
      <c r="AW590" s="240"/>
      <c r="AX590" s="240"/>
      <c r="AY590" s="240"/>
      <c r="AZ590" s="240"/>
      <c r="BA590" s="240"/>
      <c r="BB590" s="240"/>
      <c r="BC590" s="240"/>
      <c r="BD590" s="240"/>
      <c r="BE590" s="240"/>
      <c r="BF590" s="240"/>
      <c r="BG590" s="240"/>
    </row>
    <row r="591" spans="1:59" s="5" customFormat="1" ht="12.75">
      <c r="A591" s="234"/>
      <c r="B591" s="234"/>
      <c r="C591" s="234"/>
      <c r="D591" s="234"/>
      <c r="E591" s="234"/>
      <c r="F591" s="234"/>
      <c r="G591" s="234"/>
      <c r="H591" s="234"/>
      <c r="I591" s="234"/>
      <c r="J591" s="234"/>
      <c r="K591" s="234"/>
      <c r="L591" s="234"/>
      <c r="M591" s="234"/>
      <c r="N591" s="234"/>
      <c r="O591" s="234"/>
      <c r="P591" s="234"/>
      <c r="Q591" s="234"/>
      <c r="R591" s="234"/>
      <c r="S591" s="234"/>
      <c r="T591" s="234"/>
      <c r="U591" s="234"/>
      <c r="V591" s="234"/>
      <c r="W591" s="234"/>
      <c r="X591" s="234"/>
      <c r="Y591" s="234"/>
      <c r="Z591" s="234"/>
      <c r="AA591" s="234"/>
      <c r="AB591" s="234"/>
      <c r="AC591" s="234"/>
      <c r="AD591" s="234"/>
      <c r="AE591" s="234"/>
      <c r="AF591" s="234"/>
      <c r="AG591" s="234"/>
      <c r="AH591" s="234"/>
      <c r="AI591" s="234"/>
      <c r="AJ591" s="234"/>
      <c r="AK591" s="234"/>
      <c r="AL591" s="234"/>
      <c r="AM591" s="234"/>
      <c r="AN591" s="234"/>
      <c r="AO591" s="234"/>
      <c r="AP591" s="234"/>
      <c r="AQ591" s="234"/>
      <c r="AR591" s="240"/>
      <c r="AS591" s="240"/>
      <c r="AT591" s="240"/>
      <c r="AU591" s="240"/>
      <c r="AV591" s="240"/>
      <c r="AW591" s="240"/>
      <c r="AX591" s="240"/>
      <c r="AY591" s="240"/>
      <c r="AZ591" s="240"/>
      <c r="BA591" s="240"/>
      <c r="BB591" s="240"/>
      <c r="BC591" s="240"/>
      <c r="BD591" s="240"/>
      <c r="BE591" s="240"/>
      <c r="BF591" s="240"/>
      <c r="BG591" s="240"/>
    </row>
    <row r="592" spans="1:59" s="5" customFormat="1" ht="12.75">
      <c r="A592" s="234"/>
      <c r="B592" s="234"/>
      <c r="C592" s="234"/>
      <c r="D592" s="234"/>
      <c r="E592" s="234"/>
      <c r="F592" s="234"/>
      <c r="G592" s="234"/>
      <c r="H592" s="234"/>
      <c r="I592" s="234"/>
      <c r="J592" s="234"/>
      <c r="K592" s="234"/>
      <c r="L592" s="234"/>
      <c r="M592" s="234"/>
      <c r="N592" s="234"/>
      <c r="O592" s="234"/>
      <c r="P592" s="234"/>
      <c r="Q592" s="234"/>
      <c r="R592" s="234"/>
      <c r="S592" s="234"/>
      <c r="T592" s="234"/>
      <c r="U592" s="234"/>
      <c r="V592" s="234"/>
      <c r="W592" s="234"/>
      <c r="X592" s="234"/>
      <c r="Y592" s="234"/>
      <c r="Z592" s="234"/>
      <c r="AA592" s="234"/>
      <c r="AB592" s="234"/>
      <c r="AC592" s="234"/>
      <c r="AD592" s="234"/>
      <c r="AE592" s="234"/>
      <c r="AF592" s="234"/>
      <c r="AG592" s="234"/>
      <c r="AH592" s="234"/>
      <c r="AI592" s="234"/>
      <c r="AJ592" s="234"/>
      <c r="AK592" s="234"/>
      <c r="AL592" s="234"/>
      <c r="AM592" s="234"/>
      <c r="AN592" s="234"/>
      <c r="AO592" s="234"/>
      <c r="AP592" s="234"/>
      <c r="AQ592" s="234"/>
      <c r="AR592" s="240"/>
      <c r="AS592" s="240"/>
      <c r="AT592" s="240"/>
      <c r="AU592" s="240"/>
      <c r="AV592" s="240"/>
      <c r="AW592" s="240"/>
      <c r="AX592" s="240"/>
      <c r="AY592" s="240"/>
      <c r="AZ592" s="240"/>
      <c r="BA592" s="240"/>
      <c r="BB592" s="240"/>
      <c r="BC592" s="240"/>
      <c r="BD592" s="240"/>
      <c r="BE592" s="240"/>
      <c r="BF592" s="240"/>
      <c r="BG592" s="240"/>
    </row>
    <row r="593" spans="1:59" s="5" customFormat="1" ht="12.75">
      <c r="A593" s="234"/>
      <c r="B593" s="234"/>
      <c r="C593" s="234"/>
      <c r="D593" s="234"/>
      <c r="E593" s="234"/>
      <c r="F593" s="234"/>
      <c r="G593" s="234"/>
      <c r="H593" s="234"/>
      <c r="I593" s="234"/>
      <c r="J593" s="234"/>
      <c r="K593" s="234"/>
      <c r="L593" s="234"/>
      <c r="M593" s="234"/>
      <c r="N593" s="234"/>
      <c r="O593" s="234"/>
      <c r="P593" s="234"/>
      <c r="Q593" s="234"/>
      <c r="R593" s="234"/>
      <c r="S593" s="234"/>
      <c r="T593" s="234"/>
      <c r="U593" s="234"/>
      <c r="V593" s="234"/>
      <c r="W593" s="234"/>
      <c r="X593" s="234"/>
      <c r="Y593" s="234"/>
      <c r="Z593" s="234"/>
      <c r="AA593" s="234"/>
      <c r="AB593" s="234"/>
      <c r="AC593" s="234"/>
      <c r="AD593" s="234"/>
      <c r="AE593" s="234"/>
      <c r="AF593" s="234"/>
      <c r="AG593" s="234"/>
      <c r="AH593" s="234"/>
      <c r="AI593" s="234"/>
      <c r="AJ593" s="234"/>
      <c r="AK593" s="234"/>
      <c r="AL593" s="234"/>
      <c r="AM593" s="234"/>
      <c r="AN593" s="234"/>
      <c r="AO593" s="234"/>
      <c r="AP593" s="234"/>
      <c r="AQ593" s="234"/>
      <c r="AR593" s="240"/>
      <c r="AS593" s="240"/>
      <c r="AT593" s="240"/>
      <c r="AU593" s="240"/>
      <c r="AV593" s="240"/>
      <c r="AW593" s="240"/>
      <c r="AX593" s="240"/>
      <c r="AY593" s="240"/>
      <c r="AZ593" s="240"/>
      <c r="BA593" s="240"/>
      <c r="BB593" s="240"/>
      <c r="BC593" s="240"/>
      <c r="BD593" s="240"/>
      <c r="BE593" s="240"/>
      <c r="BF593" s="240"/>
      <c r="BG593" s="240"/>
    </row>
    <row r="594" spans="1:59" s="5" customFormat="1" ht="12.75">
      <c r="A594" s="234"/>
      <c r="B594" s="234"/>
      <c r="C594" s="234"/>
      <c r="D594" s="234"/>
      <c r="E594" s="234"/>
      <c r="F594" s="234"/>
      <c r="G594" s="234"/>
      <c r="H594" s="234"/>
      <c r="I594" s="234"/>
      <c r="J594" s="234"/>
      <c r="K594" s="234"/>
      <c r="L594" s="234"/>
      <c r="M594" s="234"/>
      <c r="N594" s="234"/>
      <c r="O594" s="234"/>
      <c r="P594" s="234"/>
      <c r="Q594" s="234"/>
      <c r="R594" s="234"/>
      <c r="S594" s="234"/>
      <c r="T594" s="234"/>
      <c r="U594" s="234"/>
      <c r="V594" s="234"/>
      <c r="W594" s="234"/>
      <c r="X594" s="234"/>
      <c r="Y594" s="234"/>
      <c r="Z594" s="234"/>
      <c r="AA594" s="234"/>
      <c r="AB594" s="234"/>
      <c r="AC594" s="234"/>
      <c r="AD594" s="234"/>
      <c r="AE594" s="234"/>
      <c r="AF594" s="234"/>
      <c r="AG594" s="234"/>
      <c r="AH594" s="234"/>
      <c r="AI594" s="234"/>
      <c r="AJ594" s="234"/>
      <c r="AK594" s="234"/>
      <c r="AL594" s="234"/>
      <c r="AM594" s="234"/>
      <c r="AN594" s="234"/>
      <c r="AO594" s="234"/>
      <c r="AP594" s="234"/>
      <c r="AQ594" s="234"/>
      <c r="AR594" s="240"/>
      <c r="AS594" s="240"/>
      <c r="AT594" s="240"/>
      <c r="AU594" s="240"/>
      <c r="AV594" s="240"/>
      <c r="AW594" s="240"/>
      <c r="AX594" s="240"/>
      <c r="AY594" s="240"/>
      <c r="AZ594" s="240"/>
      <c r="BA594" s="240"/>
      <c r="BB594" s="240"/>
      <c r="BC594" s="240"/>
      <c r="BD594" s="240"/>
      <c r="BE594" s="240"/>
      <c r="BF594" s="240"/>
      <c r="BG594" s="240"/>
    </row>
    <row r="595" spans="1:59" s="5" customFormat="1" ht="12.75">
      <c r="A595" s="234"/>
      <c r="B595" s="234"/>
      <c r="C595" s="234"/>
      <c r="D595" s="234"/>
      <c r="E595" s="234"/>
      <c r="F595" s="234"/>
      <c r="G595" s="234"/>
      <c r="H595" s="234"/>
      <c r="I595" s="234"/>
      <c r="J595" s="234"/>
      <c r="K595" s="234"/>
      <c r="L595" s="234"/>
      <c r="M595" s="234"/>
      <c r="N595" s="234"/>
      <c r="O595" s="234"/>
      <c r="P595" s="234"/>
      <c r="Q595" s="234"/>
      <c r="R595" s="234"/>
      <c r="S595" s="234"/>
      <c r="T595" s="234"/>
      <c r="U595" s="234"/>
      <c r="V595" s="234"/>
      <c r="W595" s="234"/>
      <c r="X595" s="234"/>
      <c r="Y595" s="234"/>
      <c r="Z595" s="234"/>
      <c r="AA595" s="234"/>
      <c r="AB595" s="234"/>
      <c r="AC595" s="234"/>
      <c r="AD595" s="234"/>
      <c r="AE595" s="234"/>
      <c r="AF595" s="234"/>
      <c r="AG595" s="234"/>
      <c r="AH595" s="234"/>
      <c r="AI595" s="234"/>
      <c r="AJ595" s="234"/>
      <c r="AK595" s="234"/>
      <c r="AL595" s="234"/>
      <c r="AM595" s="234"/>
      <c r="AN595" s="234"/>
      <c r="AO595" s="234"/>
      <c r="AP595" s="234"/>
      <c r="AQ595" s="234"/>
      <c r="AR595" s="240"/>
      <c r="AS595" s="240"/>
      <c r="AT595" s="240"/>
      <c r="AU595" s="240"/>
      <c r="AV595" s="240"/>
      <c r="AW595" s="240"/>
      <c r="AX595" s="240"/>
      <c r="AY595" s="240"/>
      <c r="AZ595" s="240"/>
      <c r="BA595" s="240"/>
      <c r="BB595" s="240"/>
      <c r="BC595" s="240"/>
      <c r="BD595" s="240"/>
      <c r="BE595" s="240"/>
      <c r="BF595" s="240"/>
      <c r="BG595" s="240"/>
    </row>
    <row r="596" spans="1:59" s="5" customFormat="1" ht="12.75">
      <c r="A596" s="234"/>
      <c r="B596" s="234"/>
      <c r="C596" s="234"/>
      <c r="D596" s="234"/>
      <c r="E596" s="234"/>
      <c r="F596" s="234"/>
      <c r="G596" s="234"/>
      <c r="H596" s="234"/>
      <c r="I596" s="234"/>
      <c r="J596" s="234"/>
      <c r="K596" s="234"/>
      <c r="L596" s="234"/>
      <c r="M596" s="234"/>
      <c r="N596" s="234"/>
      <c r="O596" s="234"/>
      <c r="P596" s="234"/>
      <c r="Q596" s="234"/>
      <c r="R596" s="234"/>
      <c r="S596" s="234"/>
      <c r="T596" s="234"/>
      <c r="U596" s="234"/>
      <c r="V596" s="234"/>
      <c r="W596" s="234"/>
      <c r="X596" s="234"/>
      <c r="Y596" s="234"/>
      <c r="Z596" s="234"/>
      <c r="AA596" s="234"/>
      <c r="AB596" s="234"/>
      <c r="AC596" s="234"/>
      <c r="AD596" s="234"/>
      <c r="AE596" s="234"/>
      <c r="AF596" s="234"/>
      <c r="AG596" s="234"/>
      <c r="AH596" s="234"/>
      <c r="AI596" s="234"/>
      <c r="AJ596" s="234"/>
      <c r="AK596" s="234"/>
      <c r="AL596" s="234"/>
      <c r="AM596" s="234"/>
      <c r="AN596" s="234"/>
      <c r="AO596" s="234"/>
      <c r="AP596" s="234"/>
      <c r="AQ596" s="234"/>
      <c r="AR596" s="240"/>
      <c r="AS596" s="240"/>
      <c r="AT596" s="240"/>
      <c r="AU596" s="240"/>
      <c r="AV596" s="240"/>
      <c r="AW596" s="240"/>
      <c r="AX596" s="240"/>
      <c r="AY596" s="240"/>
      <c r="AZ596" s="240"/>
      <c r="BA596" s="240"/>
      <c r="BB596" s="240"/>
      <c r="BC596" s="240"/>
      <c r="BD596" s="240"/>
      <c r="BE596" s="240"/>
      <c r="BF596" s="240"/>
      <c r="BG596" s="240"/>
    </row>
    <row r="597" spans="1:59" s="5" customFormat="1" ht="12.75">
      <c r="A597" s="234"/>
      <c r="B597" s="234"/>
      <c r="C597" s="234"/>
      <c r="D597" s="234"/>
      <c r="E597" s="234"/>
      <c r="F597" s="234"/>
      <c r="G597" s="234"/>
      <c r="H597" s="234"/>
      <c r="I597" s="234"/>
      <c r="J597" s="234"/>
      <c r="K597" s="234"/>
      <c r="L597" s="234"/>
      <c r="M597" s="234"/>
      <c r="N597" s="234"/>
      <c r="O597" s="234"/>
      <c r="P597" s="234"/>
      <c r="Q597" s="234"/>
      <c r="R597" s="234"/>
      <c r="S597" s="234"/>
      <c r="T597" s="234"/>
      <c r="U597" s="234"/>
      <c r="V597" s="234"/>
      <c r="W597" s="234"/>
      <c r="X597" s="234"/>
      <c r="Y597" s="234"/>
      <c r="Z597" s="234"/>
      <c r="AA597" s="234"/>
      <c r="AB597" s="234"/>
      <c r="AC597" s="234"/>
      <c r="AD597" s="234"/>
      <c r="AE597" s="234"/>
      <c r="AF597" s="234"/>
      <c r="AG597" s="234"/>
      <c r="AH597" s="234"/>
      <c r="AI597" s="234"/>
      <c r="AJ597" s="234"/>
      <c r="AK597" s="234"/>
      <c r="AL597" s="234"/>
      <c r="AM597" s="234"/>
      <c r="AN597" s="234"/>
      <c r="AO597" s="234"/>
      <c r="AP597" s="234"/>
      <c r="AQ597" s="234"/>
      <c r="AR597" s="240"/>
      <c r="AS597" s="240"/>
      <c r="AT597" s="240"/>
      <c r="AU597" s="240"/>
      <c r="AV597" s="240"/>
      <c r="AW597" s="240"/>
      <c r="AX597" s="240"/>
      <c r="AY597" s="240"/>
      <c r="AZ597" s="240"/>
      <c r="BA597" s="240"/>
      <c r="BB597" s="240"/>
      <c r="BC597" s="240"/>
      <c r="BD597" s="240"/>
      <c r="BE597" s="240"/>
      <c r="BF597" s="240"/>
      <c r="BG597" s="240"/>
    </row>
    <row r="598" spans="1:59" s="5" customFormat="1" ht="12.75">
      <c r="A598" s="234"/>
      <c r="B598" s="234"/>
      <c r="C598" s="234"/>
      <c r="D598" s="234"/>
      <c r="E598" s="234"/>
      <c r="F598" s="234"/>
      <c r="G598" s="234"/>
      <c r="H598" s="234"/>
      <c r="I598" s="234"/>
      <c r="J598" s="234"/>
      <c r="K598" s="234"/>
      <c r="L598" s="234"/>
      <c r="M598" s="234"/>
      <c r="N598" s="234"/>
      <c r="O598" s="234"/>
      <c r="P598" s="234"/>
      <c r="Q598" s="234"/>
      <c r="R598" s="234"/>
      <c r="S598" s="234"/>
      <c r="T598" s="234"/>
      <c r="U598" s="234"/>
      <c r="V598" s="234"/>
      <c r="W598" s="234"/>
      <c r="X598" s="234"/>
      <c r="Y598" s="234"/>
      <c r="Z598" s="234"/>
      <c r="AA598" s="234"/>
      <c r="AB598" s="234"/>
      <c r="AC598" s="234"/>
      <c r="AD598" s="234"/>
      <c r="AE598" s="234"/>
      <c r="AF598" s="234"/>
      <c r="AG598" s="234"/>
      <c r="AH598" s="234"/>
      <c r="AI598" s="234"/>
      <c r="AJ598" s="234"/>
      <c r="AK598" s="234"/>
      <c r="AL598" s="234"/>
      <c r="AM598" s="234"/>
      <c r="AN598" s="234"/>
      <c r="AO598" s="234"/>
      <c r="AP598" s="234"/>
      <c r="AQ598" s="234"/>
      <c r="AR598" s="240"/>
      <c r="AS598" s="240"/>
      <c r="AT598" s="240"/>
      <c r="AU598" s="240"/>
      <c r="AV598" s="240"/>
      <c r="AW598" s="240"/>
      <c r="AX598" s="240"/>
      <c r="AY598" s="240"/>
      <c r="AZ598" s="240"/>
      <c r="BA598" s="240"/>
      <c r="BB598" s="240"/>
      <c r="BC598" s="240"/>
      <c r="BD598" s="240"/>
      <c r="BE598" s="240"/>
      <c r="BF598" s="240"/>
      <c r="BG598" s="240"/>
    </row>
    <row r="599" spans="1:59" s="5" customFormat="1" ht="12.75">
      <c r="A599" s="234"/>
      <c r="B599" s="234"/>
      <c r="C599" s="234"/>
      <c r="D599" s="234"/>
      <c r="E599" s="234"/>
      <c r="F599" s="234"/>
      <c r="G599" s="234"/>
      <c r="H599" s="234"/>
      <c r="I599" s="234"/>
      <c r="J599" s="234"/>
      <c r="K599" s="234"/>
      <c r="L599" s="234"/>
      <c r="M599" s="234"/>
      <c r="N599" s="234"/>
      <c r="O599" s="234"/>
      <c r="P599" s="234"/>
      <c r="Q599" s="234"/>
      <c r="R599" s="234"/>
      <c r="S599" s="234"/>
      <c r="T599" s="234"/>
      <c r="U599" s="234"/>
      <c r="V599" s="234"/>
      <c r="W599" s="234"/>
      <c r="X599" s="234"/>
      <c r="Y599" s="234"/>
      <c r="Z599" s="234"/>
      <c r="AA599" s="234"/>
      <c r="AB599" s="234"/>
      <c r="AC599" s="234"/>
      <c r="AD599" s="234"/>
      <c r="AE599" s="234"/>
      <c r="AF599" s="234"/>
      <c r="AG599" s="234"/>
      <c r="AH599" s="234"/>
      <c r="AI599" s="234"/>
      <c r="AJ599" s="234"/>
      <c r="AK599" s="234"/>
      <c r="AL599" s="234"/>
      <c r="AM599" s="234"/>
      <c r="AN599" s="234"/>
      <c r="AO599" s="234"/>
      <c r="AP599" s="234"/>
      <c r="AQ599" s="234"/>
      <c r="AR599" s="240"/>
      <c r="AS599" s="240"/>
      <c r="AT599" s="240"/>
      <c r="AU599" s="240"/>
      <c r="AV599" s="240"/>
      <c r="AW599" s="240"/>
      <c r="AX599" s="240"/>
      <c r="AY599" s="240"/>
      <c r="AZ599" s="240"/>
      <c r="BA599" s="240"/>
      <c r="BB599" s="240"/>
      <c r="BC599" s="240"/>
      <c r="BD599" s="240"/>
      <c r="BE599" s="240"/>
      <c r="BF599" s="240"/>
      <c r="BG599" s="240"/>
    </row>
    <row r="600" spans="1:59" s="5" customFormat="1" ht="12.75">
      <c r="A600" s="234"/>
      <c r="B600" s="234"/>
      <c r="C600" s="234"/>
      <c r="D600" s="234"/>
      <c r="E600" s="234"/>
      <c r="F600" s="234"/>
      <c r="G600" s="234"/>
      <c r="H600" s="234"/>
      <c r="I600" s="234"/>
      <c r="J600" s="234"/>
      <c r="K600" s="234"/>
      <c r="L600" s="234"/>
      <c r="M600" s="234"/>
      <c r="N600" s="234"/>
      <c r="O600" s="234"/>
      <c r="P600" s="234"/>
      <c r="Q600" s="234"/>
      <c r="R600" s="234"/>
      <c r="S600" s="234"/>
      <c r="T600" s="234"/>
      <c r="U600" s="234"/>
      <c r="V600" s="234"/>
      <c r="W600" s="234"/>
      <c r="X600" s="234"/>
      <c r="Y600" s="234"/>
      <c r="Z600" s="234"/>
      <c r="AA600" s="234"/>
      <c r="AB600" s="234"/>
      <c r="AC600" s="234"/>
      <c r="AD600" s="234"/>
      <c r="AE600" s="234"/>
      <c r="AF600" s="234"/>
      <c r="AG600" s="234"/>
      <c r="AH600" s="234"/>
      <c r="AI600" s="234"/>
      <c r="AJ600" s="234"/>
      <c r="AK600" s="234"/>
      <c r="AL600" s="234"/>
      <c r="AM600" s="234"/>
      <c r="AN600" s="234"/>
      <c r="AO600" s="234"/>
      <c r="AP600" s="234"/>
      <c r="AQ600" s="234"/>
      <c r="AR600" s="240"/>
      <c r="AS600" s="240"/>
      <c r="AT600" s="240"/>
      <c r="AU600" s="240"/>
      <c r="AV600" s="240"/>
      <c r="AW600" s="240"/>
      <c r="AX600" s="240"/>
      <c r="AY600" s="240"/>
      <c r="AZ600" s="240"/>
      <c r="BA600" s="240"/>
      <c r="BB600" s="240"/>
      <c r="BC600" s="240"/>
      <c r="BD600" s="240"/>
      <c r="BE600" s="240"/>
      <c r="BF600" s="240"/>
      <c r="BG600" s="240"/>
    </row>
    <row r="601" spans="1:59" s="5" customFormat="1" ht="12.75">
      <c r="A601" s="234"/>
      <c r="B601" s="234"/>
      <c r="C601" s="234"/>
      <c r="D601" s="234"/>
      <c r="E601" s="234"/>
      <c r="F601" s="234"/>
      <c r="G601" s="234"/>
      <c r="H601" s="234"/>
      <c r="I601" s="234"/>
      <c r="J601" s="234"/>
      <c r="K601" s="234"/>
      <c r="L601" s="234"/>
      <c r="M601" s="234"/>
      <c r="N601" s="234"/>
      <c r="O601" s="234"/>
      <c r="P601" s="234"/>
      <c r="Q601" s="234"/>
      <c r="R601" s="234"/>
      <c r="S601" s="234"/>
      <c r="T601" s="234"/>
      <c r="U601" s="234"/>
      <c r="V601" s="234"/>
      <c r="W601" s="234"/>
      <c r="X601" s="234"/>
      <c r="Y601" s="234"/>
      <c r="Z601" s="234"/>
      <c r="AA601" s="234"/>
      <c r="AB601" s="234"/>
      <c r="AC601" s="234"/>
      <c r="AD601" s="234"/>
      <c r="AE601" s="234"/>
      <c r="AF601" s="234"/>
      <c r="AG601" s="234"/>
      <c r="AH601" s="234"/>
      <c r="AI601" s="234"/>
      <c r="AJ601" s="234"/>
      <c r="AK601" s="234"/>
      <c r="AL601" s="234"/>
      <c r="AM601" s="234"/>
      <c r="AN601" s="234"/>
      <c r="AO601" s="234"/>
      <c r="AP601" s="234"/>
      <c r="AQ601" s="234"/>
      <c r="AR601" s="240"/>
      <c r="AS601" s="240"/>
      <c r="AT601" s="240"/>
      <c r="AU601" s="240"/>
      <c r="AV601" s="240"/>
      <c r="AW601" s="240"/>
      <c r="AX601" s="240"/>
      <c r="AY601" s="240"/>
      <c r="AZ601" s="240"/>
      <c r="BA601" s="240"/>
      <c r="BB601" s="240"/>
      <c r="BC601" s="240"/>
      <c r="BD601" s="240"/>
      <c r="BE601" s="240"/>
      <c r="BF601" s="240"/>
      <c r="BG601" s="240"/>
    </row>
    <row r="602" spans="1:59" s="5" customFormat="1" ht="12.75">
      <c r="A602" s="234"/>
      <c r="B602" s="234"/>
      <c r="C602" s="234"/>
      <c r="D602" s="234"/>
      <c r="E602" s="234"/>
      <c r="F602" s="234"/>
      <c r="G602" s="234"/>
      <c r="H602" s="234"/>
      <c r="I602" s="234"/>
      <c r="J602" s="234"/>
      <c r="K602" s="234"/>
      <c r="L602" s="234"/>
      <c r="M602" s="234"/>
      <c r="N602" s="234"/>
      <c r="O602" s="234"/>
      <c r="P602" s="234"/>
      <c r="Q602" s="234"/>
      <c r="R602" s="234"/>
      <c r="S602" s="234"/>
      <c r="T602" s="234"/>
      <c r="U602" s="234"/>
      <c r="V602" s="234"/>
      <c r="W602" s="234"/>
      <c r="X602" s="234"/>
      <c r="Y602" s="234"/>
      <c r="Z602" s="234"/>
      <c r="AA602" s="234"/>
      <c r="AB602" s="234"/>
      <c r="AC602" s="234"/>
      <c r="AD602" s="234"/>
      <c r="AE602" s="234"/>
      <c r="AF602" s="234"/>
      <c r="AG602" s="234"/>
      <c r="AH602" s="234"/>
      <c r="AI602" s="234"/>
      <c r="AJ602" s="234"/>
      <c r="AK602" s="234"/>
      <c r="AL602" s="234"/>
      <c r="AM602" s="234"/>
      <c r="AN602" s="234"/>
      <c r="AO602" s="234"/>
      <c r="AP602" s="234"/>
      <c r="AQ602" s="234"/>
      <c r="AR602" s="240"/>
      <c r="AS602" s="240"/>
      <c r="AT602" s="240"/>
      <c r="AU602" s="240"/>
      <c r="AV602" s="240"/>
      <c r="AW602" s="240"/>
      <c r="AX602" s="240"/>
      <c r="AY602" s="240"/>
      <c r="AZ602" s="240"/>
      <c r="BA602" s="240"/>
      <c r="BB602" s="240"/>
      <c r="BC602" s="240"/>
      <c r="BD602" s="240"/>
      <c r="BE602" s="240"/>
      <c r="BF602" s="240"/>
      <c r="BG602" s="240"/>
    </row>
    <row r="603" spans="1:59" s="5" customFormat="1" ht="12.75">
      <c r="A603" s="234"/>
      <c r="B603" s="234"/>
      <c r="C603" s="234"/>
      <c r="D603" s="234"/>
      <c r="E603" s="234"/>
      <c r="F603" s="234"/>
      <c r="G603" s="234"/>
      <c r="H603" s="234"/>
      <c r="I603" s="234"/>
      <c r="J603" s="234"/>
      <c r="K603" s="234"/>
      <c r="L603" s="234"/>
      <c r="M603" s="234"/>
      <c r="N603" s="234"/>
      <c r="O603" s="234"/>
      <c r="P603" s="234"/>
      <c r="Q603" s="234"/>
      <c r="R603" s="234"/>
      <c r="S603" s="234"/>
      <c r="T603" s="234"/>
      <c r="U603" s="234"/>
      <c r="V603" s="234"/>
      <c r="W603" s="234"/>
      <c r="X603" s="234"/>
      <c r="Y603" s="234"/>
      <c r="Z603" s="234"/>
      <c r="AA603" s="234"/>
      <c r="AB603" s="234"/>
      <c r="AC603" s="234"/>
      <c r="AD603" s="234"/>
      <c r="AE603" s="234"/>
      <c r="AF603" s="234"/>
      <c r="AG603" s="234"/>
      <c r="AH603" s="234"/>
      <c r="AI603" s="234"/>
      <c r="AJ603" s="234"/>
      <c r="AK603" s="234"/>
      <c r="AL603" s="234"/>
      <c r="AM603" s="234"/>
      <c r="AN603" s="234"/>
      <c r="AO603" s="234"/>
      <c r="AP603" s="234"/>
      <c r="AQ603" s="234"/>
      <c r="AR603" s="240"/>
      <c r="AS603" s="240"/>
      <c r="AT603" s="240"/>
      <c r="AU603" s="240"/>
      <c r="AV603" s="240"/>
      <c r="AW603" s="240"/>
      <c r="AX603" s="240"/>
      <c r="AY603" s="240"/>
      <c r="AZ603" s="240"/>
      <c r="BA603" s="240"/>
      <c r="BB603" s="240"/>
      <c r="BC603" s="240"/>
      <c r="BD603" s="240"/>
      <c r="BE603" s="240"/>
      <c r="BF603" s="240"/>
      <c r="BG603" s="240"/>
    </row>
    <row r="604" spans="1:59" s="5" customFormat="1" ht="12.75">
      <c r="A604" s="234"/>
      <c r="B604" s="234"/>
      <c r="C604" s="234"/>
      <c r="D604" s="234"/>
      <c r="E604" s="234"/>
      <c r="F604" s="234"/>
      <c r="G604" s="234"/>
      <c r="H604" s="234"/>
      <c r="I604" s="234"/>
      <c r="J604" s="234"/>
      <c r="K604" s="234"/>
      <c r="L604" s="234"/>
      <c r="M604" s="234"/>
      <c r="N604" s="234"/>
      <c r="O604" s="234"/>
      <c r="P604" s="234"/>
      <c r="Q604" s="234"/>
      <c r="R604" s="234"/>
      <c r="S604" s="234"/>
      <c r="T604" s="234"/>
      <c r="U604" s="234"/>
      <c r="V604" s="234"/>
      <c r="W604" s="234"/>
      <c r="X604" s="234"/>
      <c r="Y604" s="234"/>
      <c r="Z604" s="234"/>
      <c r="AA604" s="234"/>
      <c r="AB604" s="234"/>
      <c r="AC604" s="234"/>
      <c r="AD604" s="234"/>
      <c r="AE604" s="234"/>
      <c r="AF604" s="234"/>
      <c r="AG604" s="234"/>
      <c r="AH604" s="234"/>
      <c r="AI604" s="234"/>
      <c r="AJ604" s="234"/>
      <c r="AK604" s="234"/>
      <c r="AL604" s="234"/>
      <c r="AM604" s="234"/>
      <c r="AN604" s="234"/>
      <c r="AO604" s="234"/>
      <c r="AP604" s="234"/>
      <c r="AQ604" s="234"/>
      <c r="AR604" s="240"/>
      <c r="AS604" s="240"/>
      <c r="AT604" s="240"/>
      <c r="AU604" s="240"/>
      <c r="AV604" s="240"/>
      <c r="AW604" s="240"/>
      <c r="AX604" s="240"/>
      <c r="AY604" s="240"/>
      <c r="AZ604" s="240"/>
      <c r="BA604" s="240"/>
      <c r="BB604" s="240"/>
      <c r="BC604" s="240"/>
      <c r="BD604" s="240"/>
      <c r="BE604" s="240"/>
      <c r="BF604" s="240"/>
      <c r="BG604" s="240"/>
    </row>
    <row r="605" spans="1:59" s="5" customFormat="1" ht="12.75">
      <c r="A605" s="234"/>
      <c r="B605" s="234"/>
      <c r="C605" s="234"/>
      <c r="D605" s="234"/>
      <c r="E605" s="234"/>
      <c r="F605" s="234"/>
      <c r="G605" s="234"/>
      <c r="H605" s="234"/>
      <c r="I605" s="234"/>
      <c r="J605" s="234"/>
      <c r="K605" s="234"/>
      <c r="L605" s="234"/>
      <c r="M605" s="234"/>
      <c r="N605" s="234"/>
      <c r="O605" s="234"/>
      <c r="P605" s="234"/>
      <c r="Q605" s="234"/>
      <c r="R605" s="234"/>
      <c r="S605" s="234"/>
      <c r="T605" s="234"/>
      <c r="U605" s="234"/>
      <c r="V605" s="234"/>
      <c r="W605" s="234"/>
      <c r="X605" s="234"/>
      <c r="Y605" s="234"/>
      <c r="Z605" s="234"/>
      <c r="AA605" s="234"/>
      <c r="AB605" s="234"/>
      <c r="AC605" s="234"/>
      <c r="AD605" s="234"/>
      <c r="AE605" s="234"/>
      <c r="AF605" s="234"/>
      <c r="AG605" s="234"/>
      <c r="AH605" s="234"/>
      <c r="AI605" s="234"/>
      <c r="AJ605" s="234"/>
      <c r="AK605" s="234"/>
      <c r="AL605" s="234"/>
      <c r="AM605" s="234"/>
      <c r="AN605" s="234"/>
      <c r="AO605" s="234"/>
      <c r="AP605" s="234"/>
      <c r="AQ605" s="234"/>
      <c r="AR605" s="240"/>
      <c r="AS605" s="240"/>
      <c r="AT605" s="240"/>
      <c r="AU605" s="240"/>
      <c r="AV605" s="240"/>
      <c r="AW605" s="240"/>
      <c r="AX605" s="240"/>
      <c r="AY605" s="240"/>
      <c r="AZ605" s="240"/>
      <c r="BA605" s="240"/>
      <c r="BB605" s="240"/>
      <c r="BC605" s="240"/>
      <c r="BD605" s="240"/>
      <c r="BE605" s="240"/>
      <c r="BF605" s="240"/>
      <c r="BG605" s="240"/>
    </row>
    <row r="606" spans="1:59" s="5" customFormat="1" ht="12.75">
      <c r="A606" s="234"/>
      <c r="B606" s="234"/>
      <c r="C606" s="234"/>
      <c r="D606" s="234"/>
      <c r="E606" s="234"/>
      <c r="F606" s="234"/>
      <c r="G606" s="234"/>
      <c r="H606" s="234"/>
      <c r="I606" s="234"/>
      <c r="J606" s="234"/>
      <c r="K606" s="234"/>
      <c r="L606" s="234"/>
      <c r="M606" s="234"/>
      <c r="N606" s="234"/>
      <c r="O606" s="234"/>
      <c r="P606" s="234"/>
      <c r="Q606" s="234"/>
      <c r="R606" s="234"/>
      <c r="S606" s="234"/>
      <c r="T606" s="234"/>
      <c r="U606" s="234"/>
      <c r="V606" s="234"/>
      <c r="W606" s="234"/>
      <c r="X606" s="234"/>
      <c r="Y606" s="234"/>
      <c r="Z606" s="234"/>
      <c r="AA606" s="234"/>
      <c r="AB606" s="234"/>
      <c r="AC606" s="234"/>
      <c r="AD606" s="234"/>
      <c r="AE606" s="234"/>
      <c r="AF606" s="234"/>
      <c r="AG606" s="234"/>
      <c r="AH606" s="234"/>
      <c r="AI606" s="234"/>
      <c r="AJ606" s="234"/>
      <c r="AK606" s="234"/>
      <c r="AL606" s="234"/>
      <c r="AM606" s="234"/>
      <c r="AN606" s="234"/>
      <c r="AO606" s="234"/>
      <c r="AP606" s="234"/>
      <c r="AQ606" s="234"/>
      <c r="AR606" s="240"/>
      <c r="AS606" s="240"/>
      <c r="AT606" s="240"/>
      <c r="AU606" s="240"/>
      <c r="AV606" s="240"/>
      <c r="AW606" s="240"/>
      <c r="AX606" s="240"/>
      <c r="AY606" s="240"/>
      <c r="AZ606" s="240"/>
      <c r="BA606" s="240"/>
      <c r="BB606" s="240"/>
      <c r="BC606" s="240"/>
      <c r="BD606" s="240"/>
      <c r="BE606" s="240"/>
      <c r="BF606" s="240"/>
      <c r="BG606" s="240"/>
    </row>
    <row r="607" spans="1:59" s="5" customFormat="1" ht="12.75">
      <c r="A607" s="234"/>
      <c r="B607" s="234"/>
      <c r="C607" s="234"/>
      <c r="D607" s="234"/>
      <c r="E607" s="234"/>
      <c r="F607" s="234"/>
      <c r="G607" s="234"/>
      <c r="H607" s="234"/>
      <c r="I607" s="234"/>
      <c r="J607" s="234"/>
      <c r="K607" s="234"/>
      <c r="L607" s="234"/>
      <c r="M607" s="234"/>
      <c r="N607" s="234"/>
      <c r="O607" s="234"/>
      <c r="P607" s="234"/>
      <c r="Q607" s="234"/>
      <c r="R607" s="234"/>
      <c r="S607" s="234"/>
      <c r="T607" s="234"/>
      <c r="U607" s="234"/>
      <c r="V607" s="234"/>
      <c r="W607" s="234"/>
      <c r="X607" s="234"/>
      <c r="Y607" s="234"/>
      <c r="Z607" s="234"/>
      <c r="AA607" s="234"/>
      <c r="AB607" s="234"/>
      <c r="AC607" s="234"/>
      <c r="AD607" s="234"/>
      <c r="AE607" s="234"/>
      <c r="AF607" s="234"/>
      <c r="AG607" s="234"/>
      <c r="AH607" s="234"/>
      <c r="AI607" s="234"/>
      <c r="AJ607" s="234"/>
      <c r="AK607" s="234"/>
      <c r="AL607" s="234"/>
      <c r="AM607" s="234"/>
      <c r="AN607" s="234"/>
      <c r="AO607" s="234"/>
      <c r="AP607" s="234"/>
      <c r="AQ607" s="234"/>
      <c r="AR607" s="240"/>
      <c r="AS607" s="240"/>
      <c r="AT607" s="240"/>
      <c r="AU607" s="240"/>
      <c r="AV607" s="240"/>
      <c r="AW607" s="240"/>
      <c r="AX607" s="240"/>
      <c r="AY607" s="240"/>
      <c r="AZ607" s="240"/>
      <c r="BA607" s="240"/>
      <c r="BB607" s="240"/>
      <c r="BC607" s="240"/>
      <c r="BD607" s="240"/>
      <c r="BE607" s="240"/>
      <c r="BF607" s="240"/>
      <c r="BG607" s="240"/>
    </row>
    <row r="608" spans="1:59" s="5" customFormat="1" ht="12.75">
      <c r="A608" s="234"/>
      <c r="B608" s="234"/>
      <c r="C608" s="234"/>
      <c r="D608" s="234"/>
      <c r="E608" s="234"/>
      <c r="F608" s="234"/>
      <c r="G608" s="234"/>
      <c r="H608" s="234"/>
      <c r="I608" s="234"/>
      <c r="J608" s="234"/>
      <c r="K608" s="234"/>
      <c r="L608" s="234"/>
      <c r="M608" s="234"/>
      <c r="N608" s="234"/>
      <c r="O608" s="234"/>
      <c r="P608" s="234"/>
      <c r="Q608" s="234"/>
      <c r="R608" s="234"/>
      <c r="S608" s="234"/>
      <c r="T608" s="234"/>
      <c r="U608" s="234"/>
      <c r="V608" s="234"/>
      <c r="W608" s="234"/>
      <c r="X608" s="234"/>
      <c r="Y608" s="234"/>
      <c r="Z608" s="234"/>
      <c r="AA608" s="234"/>
      <c r="AB608" s="234"/>
      <c r="AC608" s="234"/>
      <c r="AD608" s="234"/>
      <c r="AE608" s="234"/>
      <c r="AF608" s="234"/>
      <c r="AG608" s="234"/>
      <c r="AH608" s="234"/>
      <c r="AI608" s="234"/>
      <c r="AJ608" s="234"/>
      <c r="AK608" s="234"/>
      <c r="AL608" s="234"/>
      <c r="AM608" s="234"/>
      <c r="AN608" s="234"/>
      <c r="AO608" s="234"/>
      <c r="AP608" s="234"/>
      <c r="AQ608" s="234"/>
      <c r="AR608" s="240"/>
      <c r="AS608" s="240"/>
      <c r="AT608" s="240"/>
      <c r="AU608" s="240"/>
      <c r="AV608" s="240"/>
      <c r="AW608" s="240"/>
      <c r="AX608" s="240"/>
      <c r="AY608" s="240"/>
      <c r="AZ608" s="240"/>
      <c r="BA608" s="240"/>
      <c r="BB608" s="240"/>
      <c r="BC608" s="240"/>
      <c r="BD608" s="240"/>
      <c r="BE608" s="240"/>
      <c r="BF608" s="240"/>
      <c r="BG608" s="240"/>
    </row>
    <row r="609" spans="1:59" s="5" customFormat="1" ht="12.75">
      <c r="A609" s="234"/>
      <c r="B609" s="234"/>
      <c r="C609" s="234"/>
      <c r="D609" s="234"/>
      <c r="E609" s="234"/>
      <c r="F609" s="234"/>
      <c r="G609" s="234"/>
      <c r="H609" s="234"/>
      <c r="I609" s="234"/>
      <c r="J609" s="234"/>
      <c r="K609" s="234"/>
      <c r="L609" s="234"/>
      <c r="M609" s="234"/>
      <c r="N609" s="234"/>
      <c r="O609" s="234"/>
      <c r="P609" s="234"/>
      <c r="Q609" s="234"/>
      <c r="R609" s="234"/>
      <c r="S609" s="234"/>
      <c r="T609" s="234"/>
      <c r="U609" s="234"/>
      <c r="V609" s="234"/>
      <c r="W609" s="234"/>
      <c r="X609" s="234"/>
      <c r="Y609" s="234"/>
      <c r="Z609" s="234"/>
      <c r="AA609" s="234"/>
      <c r="AB609" s="234"/>
      <c r="AC609" s="234"/>
      <c r="AD609" s="234"/>
      <c r="AE609" s="234"/>
      <c r="AF609" s="234"/>
      <c r="AG609" s="234"/>
      <c r="AH609" s="234"/>
      <c r="AI609" s="234"/>
      <c r="AJ609" s="234"/>
      <c r="AK609" s="234"/>
      <c r="AL609" s="234"/>
      <c r="AM609" s="234"/>
      <c r="AN609" s="234"/>
      <c r="AO609" s="234"/>
      <c r="AP609" s="234"/>
      <c r="AQ609" s="234"/>
      <c r="AR609" s="240"/>
      <c r="AS609" s="240"/>
      <c r="AT609" s="240"/>
      <c r="AU609" s="240"/>
      <c r="AV609" s="240"/>
      <c r="AW609" s="240"/>
      <c r="AX609" s="240"/>
      <c r="AY609" s="240"/>
      <c r="AZ609" s="240"/>
      <c r="BA609" s="240"/>
      <c r="BB609" s="240"/>
      <c r="BC609" s="240"/>
      <c r="BD609" s="240"/>
      <c r="BE609" s="240"/>
      <c r="BF609" s="240"/>
      <c r="BG609" s="240"/>
    </row>
    <row r="610" spans="1:59" s="5" customFormat="1" ht="12.75">
      <c r="A610" s="234"/>
      <c r="B610" s="234"/>
      <c r="C610" s="234"/>
      <c r="D610" s="234"/>
      <c r="E610" s="234"/>
      <c r="F610" s="234"/>
      <c r="G610" s="234"/>
      <c r="H610" s="234"/>
      <c r="I610" s="234"/>
      <c r="J610" s="234"/>
      <c r="K610" s="234"/>
      <c r="L610" s="234"/>
      <c r="M610" s="234"/>
      <c r="N610" s="234"/>
      <c r="O610" s="234"/>
      <c r="P610" s="234"/>
      <c r="Q610" s="234"/>
      <c r="R610" s="234"/>
      <c r="S610" s="234"/>
      <c r="T610" s="234"/>
      <c r="U610" s="234"/>
      <c r="V610" s="234"/>
      <c r="W610" s="234"/>
      <c r="X610" s="234"/>
      <c r="Y610" s="234"/>
      <c r="Z610" s="234"/>
      <c r="AA610" s="234"/>
      <c r="AB610" s="234"/>
      <c r="AC610" s="234"/>
      <c r="AD610" s="234"/>
      <c r="AE610" s="234"/>
      <c r="AF610" s="234"/>
      <c r="AG610" s="234"/>
      <c r="AH610" s="234"/>
      <c r="AI610" s="234"/>
      <c r="AJ610" s="234"/>
      <c r="AK610" s="234"/>
      <c r="AL610" s="234"/>
      <c r="AM610" s="234"/>
      <c r="AN610" s="234"/>
      <c r="AO610" s="234"/>
      <c r="AP610" s="234"/>
      <c r="AQ610" s="234"/>
      <c r="AR610" s="240"/>
      <c r="AS610" s="240"/>
      <c r="AT610" s="240"/>
      <c r="AU610" s="240"/>
      <c r="AV610" s="240"/>
      <c r="AW610" s="240"/>
      <c r="AX610" s="240"/>
      <c r="AY610" s="240"/>
      <c r="AZ610" s="240"/>
      <c r="BA610" s="240"/>
      <c r="BB610" s="240"/>
      <c r="BC610" s="240"/>
      <c r="BD610" s="240"/>
      <c r="BE610" s="240"/>
      <c r="BF610" s="240"/>
      <c r="BG610" s="240"/>
    </row>
    <row r="611" spans="1:59" s="5" customFormat="1" ht="12.75">
      <c r="A611" s="234"/>
      <c r="B611" s="234"/>
      <c r="C611" s="234"/>
      <c r="D611" s="234"/>
      <c r="E611" s="234"/>
      <c r="F611" s="234"/>
      <c r="G611" s="234"/>
      <c r="H611" s="234"/>
      <c r="I611" s="234"/>
      <c r="J611" s="234"/>
      <c r="K611" s="234"/>
      <c r="L611" s="234"/>
      <c r="M611" s="234"/>
      <c r="N611" s="234"/>
      <c r="O611" s="234"/>
      <c r="P611" s="234"/>
      <c r="Q611" s="234"/>
      <c r="R611" s="234"/>
      <c r="S611" s="234"/>
      <c r="T611" s="234"/>
      <c r="U611" s="234"/>
      <c r="V611" s="234"/>
      <c r="W611" s="234"/>
      <c r="X611" s="234"/>
      <c r="Y611" s="234"/>
      <c r="Z611" s="234"/>
      <c r="AA611" s="234"/>
      <c r="AB611" s="234"/>
      <c r="AC611" s="234"/>
      <c r="AD611" s="234"/>
      <c r="AE611" s="234"/>
      <c r="AF611" s="234"/>
      <c r="AG611" s="234"/>
      <c r="AH611" s="234"/>
      <c r="AI611" s="234"/>
      <c r="AJ611" s="234"/>
      <c r="AK611" s="234"/>
      <c r="AL611" s="234"/>
      <c r="AM611" s="234"/>
      <c r="AN611" s="234"/>
      <c r="AO611" s="234"/>
      <c r="AP611" s="234"/>
      <c r="AQ611" s="234"/>
      <c r="AR611" s="240"/>
      <c r="AS611" s="240"/>
      <c r="AT611" s="240"/>
      <c r="AU611" s="240"/>
      <c r="AV611" s="240"/>
      <c r="AW611" s="240"/>
      <c r="AX611" s="240"/>
      <c r="AY611" s="240"/>
      <c r="AZ611" s="240"/>
      <c r="BA611" s="240"/>
      <c r="BB611" s="240"/>
      <c r="BC611" s="240"/>
      <c r="BD611" s="240"/>
      <c r="BE611" s="240"/>
      <c r="BF611" s="240"/>
      <c r="BG611" s="240"/>
    </row>
    <row r="612" spans="1:59" s="5" customFormat="1" ht="12.75">
      <c r="A612" s="234"/>
      <c r="B612" s="234"/>
      <c r="C612" s="234"/>
      <c r="D612" s="234"/>
      <c r="E612" s="234"/>
      <c r="F612" s="234"/>
      <c r="G612" s="234"/>
      <c r="H612" s="234"/>
      <c r="I612" s="234"/>
      <c r="J612" s="234"/>
      <c r="K612" s="234"/>
      <c r="L612" s="234"/>
      <c r="M612" s="234"/>
      <c r="N612" s="234"/>
      <c r="O612" s="234"/>
      <c r="P612" s="234"/>
      <c r="Q612" s="234"/>
      <c r="R612" s="234"/>
      <c r="S612" s="234"/>
      <c r="T612" s="234"/>
      <c r="U612" s="234"/>
      <c r="V612" s="234"/>
      <c r="W612" s="234"/>
      <c r="X612" s="234"/>
      <c r="Y612" s="234"/>
      <c r="Z612" s="234"/>
      <c r="AA612" s="234"/>
      <c r="AB612" s="234"/>
      <c r="AC612" s="234"/>
      <c r="AD612" s="234"/>
      <c r="AE612" s="234"/>
      <c r="AF612" s="234"/>
      <c r="AG612" s="234"/>
      <c r="AH612" s="234"/>
      <c r="AI612" s="234"/>
      <c r="AJ612" s="234"/>
      <c r="AK612" s="234"/>
      <c r="AL612" s="234"/>
      <c r="AM612" s="234"/>
      <c r="AN612" s="234"/>
      <c r="AO612" s="234"/>
      <c r="AP612" s="234"/>
      <c r="AQ612" s="234"/>
      <c r="AR612" s="240"/>
      <c r="AS612" s="240"/>
      <c r="AT612" s="240"/>
      <c r="AU612" s="240"/>
      <c r="AV612" s="240"/>
      <c r="AW612" s="240"/>
      <c r="AX612" s="240"/>
      <c r="AY612" s="240"/>
      <c r="AZ612" s="240"/>
      <c r="BA612" s="240"/>
      <c r="BB612" s="240"/>
      <c r="BC612" s="240"/>
      <c r="BD612" s="240"/>
      <c r="BE612" s="240"/>
      <c r="BF612" s="240"/>
      <c r="BG612" s="240"/>
    </row>
    <row r="613" spans="1:59" s="5" customFormat="1" ht="12.75">
      <c r="A613" s="234"/>
      <c r="B613" s="234"/>
      <c r="C613" s="234"/>
      <c r="D613" s="234"/>
      <c r="E613" s="234"/>
      <c r="F613" s="234"/>
      <c r="G613" s="234"/>
      <c r="H613" s="234"/>
      <c r="I613" s="234"/>
      <c r="J613" s="234"/>
      <c r="K613" s="234"/>
      <c r="L613" s="234"/>
      <c r="M613" s="234"/>
      <c r="N613" s="234"/>
      <c r="O613" s="234"/>
      <c r="P613" s="234"/>
      <c r="Q613" s="234"/>
      <c r="R613" s="234"/>
      <c r="S613" s="234"/>
      <c r="T613" s="234"/>
      <c r="U613" s="234"/>
      <c r="V613" s="234"/>
      <c r="W613" s="234"/>
      <c r="X613" s="234"/>
      <c r="Y613" s="234"/>
      <c r="Z613" s="234"/>
      <c r="AA613" s="234"/>
      <c r="AB613" s="234"/>
      <c r="AC613" s="234"/>
      <c r="AD613" s="234"/>
      <c r="AE613" s="234"/>
      <c r="AF613" s="234"/>
      <c r="AG613" s="234"/>
      <c r="AH613" s="234"/>
      <c r="AI613" s="234"/>
      <c r="AJ613" s="234"/>
      <c r="AK613" s="234"/>
      <c r="AL613" s="234"/>
      <c r="AM613" s="234"/>
      <c r="AN613" s="234"/>
      <c r="AO613" s="234"/>
      <c r="AP613" s="234"/>
      <c r="AQ613" s="234"/>
      <c r="AR613" s="240"/>
      <c r="AS613" s="240"/>
      <c r="AT613" s="240"/>
      <c r="AU613" s="240"/>
      <c r="AV613" s="240"/>
      <c r="AW613" s="240"/>
      <c r="AX613" s="240"/>
      <c r="AY613" s="240"/>
      <c r="AZ613" s="240"/>
      <c r="BA613" s="240"/>
      <c r="BB613" s="240"/>
      <c r="BC613" s="240"/>
      <c r="BD613" s="240"/>
      <c r="BE613" s="240"/>
      <c r="BF613" s="240"/>
      <c r="BG613" s="240"/>
    </row>
    <row r="614" spans="1:59" s="5" customFormat="1" ht="12.75">
      <c r="A614" s="234"/>
      <c r="B614" s="234"/>
      <c r="C614" s="234"/>
      <c r="D614" s="234"/>
      <c r="E614" s="234"/>
      <c r="F614" s="234"/>
      <c r="G614" s="234"/>
      <c r="H614" s="234"/>
      <c r="I614" s="234"/>
      <c r="J614" s="234"/>
      <c r="K614" s="234"/>
      <c r="L614" s="234"/>
      <c r="M614" s="234"/>
      <c r="N614" s="234"/>
      <c r="O614" s="234"/>
      <c r="P614" s="234"/>
      <c r="Q614" s="234"/>
      <c r="R614" s="234"/>
      <c r="S614" s="234"/>
      <c r="T614" s="234"/>
      <c r="U614" s="234"/>
      <c r="V614" s="234"/>
      <c r="W614" s="234"/>
      <c r="X614" s="234"/>
      <c r="Y614" s="234"/>
      <c r="Z614" s="234"/>
      <c r="AA614" s="234"/>
      <c r="AB614" s="234"/>
      <c r="AC614" s="234"/>
      <c r="AD614" s="234"/>
      <c r="AE614" s="234"/>
      <c r="AF614" s="234"/>
      <c r="AG614" s="234"/>
      <c r="AH614" s="234"/>
      <c r="AI614" s="234"/>
      <c r="AJ614" s="234"/>
      <c r="AK614" s="234"/>
      <c r="AL614" s="234"/>
      <c r="AM614" s="234"/>
      <c r="AN614" s="234"/>
      <c r="AO614" s="234"/>
      <c r="AP614" s="234"/>
      <c r="AQ614" s="234"/>
      <c r="AR614" s="240"/>
      <c r="AS614" s="240"/>
      <c r="AT614" s="240"/>
      <c r="AU614" s="240"/>
      <c r="AV614" s="240"/>
      <c r="AW614" s="240"/>
      <c r="AX614" s="240"/>
      <c r="AY614" s="240"/>
      <c r="AZ614" s="240"/>
      <c r="BA614" s="240"/>
      <c r="BB614" s="240"/>
      <c r="BC614" s="240"/>
      <c r="BD614" s="240"/>
      <c r="BE614" s="240"/>
      <c r="BF614" s="240"/>
      <c r="BG614" s="240"/>
    </row>
    <row r="615" spans="1:59" s="5" customFormat="1" ht="12.75">
      <c r="A615" s="234"/>
      <c r="B615" s="234"/>
      <c r="C615" s="234"/>
      <c r="D615" s="234"/>
      <c r="E615" s="234"/>
      <c r="F615" s="234"/>
      <c r="G615" s="234"/>
      <c r="H615" s="234"/>
      <c r="I615" s="234"/>
      <c r="J615" s="234"/>
      <c r="K615" s="234"/>
      <c r="L615" s="234"/>
      <c r="M615" s="234"/>
      <c r="N615" s="234"/>
      <c r="O615" s="234"/>
      <c r="P615" s="234"/>
      <c r="Q615" s="234"/>
      <c r="R615" s="234"/>
      <c r="S615" s="234"/>
      <c r="T615" s="234"/>
      <c r="U615" s="234"/>
      <c r="V615" s="234"/>
      <c r="W615" s="234"/>
      <c r="X615" s="234"/>
      <c r="Y615" s="234"/>
      <c r="Z615" s="234"/>
      <c r="AA615" s="234"/>
      <c r="AB615" s="234"/>
      <c r="AC615" s="234"/>
      <c r="AD615" s="234"/>
      <c r="AE615" s="234"/>
      <c r="AF615" s="234"/>
      <c r="AG615" s="234"/>
      <c r="AH615" s="234"/>
      <c r="AI615" s="234"/>
      <c r="AJ615" s="234"/>
      <c r="AK615" s="234"/>
      <c r="AL615" s="234"/>
      <c r="AM615" s="234"/>
      <c r="AN615" s="234"/>
      <c r="AO615" s="234"/>
      <c r="AP615" s="234"/>
      <c r="AQ615" s="234"/>
      <c r="AR615" s="240"/>
      <c r="AS615" s="240"/>
      <c r="AT615" s="240"/>
      <c r="AU615" s="240"/>
      <c r="AV615" s="240"/>
      <c r="AW615" s="240"/>
      <c r="AX615" s="240"/>
      <c r="AY615" s="240"/>
      <c r="AZ615" s="240"/>
      <c r="BA615" s="240"/>
      <c r="BB615" s="240"/>
      <c r="BC615" s="240"/>
      <c r="BD615" s="240"/>
      <c r="BE615" s="240"/>
      <c r="BF615" s="240"/>
      <c r="BG615" s="240"/>
    </row>
    <row r="616" spans="1:59" s="5" customFormat="1" ht="12.75">
      <c r="A616" s="234"/>
      <c r="B616" s="234"/>
      <c r="C616" s="234"/>
      <c r="D616" s="234"/>
      <c r="E616" s="234"/>
      <c r="F616" s="234"/>
      <c r="G616" s="234"/>
      <c r="H616" s="234"/>
      <c r="I616" s="234"/>
      <c r="J616" s="234"/>
      <c r="K616" s="234"/>
      <c r="L616" s="234"/>
      <c r="M616" s="234"/>
      <c r="N616" s="234"/>
      <c r="O616" s="234"/>
      <c r="P616" s="234"/>
      <c r="Q616" s="234"/>
      <c r="R616" s="234"/>
      <c r="S616" s="234"/>
      <c r="T616" s="234"/>
      <c r="U616" s="234"/>
      <c r="V616" s="234"/>
      <c r="W616" s="234"/>
      <c r="X616" s="234"/>
      <c r="Y616" s="234"/>
      <c r="Z616" s="234"/>
      <c r="AA616" s="234"/>
      <c r="AB616" s="234"/>
      <c r="AC616" s="234"/>
      <c r="AD616" s="234"/>
      <c r="AE616" s="234"/>
      <c r="AF616" s="234"/>
      <c r="AG616" s="234"/>
      <c r="AH616" s="234"/>
      <c r="AI616" s="234"/>
      <c r="AJ616" s="234"/>
      <c r="AK616" s="234"/>
      <c r="AL616" s="234"/>
      <c r="AM616" s="234"/>
      <c r="AN616" s="234"/>
      <c r="AO616" s="234"/>
      <c r="AP616" s="234"/>
      <c r="AQ616" s="234"/>
      <c r="AR616" s="240"/>
      <c r="AS616" s="240"/>
      <c r="AT616" s="240"/>
      <c r="AU616" s="240"/>
      <c r="AV616" s="240"/>
      <c r="AW616" s="240"/>
      <c r="AX616" s="240"/>
      <c r="AY616" s="240"/>
      <c r="AZ616" s="240"/>
      <c r="BA616" s="240"/>
      <c r="BB616" s="240"/>
      <c r="BC616" s="240"/>
      <c r="BD616" s="240"/>
      <c r="BE616" s="240"/>
      <c r="BF616" s="240"/>
      <c r="BG616" s="240"/>
    </row>
    <row r="617" spans="1:59" s="5" customFormat="1" ht="12.75">
      <c r="A617" s="234"/>
      <c r="B617" s="234"/>
      <c r="C617" s="234"/>
      <c r="D617" s="234"/>
      <c r="E617" s="234"/>
      <c r="F617" s="234"/>
      <c r="G617" s="234"/>
      <c r="H617" s="234"/>
      <c r="I617" s="234"/>
      <c r="J617" s="234"/>
      <c r="K617" s="234"/>
      <c r="L617" s="234"/>
      <c r="M617" s="234"/>
      <c r="N617" s="234"/>
      <c r="O617" s="234"/>
      <c r="P617" s="234"/>
      <c r="Q617" s="234"/>
      <c r="R617" s="234"/>
      <c r="S617" s="234"/>
      <c r="T617" s="234"/>
      <c r="U617" s="234"/>
      <c r="V617" s="234"/>
      <c r="W617" s="234"/>
      <c r="X617" s="234"/>
      <c r="Y617" s="234"/>
      <c r="Z617" s="234"/>
      <c r="AA617" s="234"/>
      <c r="AB617" s="234"/>
      <c r="AC617" s="234"/>
      <c r="AD617" s="234"/>
      <c r="AE617" s="234"/>
      <c r="AF617" s="234"/>
      <c r="AG617" s="234"/>
      <c r="AH617" s="234"/>
      <c r="AI617" s="234"/>
      <c r="AJ617" s="234"/>
      <c r="AK617" s="234"/>
      <c r="AL617" s="234"/>
      <c r="AM617" s="234"/>
      <c r="AN617" s="234"/>
      <c r="AO617" s="234"/>
      <c r="AP617" s="234"/>
      <c r="AQ617" s="234"/>
      <c r="AR617" s="240"/>
      <c r="AS617" s="240"/>
      <c r="AT617" s="240"/>
      <c r="AU617" s="240"/>
      <c r="AV617" s="240"/>
      <c r="AW617" s="240"/>
      <c r="AX617" s="240"/>
      <c r="AY617" s="240"/>
      <c r="AZ617" s="240"/>
      <c r="BA617" s="240"/>
      <c r="BB617" s="240"/>
      <c r="BC617" s="240"/>
      <c r="BD617" s="240"/>
      <c r="BE617" s="240"/>
      <c r="BF617" s="240"/>
      <c r="BG617" s="240"/>
    </row>
    <row r="618" spans="1:59" s="5" customFormat="1" ht="12.75">
      <c r="A618" s="234"/>
      <c r="B618" s="234"/>
      <c r="C618" s="234"/>
      <c r="D618" s="234"/>
      <c r="E618" s="234"/>
      <c r="F618" s="234"/>
      <c r="G618" s="234"/>
      <c r="H618" s="234"/>
      <c r="I618" s="234"/>
      <c r="J618" s="234"/>
      <c r="K618" s="234"/>
      <c r="L618" s="234"/>
      <c r="M618" s="234"/>
      <c r="N618" s="234"/>
      <c r="O618" s="234"/>
      <c r="P618" s="234"/>
      <c r="Q618" s="234"/>
      <c r="R618" s="234"/>
      <c r="S618" s="234"/>
      <c r="T618" s="234"/>
      <c r="U618" s="234"/>
      <c r="V618" s="234"/>
      <c r="W618" s="234"/>
      <c r="X618" s="234"/>
      <c r="Y618" s="234"/>
      <c r="Z618" s="234"/>
      <c r="AA618" s="234"/>
      <c r="AB618" s="234"/>
      <c r="AC618" s="234"/>
      <c r="AD618" s="234"/>
      <c r="AE618" s="234"/>
      <c r="AF618" s="234"/>
      <c r="AG618" s="234"/>
      <c r="AH618" s="234"/>
      <c r="AI618" s="234"/>
      <c r="AJ618" s="234"/>
      <c r="AK618" s="234"/>
      <c r="AL618" s="234"/>
      <c r="AM618" s="234"/>
      <c r="AN618" s="234"/>
      <c r="AO618" s="234"/>
      <c r="AP618" s="234"/>
      <c r="AQ618" s="234"/>
      <c r="AR618" s="240"/>
      <c r="AS618" s="240"/>
      <c r="AT618" s="240"/>
      <c r="AU618" s="240"/>
      <c r="AV618" s="240"/>
      <c r="AW618" s="240"/>
      <c r="AX618" s="240"/>
      <c r="AY618" s="240"/>
      <c r="AZ618" s="240"/>
      <c r="BA618" s="240"/>
      <c r="BB618" s="240"/>
      <c r="BC618" s="240"/>
      <c r="BD618" s="240"/>
      <c r="BE618" s="240"/>
      <c r="BF618" s="240"/>
      <c r="BG618" s="240"/>
    </row>
    <row r="619" spans="1:59" s="5" customFormat="1" ht="12.75">
      <c r="A619" s="234"/>
      <c r="B619" s="234"/>
      <c r="C619" s="234"/>
      <c r="D619" s="234"/>
      <c r="E619" s="234"/>
      <c r="F619" s="234"/>
      <c r="G619" s="234"/>
      <c r="H619" s="234"/>
      <c r="I619" s="234"/>
      <c r="J619" s="234"/>
      <c r="K619" s="234"/>
      <c r="L619" s="234"/>
      <c r="M619" s="234"/>
      <c r="N619" s="234"/>
      <c r="O619" s="234"/>
      <c r="P619" s="234"/>
      <c r="Q619" s="234"/>
      <c r="R619" s="234"/>
      <c r="S619" s="234"/>
      <c r="T619" s="234"/>
      <c r="U619" s="234"/>
      <c r="V619" s="234"/>
      <c r="W619" s="234"/>
      <c r="X619" s="234"/>
      <c r="Y619" s="234"/>
      <c r="Z619" s="234"/>
      <c r="AA619" s="234"/>
      <c r="AB619" s="234"/>
      <c r="AC619" s="234"/>
      <c r="AD619" s="234"/>
      <c r="AE619" s="234"/>
      <c r="AF619" s="234"/>
      <c r="AG619" s="234"/>
      <c r="AH619" s="234"/>
      <c r="AI619" s="234"/>
      <c r="AJ619" s="234"/>
      <c r="AK619" s="234"/>
      <c r="AL619" s="234"/>
      <c r="AM619" s="234"/>
      <c r="AN619" s="234"/>
      <c r="AO619" s="234"/>
      <c r="AP619" s="234"/>
      <c r="AQ619" s="234"/>
      <c r="AR619" s="240"/>
      <c r="AS619" s="240"/>
      <c r="AT619" s="240"/>
      <c r="AU619" s="240"/>
      <c r="AV619" s="240"/>
      <c r="AW619" s="240"/>
      <c r="AX619" s="240"/>
      <c r="AY619" s="240"/>
      <c r="AZ619" s="240"/>
      <c r="BA619" s="240"/>
      <c r="BB619" s="240"/>
      <c r="BC619" s="240"/>
      <c r="BD619" s="240"/>
      <c r="BE619" s="240"/>
      <c r="BF619" s="240"/>
      <c r="BG619" s="240"/>
    </row>
    <row r="620" spans="1:59" s="5" customFormat="1" ht="12.75">
      <c r="A620" s="234"/>
      <c r="B620" s="234"/>
      <c r="C620" s="234"/>
      <c r="D620" s="234"/>
      <c r="E620" s="234"/>
      <c r="F620" s="234"/>
      <c r="G620" s="234"/>
      <c r="H620" s="234"/>
      <c r="I620" s="234"/>
      <c r="J620" s="234"/>
      <c r="K620" s="234"/>
      <c r="L620" s="234"/>
      <c r="M620" s="234"/>
      <c r="N620" s="234"/>
      <c r="O620" s="234"/>
      <c r="P620" s="234"/>
      <c r="Q620" s="234"/>
      <c r="R620" s="234"/>
      <c r="S620" s="234"/>
      <c r="T620" s="234"/>
      <c r="U620" s="234"/>
      <c r="V620" s="234"/>
      <c r="W620" s="234"/>
      <c r="X620" s="234"/>
      <c r="Y620" s="234"/>
      <c r="Z620" s="234"/>
      <c r="AA620" s="234"/>
      <c r="AB620" s="234"/>
      <c r="AC620" s="234"/>
      <c r="AD620" s="234"/>
      <c r="AE620" s="234"/>
      <c r="AF620" s="234"/>
      <c r="AG620" s="234"/>
      <c r="AH620" s="234"/>
      <c r="AI620" s="234"/>
      <c r="AJ620" s="234"/>
      <c r="AK620" s="234"/>
      <c r="AL620" s="234"/>
      <c r="AM620" s="234"/>
      <c r="AN620" s="234"/>
      <c r="AO620" s="234"/>
      <c r="AP620" s="234"/>
      <c r="AQ620" s="234"/>
      <c r="AR620" s="240"/>
      <c r="AS620" s="240"/>
      <c r="AT620" s="240"/>
      <c r="AU620" s="240"/>
      <c r="AV620" s="240"/>
      <c r="AW620" s="240"/>
      <c r="AX620" s="240"/>
      <c r="AY620" s="240"/>
      <c r="AZ620" s="240"/>
      <c r="BA620" s="240"/>
      <c r="BB620" s="240"/>
      <c r="BC620" s="240"/>
      <c r="BD620" s="240"/>
      <c r="BE620" s="240"/>
      <c r="BF620" s="240"/>
      <c r="BG620" s="240"/>
    </row>
    <row r="621" spans="1:59" s="5" customFormat="1" ht="12.75">
      <c r="A621" s="234"/>
      <c r="B621" s="234"/>
      <c r="C621" s="234"/>
      <c r="D621" s="234"/>
      <c r="E621" s="234"/>
      <c r="F621" s="234"/>
      <c r="G621" s="234"/>
      <c r="H621" s="234"/>
      <c r="I621" s="234"/>
      <c r="J621" s="234"/>
      <c r="K621" s="234"/>
      <c r="L621" s="234"/>
      <c r="M621" s="234"/>
      <c r="N621" s="234"/>
      <c r="O621" s="234"/>
      <c r="P621" s="234"/>
      <c r="Q621" s="234"/>
      <c r="R621" s="234"/>
      <c r="S621" s="234"/>
      <c r="T621" s="234"/>
      <c r="U621" s="234"/>
      <c r="V621" s="234"/>
      <c r="W621" s="234"/>
      <c r="X621" s="234"/>
      <c r="Y621" s="234"/>
      <c r="Z621" s="234"/>
      <c r="AA621" s="234"/>
      <c r="AB621" s="234"/>
      <c r="AC621" s="234"/>
      <c r="AD621" s="234"/>
      <c r="AE621" s="234"/>
      <c r="AF621" s="234"/>
      <c r="AG621" s="234"/>
      <c r="AH621" s="234"/>
      <c r="AI621" s="234"/>
      <c r="AJ621" s="234"/>
      <c r="AK621" s="234"/>
      <c r="AL621" s="234"/>
      <c r="AM621" s="234"/>
      <c r="AN621" s="234"/>
      <c r="AO621" s="234"/>
      <c r="AP621" s="234"/>
      <c r="AQ621" s="234"/>
      <c r="AR621" s="240"/>
      <c r="AS621" s="240"/>
      <c r="AT621" s="240"/>
      <c r="AU621" s="240"/>
      <c r="AV621" s="240"/>
      <c r="AW621" s="240"/>
      <c r="AX621" s="240"/>
      <c r="AY621" s="240"/>
      <c r="AZ621" s="240"/>
      <c r="BA621" s="240"/>
      <c r="BB621" s="240"/>
      <c r="BC621" s="240"/>
      <c r="BD621" s="240"/>
      <c r="BE621" s="240"/>
      <c r="BF621" s="240"/>
      <c r="BG621" s="240"/>
    </row>
    <row r="622" spans="1:59" s="5" customFormat="1" ht="12.75">
      <c r="A622" s="234"/>
      <c r="B622" s="234"/>
      <c r="C622" s="234"/>
      <c r="D622" s="234"/>
      <c r="E622" s="234"/>
      <c r="F622" s="234"/>
      <c r="G622" s="234"/>
      <c r="H622" s="234"/>
      <c r="I622" s="234"/>
      <c r="J622" s="234"/>
      <c r="K622" s="234"/>
      <c r="L622" s="234"/>
      <c r="M622" s="234"/>
      <c r="N622" s="234"/>
      <c r="O622" s="234"/>
      <c r="P622" s="234"/>
      <c r="Q622" s="234"/>
      <c r="R622" s="234"/>
      <c r="S622" s="234"/>
      <c r="T622" s="234"/>
      <c r="U622" s="234"/>
      <c r="V622" s="234"/>
      <c r="W622" s="234"/>
      <c r="X622" s="234"/>
      <c r="Y622" s="234"/>
      <c r="Z622" s="234"/>
      <c r="AA622" s="234"/>
      <c r="AB622" s="234"/>
      <c r="AC622" s="234"/>
      <c r="AD622" s="234"/>
      <c r="AE622" s="234"/>
      <c r="AF622" s="234"/>
      <c r="AG622" s="234"/>
      <c r="AH622" s="234"/>
      <c r="AI622" s="234"/>
      <c r="AJ622" s="234"/>
      <c r="AK622" s="234"/>
      <c r="AL622" s="234"/>
      <c r="AM622" s="234"/>
      <c r="AN622" s="234"/>
      <c r="AO622" s="234"/>
      <c r="AP622" s="234"/>
      <c r="AQ622" s="234"/>
      <c r="AR622" s="240"/>
      <c r="AS622" s="240"/>
      <c r="AT622" s="240"/>
      <c r="AU622" s="240"/>
      <c r="AV622" s="240"/>
      <c r="AW622" s="240"/>
      <c r="AX622" s="240"/>
      <c r="AY622" s="240"/>
      <c r="AZ622" s="240"/>
      <c r="BA622" s="240"/>
      <c r="BB622" s="240"/>
      <c r="BC622" s="240"/>
      <c r="BD622" s="240"/>
      <c r="BE622" s="240"/>
      <c r="BF622" s="240"/>
      <c r="BG622" s="240"/>
    </row>
    <row r="623" spans="1:59" s="5" customFormat="1" ht="12.75">
      <c r="A623" s="234"/>
      <c r="B623" s="234"/>
      <c r="C623" s="234"/>
      <c r="D623" s="234"/>
      <c r="E623" s="234"/>
      <c r="F623" s="234"/>
      <c r="G623" s="234"/>
      <c r="H623" s="234"/>
      <c r="I623" s="234"/>
      <c r="J623" s="234"/>
      <c r="K623" s="234"/>
      <c r="L623" s="234"/>
      <c r="M623" s="234"/>
      <c r="N623" s="234"/>
      <c r="O623" s="234"/>
      <c r="P623" s="234"/>
      <c r="Q623" s="234"/>
      <c r="R623" s="234"/>
      <c r="S623" s="234"/>
      <c r="T623" s="234"/>
      <c r="U623" s="234"/>
      <c r="V623" s="234"/>
      <c r="W623" s="234"/>
      <c r="X623" s="234"/>
      <c r="Y623" s="234"/>
      <c r="Z623" s="234"/>
      <c r="AA623" s="234"/>
      <c r="AB623" s="234"/>
      <c r="AC623" s="234"/>
      <c r="AD623" s="234"/>
      <c r="AE623" s="234"/>
      <c r="AF623" s="234"/>
      <c r="AG623" s="234"/>
      <c r="AH623" s="234"/>
      <c r="AI623" s="234"/>
      <c r="AJ623" s="234"/>
      <c r="AK623" s="234"/>
      <c r="AL623" s="234"/>
      <c r="AM623" s="234"/>
      <c r="AN623" s="234"/>
      <c r="AO623" s="234"/>
      <c r="AP623" s="234"/>
      <c r="AQ623" s="234"/>
      <c r="AR623" s="240"/>
      <c r="AS623" s="240"/>
      <c r="AT623" s="240"/>
      <c r="AU623" s="240"/>
      <c r="AV623" s="240"/>
      <c r="AW623" s="240"/>
      <c r="AX623" s="240"/>
      <c r="AY623" s="240"/>
      <c r="AZ623" s="240"/>
      <c r="BA623" s="240"/>
      <c r="BB623" s="240"/>
      <c r="BC623" s="240"/>
      <c r="BD623" s="240"/>
      <c r="BE623" s="240"/>
      <c r="BF623" s="240"/>
      <c r="BG623" s="240"/>
    </row>
    <row r="624" spans="1:59" s="5" customFormat="1" ht="12.75">
      <c r="A624" s="234"/>
      <c r="B624" s="234"/>
      <c r="C624" s="234"/>
      <c r="D624" s="234"/>
      <c r="E624" s="234"/>
      <c r="F624" s="234"/>
      <c r="G624" s="234"/>
      <c r="H624" s="234"/>
      <c r="I624" s="234"/>
      <c r="J624" s="234"/>
      <c r="K624" s="234"/>
      <c r="L624" s="234"/>
      <c r="M624" s="234"/>
      <c r="N624" s="234"/>
      <c r="O624" s="234"/>
      <c r="P624" s="234"/>
      <c r="Q624" s="234"/>
      <c r="R624" s="234"/>
      <c r="S624" s="234"/>
      <c r="T624" s="234"/>
      <c r="U624" s="234"/>
      <c r="V624" s="234"/>
      <c r="W624" s="234"/>
      <c r="X624" s="234"/>
      <c r="Y624" s="234"/>
      <c r="Z624" s="234"/>
      <c r="AA624" s="234"/>
      <c r="AB624" s="234"/>
      <c r="AC624" s="234"/>
      <c r="AD624" s="234"/>
      <c r="AE624" s="234"/>
      <c r="AF624" s="234"/>
      <c r="AG624" s="234"/>
      <c r="AH624" s="234"/>
      <c r="AI624" s="234"/>
      <c r="AJ624" s="234"/>
      <c r="AK624" s="234"/>
      <c r="AL624" s="234"/>
      <c r="AM624" s="234"/>
      <c r="AN624" s="234"/>
      <c r="AO624" s="234"/>
      <c r="AP624" s="234"/>
      <c r="AQ624" s="234"/>
      <c r="AR624" s="240"/>
      <c r="AS624" s="240"/>
      <c r="AT624" s="240"/>
      <c r="AU624" s="240"/>
      <c r="AV624" s="240"/>
      <c r="AW624" s="240"/>
      <c r="AX624" s="240"/>
      <c r="AY624" s="240"/>
      <c r="AZ624" s="240"/>
      <c r="BA624" s="240"/>
      <c r="BB624" s="240"/>
      <c r="BC624" s="240"/>
      <c r="BD624" s="240"/>
      <c r="BE624" s="240"/>
      <c r="BF624" s="240"/>
      <c r="BG624" s="240"/>
    </row>
    <row r="625" spans="1:59" s="5" customFormat="1" ht="12.75">
      <c r="A625" s="234"/>
      <c r="B625" s="234"/>
      <c r="C625" s="234"/>
      <c r="D625" s="234"/>
      <c r="E625" s="234"/>
      <c r="F625" s="234"/>
      <c r="G625" s="234"/>
      <c r="H625" s="234"/>
      <c r="I625" s="234"/>
      <c r="J625" s="234"/>
      <c r="K625" s="234"/>
      <c r="L625" s="234"/>
      <c r="M625" s="234"/>
      <c r="N625" s="234"/>
      <c r="O625" s="234"/>
      <c r="P625" s="234"/>
      <c r="Q625" s="234"/>
      <c r="R625" s="234"/>
      <c r="S625" s="234"/>
      <c r="T625" s="234"/>
      <c r="U625" s="234"/>
      <c r="V625" s="234"/>
      <c r="W625" s="234"/>
      <c r="X625" s="234"/>
      <c r="Y625" s="234"/>
      <c r="Z625" s="234"/>
      <c r="AA625" s="234"/>
      <c r="AB625" s="234"/>
      <c r="AC625" s="234"/>
      <c r="AD625" s="234"/>
      <c r="AE625" s="234"/>
      <c r="AF625" s="234"/>
      <c r="AG625" s="234"/>
      <c r="AH625" s="234"/>
      <c r="AI625" s="234"/>
      <c r="AJ625" s="234"/>
      <c r="AK625" s="234"/>
      <c r="AL625" s="234"/>
      <c r="AM625" s="234"/>
      <c r="AN625" s="234"/>
      <c r="AO625" s="234"/>
      <c r="AP625" s="234"/>
      <c r="AQ625" s="234"/>
      <c r="AR625" s="240"/>
      <c r="AS625" s="240"/>
      <c r="AT625" s="240"/>
      <c r="AU625" s="240"/>
      <c r="AV625" s="240"/>
      <c r="AW625" s="240"/>
      <c r="AX625" s="240"/>
      <c r="AY625" s="240"/>
      <c r="AZ625" s="240"/>
      <c r="BA625" s="240"/>
      <c r="BB625" s="240"/>
      <c r="BC625" s="240"/>
      <c r="BD625" s="240"/>
      <c r="BE625" s="240"/>
      <c r="BF625" s="240"/>
      <c r="BG625" s="240"/>
    </row>
    <row r="626" spans="1:59" s="5" customFormat="1" ht="12.75">
      <c r="A626" s="234"/>
      <c r="B626" s="234"/>
      <c r="C626" s="234"/>
      <c r="D626" s="234"/>
      <c r="E626" s="234"/>
      <c r="F626" s="234"/>
      <c r="G626" s="234"/>
      <c r="H626" s="234"/>
      <c r="I626" s="234"/>
      <c r="J626" s="234"/>
      <c r="K626" s="234"/>
      <c r="L626" s="234"/>
      <c r="M626" s="234"/>
      <c r="N626" s="234"/>
      <c r="O626" s="234"/>
      <c r="P626" s="234"/>
      <c r="Q626" s="234"/>
      <c r="R626" s="234"/>
      <c r="S626" s="234"/>
      <c r="T626" s="234"/>
      <c r="U626" s="234"/>
      <c r="V626" s="234"/>
      <c r="W626" s="234"/>
      <c r="X626" s="234"/>
      <c r="Y626" s="234"/>
      <c r="Z626" s="234"/>
      <c r="AA626" s="234"/>
      <c r="AB626" s="234"/>
      <c r="AC626" s="234"/>
      <c r="AD626" s="234"/>
      <c r="AE626" s="234"/>
      <c r="AF626" s="234"/>
      <c r="AG626" s="234"/>
      <c r="AH626" s="234"/>
      <c r="AI626" s="234"/>
      <c r="AJ626" s="234"/>
      <c r="AK626" s="234"/>
      <c r="AL626" s="234"/>
      <c r="AM626" s="234"/>
      <c r="AN626" s="234"/>
      <c r="AO626" s="234"/>
      <c r="AP626" s="234"/>
      <c r="AQ626" s="234"/>
      <c r="AR626" s="240"/>
      <c r="AS626" s="240"/>
      <c r="AT626" s="240"/>
      <c r="AU626" s="240"/>
      <c r="AV626" s="240"/>
      <c r="AW626" s="240"/>
      <c r="AX626" s="240"/>
      <c r="AY626" s="240"/>
      <c r="AZ626" s="240"/>
      <c r="BA626" s="240"/>
      <c r="BB626" s="240"/>
      <c r="BC626" s="240"/>
      <c r="BD626" s="240"/>
      <c r="BE626" s="240"/>
      <c r="BF626" s="240"/>
      <c r="BG626" s="240"/>
    </row>
    <row r="627" spans="1:59" s="5" customFormat="1" ht="12.75">
      <c r="A627" s="234"/>
      <c r="B627" s="234"/>
      <c r="C627" s="234"/>
      <c r="D627" s="234"/>
      <c r="E627" s="234"/>
      <c r="F627" s="234"/>
      <c r="G627" s="234"/>
      <c r="H627" s="234"/>
      <c r="I627" s="234"/>
      <c r="J627" s="234"/>
      <c r="K627" s="234"/>
      <c r="L627" s="234"/>
      <c r="M627" s="234"/>
      <c r="N627" s="234"/>
      <c r="O627" s="234"/>
      <c r="P627" s="234"/>
      <c r="Q627" s="234"/>
      <c r="R627" s="234"/>
      <c r="S627" s="234"/>
      <c r="T627" s="234"/>
      <c r="U627" s="234"/>
      <c r="V627" s="234"/>
      <c r="W627" s="234"/>
      <c r="X627" s="234"/>
      <c r="Y627" s="234"/>
      <c r="Z627" s="234"/>
      <c r="AA627" s="234"/>
      <c r="AB627" s="234"/>
      <c r="AC627" s="234"/>
      <c r="AD627" s="234"/>
      <c r="AE627" s="234"/>
      <c r="AF627" s="234"/>
      <c r="AG627" s="234"/>
      <c r="AH627" s="234"/>
      <c r="AI627" s="234"/>
      <c r="AJ627" s="234"/>
      <c r="AK627" s="234"/>
      <c r="AL627" s="234"/>
      <c r="AM627" s="234"/>
      <c r="AN627" s="234"/>
      <c r="AO627" s="234"/>
      <c r="AP627" s="234"/>
      <c r="AQ627" s="234"/>
      <c r="AR627" s="240"/>
      <c r="AS627" s="240"/>
      <c r="AT627" s="240"/>
      <c r="AU627" s="240"/>
      <c r="AV627" s="240"/>
      <c r="AW627" s="240"/>
      <c r="AX627" s="240"/>
      <c r="AY627" s="240"/>
      <c r="AZ627" s="240"/>
      <c r="BA627" s="240"/>
      <c r="BB627" s="240"/>
      <c r="BC627" s="240"/>
      <c r="BD627" s="240"/>
      <c r="BE627" s="240"/>
      <c r="BF627" s="240"/>
      <c r="BG627" s="240"/>
    </row>
    <row r="628" spans="1:59" s="5" customFormat="1" ht="12.75">
      <c r="A628" s="234"/>
      <c r="B628" s="234"/>
      <c r="C628" s="234"/>
      <c r="D628" s="234"/>
      <c r="E628" s="234"/>
      <c r="F628" s="234"/>
      <c r="G628" s="234"/>
      <c r="H628" s="234"/>
      <c r="I628" s="234"/>
      <c r="J628" s="234"/>
      <c r="K628" s="234"/>
      <c r="L628" s="234"/>
      <c r="M628" s="234"/>
      <c r="N628" s="234"/>
      <c r="O628" s="234"/>
      <c r="P628" s="234"/>
      <c r="Q628" s="234"/>
      <c r="R628" s="234"/>
      <c r="S628" s="234"/>
      <c r="T628" s="234"/>
      <c r="U628" s="234"/>
      <c r="V628" s="234"/>
      <c r="W628" s="234"/>
      <c r="X628" s="234"/>
      <c r="Y628" s="234"/>
      <c r="Z628" s="234"/>
      <c r="AA628" s="234"/>
      <c r="AB628" s="234"/>
      <c r="AC628" s="234"/>
      <c r="AD628" s="234"/>
      <c r="AE628" s="234"/>
      <c r="AF628" s="234"/>
      <c r="AG628" s="234"/>
      <c r="AH628" s="234"/>
      <c r="AI628" s="234"/>
      <c r="AJ628" s="234"/>
      <c r="AK628" s="234"/>
      <c r="AL628" s="234"/>
      <c r="AM628" s="234"/>
      <c r="AN628" s="234"/>
      <c r="AO628" s="234"/>
      <c r="AP628" s="234"/>
      <c r="AQ628" s="234"/>
      <c r="AR628" s="240"/>
      <c r="AS628" s="240"/>
      <c r="AT628" s="240"/>
      <c r="AU628" s="240"/>
      <c r="AV628" s="240"/>
      <c r="AW628" s="240"/>
      <c r="AX628" s="240"/>
      <c r="AY628" s="240"/>
      <c r="AZ628" s="240"/>
      <c r="BA628" s="240"/>
      <c r="BB628" s="240"/>
      <c r="BC628" s="240"/>
      <c r="BD628" s="240"/>
      <c r="BE628" s="240"/>
      <c r="BF628" s="240"/>
      <c r="BG628" s="240"/>
    </row>
    <row r="629" spans="1:59" s="5" customFormat="1" ht="12.75">
      <c r="A629" s="234"/>
      <c r="B629" s="234"/>
      <c r="C629" s="234"/>
      <c r="D629" s="234"/>
      <c r="E629" s="234"/>
      <c r="F629" s="234"/>
      <c r="G629" s="234"/>
      <c r="H629" s="234"/>
      <c r="I629" s="234"/>
      <c r="J629" s="234"/>
      <c r="K629" s="234"/>
      <c r="L629" s="234"/>
      <c r="M629" s="234"/>
      <c r="N629" s="234"/>
      <c r="O629" s="234"/>
      <c r="P629" s="234"/>
      <c r="Q629" s="234"/>
      <c r="R629" s="234"/>
      <c r="S629" s="234"/>
      <c r="T629" s="234"/>
      <c r="U629" s="234"/>
      <c r="V629" s="234"/>
      <c r="W629" s="234"/>
      <c r="X629" s="234"/>
      <c r="Y629" s="234"/>
      <c r="Z629" s="234"/>
      <c r="AA629" s="234"/>
      <c r="AB629" s="234"/>
      <c r="AC629" s="234"/>
      <c r="AD629" s="234"/>
      <c r="AE629" s="234"/>
      <c r="AF629" s="234"/>
      <c r="AG629" s="234"/>
      <c r="AH629" s="234"/>
      <c r="AI629" s="234"/>
      <c r="AJ629" s="234"/>
      <c r="AK629" s="234"/>
      <c r="AL629" s="234"/>
      <c r="AM629" s="234"/>
      <c r="AN629" s="234"/>
      <c r="AO629" s="234"/>
      <c r="AP629" s="234"/>
      <c r="AQ629" s="234"/>
      <c r="AR629" s="240"/>
      <c r="AS629" s="240"/>
      <c r="AT629" s="240"/>
      <c r="AU629" s="240"/>
      <c r="AV629" s="240"/>
      <c r="AW629" s="240"/>
      <c r="AX629" s="240"/>
      <c r="AY629" s="240"/>
      <c r="AZ629" s="240"/>
      <c r="BA629" s="240"/>
      <c r="BB629" s="240"/>
      <c r="BC629" s="240"/>
      <c r="BD629" s="240"/>
      <c r="BE629" s="240"/>
      <c r="BF629" s="240"/>
      <c r="BG629" s="240"/>
    </row>
    <row r="630" spans="1:59" s="5" customFormat="1" ht="12.75">
      <c r="A630" s="234"/>
      <c r="B630" s="234"/>
      <c r="C630" s="234"/>
      <c r="D630" s="234"/>
      <c r="E630" s="234"/>
      <c r="F630" s="234"/>
      <c r="G630" s="234"/>
      <c r="H630" s="234"/>
      <c r="I630" s="234"/>
      <c r="J630" s="234"/>
      <c r="K630" s="234"/>
      <c r="L630" s="234"/>
      <c r="M630" s="234"/>
      <c r="N630" s="234"/>
      <c r="O630" s="234"/>
      <c r="P630" s="234"/>
      <c r="Q630" s="234"/>
      <c r="R630" s="234"/>
      <c r="S630" s="234"/>
      <c r="T630" s="234"/>
      <c r="U630" s="234"/>
      <c r="V630" s="234"/>
      <c r="W630" s="234"/>
      <c r="X630" s="234"/>
      <c r="Y630" s="234"/>
      <c r="Z630" s="234"/>
      <c r="AA630" s="234"/>
      <c r="AB630" s="234"/>
      <c r="AC630" s="234"/>
      <c r="AD630" s="234"/>
      <c r="AE630" s="234"/>
      <c r="AF630" s="234"/>
      <c r="AG630" s="234"/>
      <c r="AH630" s="234"/>
      <c r="AI630" s="234"/>
      <c r="AJ630" s="234"/>
      <c r="AK630" s="234"/>
      <c r="AL630" s="234"/>
      <c r="AM630" s="234"/>
      <c r="AN630" s="234"/>
      <c r="AO630" s="234"/>
      <c r="AP630" s="234"/>
      <c r="AQ630" s="234"/>
      <c r="AR630" s="240"/>
      <c r="AS630" s="240"/>
      <c r="AT630" s="240"/>
      <c r="AU630" s="240"/>
      <c r="AV630" s="240"/>
      <c r="AW630" s="240"/>
      <c r="AX630" s="240"/>
      <c r="AY630" s="240"/>
      <c r="AZ630" s="240"/>
      <c r="BA630" s="240"/>
      <c r="BB630" s="240"/>
      <c r="BC630" s="240"/>
      <c r="BD630" s="240"/>
      <c r="BE630" s="240"/>
      <c r="BF630" s="240"/>
      <c r="BG630" s="240"/>
    </row>
    <row r="631" spans="1:59" s="5" customFormat="1" ht="12.75">
      <c r="A631" s="234"/>
      <c r="B631" s="234"/>
      <c r="C631" s="234"/>
      <c r="D631" s="234"/>
      <c r="E631" s="234"/>
      <c r="F631" s="234"/>
      <c r="G631" s="234"/>
      <c r="H631" s="234"/>
      <c r="I631" s="234"/>
      <c r="J631" s="234"/>
      <c r="K631" s="234"/>
      <c r="L631" s="234"/>
      <c r="M631" s="234"/>
      <c r="N631" s="234"/>
      <c r="O631" s="234"/>
      <c r="P631" s="234"/>
      <c r="Q631" s="234"/>
      <c r="R631" s="234"/>
      <c r="S631" s="234"/>
      <c r="T631" s="234"/>
      <c r="U631" s="234"/>
      <c r="V631" s="234"/>
      <c r="W631" s="234"/>
      <c r="X631" s="234"/>
      <c r="Y631" s="234"/>
      <c r="Z631" s="234"/>
      <c r="AA631" s="234"/>
      <c r="AB631" s="234"/>
      <c r="AC631" s="234"/>
      <c r="AD631" s="234"/>
      <c r="AE631" s="234"/>
      <c r="AF631" s="234"/>
      <c r="AG631" s="234"/>
      <c r="AH631" s="234"/>
      <c r="AI631" s="234"/>
      <c r="AJ631" s="234"/>
      <c r="AK631" s="234"/>
      <c r="AL631" s="234"/>
      <c r="AM631" s="234"/>
      <c r="AN631" s="234"/>
      <c r="AO631" s="234"/>
      <c r="AP631" s="234"/>
      <c r="AQ631" s="234"/>
      <c r="AR631" s="240"/>
      <c r="AS631" s="240"/>
      <c r="AT631" s="240"/>
      <c r="AU631" s="240"/>
      <c r="AV631" s="240"/>
      <c r="AW631" s="240"/>
      <c r="AX631" s="240"/>
      <c r="AY631" s="240"/>
      <c r="AZ631" s="240"/>
      <c r="BA631" s="240"/>
      <c r="BB631" s="240"/>
      <c r="BC631" s="240"/>
      <c r="BD631" s="240"/>
      <c r="BE631" s="240"/>
      <c r="BF631" s="240"/>
      <c r="BG631" s="240"/>
    </row>
    <row r="632" spans="1:59" s="5" customFormat="1" ht="12.75">
      <c r="A632" s="234"/>
      <c r="B632" s="234"/>
      <c r="C632" s="234"/>
      <c r="D632" s="234"/>
      <c r="E632" s="234"/>
      <c r="F632" s="234"/>
      <c r="G632" s="234"/>
      <c r="H632" s="234"/>
      <c r="I632" s="234"/>
      <c r="J632" s="234"/>
      <c r="K632" s="234"/>
      <c r="L632" s="234"/>
      <c r="M632" s="234"/>
      <c r="N632" s="234"/>
      <c r="O632" s="234"/>
      <c r="P632" s="234"/>
      <c r="Q632" s="234"/>
      <c r="R632" s="234"/>
      <c r="S632" s="234"/>
      <c r="T632" s="234"/>
      <c r="U632" s="234"/>
      <c r="V632" s="234"/>
      <c r="W632" s="234"/>
      <c r="X632" s="234"/>
      <c r="Y632" s="234"/>
      <c r="Z632" s="234"/>
      <c r="AA632" s="234"/>
      <c r="AB632" s="234"/>
      <c r="AC632" s="234"/>
      <c r="AD632" s="234"/>
      <c r="AE632" s="234"/>
      <c r="AF632" s="234"/>
      <c r="AG632" s="234"/>
      <c r="AH632" s="234"/>
      <c r="AI632" s="234"/>
      <c r="AJ632" s="234"/>
      <c r="AK632" s="234"/>
      <c r="AL632" s="234"/>
      <c r="AM632" s="234"/>
      <c r="AN632" s="234"/>
      <c r="AO632" s="234"/>
      <c r="AP632" s="234"/>
      <c r="AQ632" s="234"/>
      <c r="AR632" s="240"/>
      <c r="AS632" s="240"/>
      <c r="AT632" s="240"/>
      <c r="AU632" s="240"/>
      <c r="AV632" s="240"/>
      <c r="AW632" s="240"/>
      <c r="AX632" s="240"/>
      <c r="AY632" s="240"/>
      <c r="AZ632" s="240"/>
      <c r="BA632" s="240"/>
      <c r="BB632" s="240"/>
      <c r="BC632" s="240"/>
      <c r="BD632" s="240"/>
      <c r="BE632" s="240"/>
      <c r="BF632" s="240"/>
      <c r="BG632" s="240"/>
    </row>
    <row r="633" spans="1:59" s="5" customFormat="1" ht="12.75">
      <c r="A633" s="234"/>
      <c r="B633" s="234"/>
      <c r="C633" s="234"/>
      <c r="D633" s="234"/>
      <c r="E633" s="234"/>
      <c r="F633" s="234"/>
      <c r="G633" s="234"/>
      <c r="H633" s="234"/>
      <c r="I633" s="234"/>
      <c r="J633" s="234"/>
      <c r="K633" s="234"/>
      <c r="L633" s="234"/>
      <c r="M633" s="234"/>
      <c r="N633" s="234"/>
      <c r="O633" s="234"/>
      <c r="P633" s="234"/>
      <c r="Q633" s="234"/>
      <c r="R633" s="234"/>
      <c r="S633" s="234"/>
      <c r="T633" s="234"/>
      <c r="U633" s="234"/>
      <c r="V633" s="234"/>
      <c r="W633" s="234"/>
      <c r="X633" s="234"/>
      <c r="Y633" s="234"/>
      <c r="Z633" s="234"/>
      <c r="AA633" s="234"/>
      <c r="AB633" s="234"/>
      <c r="AC633" s="234"/>
      <c r="AD633" s="234"/>
      <c r="AE633" s="234"/>
      <c r="AF633" s="234"/>
      <c r="AG633" s="234"/>
      <c r="AH633" s="234"/>
      <c r="AI633" s="234"/>
      <c r="AJ633" s="234"/>
      <c r="AK633" s="234"/>
      <c r="AL633" s="234"/>
      <c r="AM633" s="234"/>
      <c r="AN633" s="234"/>
      <c r="AO633" s="234"/>
      <c r="AP633" s="234"/>
      <c r="AQ633" s="234"/>
      <c r="AR633" s="240"/>
      <c r="AS633" s="240"/>
      <c r="AT633" s="240"/>
      <c r="AU633" s="240"/>
      <c r="AV633" s="240"/>
      <c r="AW633" s="240"/>
      <c r="AX633" s="240"/>
      <c r="AY633" s="240"/>
      <c r="AZ633" s="240"/>
      <c r="BA633" s="240"/>
      <c r="BB633" s="240"/>
      <c r="BC633" s="240"/>
      <c r="BD633" s="240"/>
      <c r="BE633" s="240"/>
      <c r="BF633" s="240"/>
      <c r="BG633" s="240"/>
    </row>
    <row r="634" spans="1:59" s="5" customFormat="1" ht="12.75">
      <c r="A634" s="234"/>
      <c r="B634" s="234"/>
      <c r="C634" s="234"/>
      <c r="D634" s="234"/>
      <c r="E634" s="234"/>
      <c r="F634" s="234"/>
      <c r="G634" s="234"/>
      <c r="H634" s="234"/>
      <c r="I634" s="234"/>
      <c r="J634" s="234"/>
      <c r="K634" s="234"/>
      <c r="L634" s="234"/>
      <c r="M634" s="234"/>
      <c r="N634" s="234"/>
      <c r="O634" s="234"/>
      <c r="P634" s="234"/>
      <c r="Q634" s="234"/>
      <c r="R634" s="234"/>
      <c r="S634" s="234"/>
      <c r="T634" s="234"/>
      <c r="U634" s="234"/>
      <c r="V634" s="234"/>
      <c r="W634" s="234"/>
      <c r="X634" s="234"/>
      <c r="Y634" s="234"/>
      <c r="Z634" s="234"/>
      <c r="AA634" s="234"/>
      <c r="AB634" s="234"/>
      <c r="AC634" s="234"/>
      <c r="AD634" s="234"/>
      <c r="AE634" s="234"/>
      <c r="AF634" s="234"/>
      <c r="AG634" s="234"/>
      <c r="AH634" s="234"/>
      <c r="AI634" s="234"/>
      <c r="AJ634" s="234"/>
      <c r="AK634" s="234"/>
      <c r="AL634" s="234"/>
      <c r="AM634" s="234"/>
      <c r="AN634" s="234"/>
      <c r="AO634" s="234"/>
      <c r="AP634" s="234"/>
      <c r="AQ634" s="234"/>
      <c r="AR634" s="240"/>
      <c r="AS634" s="240"/>
      <c r="AT634" s="240"/>
      <c r="AU634" s="240"/>
      <c r="AV634" s="240"/>
      <c r="AW634" s="240"/>
      <c r="AX634" s="240"/>
      <c r="AY634" s="240"/>
      <c r="AZ634" s="240"/>
      <c r="BA634" s="240"/>
      <c r="BB634" s="240"/>
      <c r="BC634" s="240"/>
      <c r="BD634" s="240"/>
      <c r="BE634" s="240"/>
      <c r="BF634" s="240"/>
      <c r="BG634" s="240"/>
    </row>
    <row r="635" spans="1:59" s="5" customFormat="1" ht="12.75">
      <c r="A635" s="234"/>
      <c r="B635" s="234"/>
      <c r="C635" s="234"/>
      <c r="D635" s="234"/>
      <c r="E635" s="234"/>
      <c r="F635" s="234"/>
      <c r="G635" s="234"/>
      <c r="H635" s="234"/>
      <c r="I635" s="234"/>
      <c r="J635" s="234"/>
      <c r="K635" s="234"/>
      <c r="L635" s="234"/>
      <c r="M635" s="234"/>
      <c r="N635" s="234"/>
      <c r="O635" s="234"/>
      <c r="P635" s="234"/>
      <c r="Q635" s="234"/>
      <c r="R635" s="234"/>
      <c r="S635" s="234"/>
      <c r="T635" s="234"/>
      <c r="U635" s="234"/>
      <c r="V635" s="234"/>
      <c r="W635" s="234"/>
      <c r="X635" s="234"/>
      <c r="Y635" s="234"/>
      <c r="Z635" s="234"/>
      <c r="AA635" s="234"/>
      <c r="AB635" s="234"/>
      <c r="AC635" s="234"/>
      <c r="AD635" s="234"/>
      <c r="AE635" s="234"/>
      <c r="AF635" s="234"/>
      <c r="AG635" s="234"/>
      <c r="AH635" s="234"/>
      <c r="AI635" s="234"/>
      <c r="AJ635" s="234"/>
      <c r="AK635" s="234"/>
      <c r="AL635" s="234"/>
      <c r="AM635" s="234"/>
      <c r="AN635" s="234"/>
      <c r="AO635" s="234"/>
      <c r="AP635" s="234"/>
      <c r="AQ635" s="234"/>
      <c r="AR635" s="240"/>
      <c r="AS635" s="240"/>
      <c r="AT635" s="240"/>
      <c r="AU635" s="240"/>
      <c r="AV635" s="240"/>
      <c r="AW635" s="240"/>
      <c r="AX635" s="240"/>
      <c r="AY635" s="240"/>
      <c r="AZ635" s="240"/>
      <c r="BA635" s="240"/>
      <c r="BB635" s="240"/>
      <c r="BC635" s="240"/>
      <c r="BD635" s="240"/>
      <c r="BE635" s="240"/>
      <c r="BF635" s="240"/>
      <c r="BG635" s="240"/>
    </row>
    <row r="636" spans="1:59" s="5" customFormat="1" ht="12.75">
      <c r="A636" s="234"/>
      <c r="B636" s="234"/>
      <c r="C636" s="234"/>
      <c r="D636" s="234"/>
      <c r="E636" s="234"/>
      <c r="F636" s="234"/>
      <c r="G636" s="234"/>
      <c r="H636" s="234"/>
      <c r="I636" s="234"/>
      <c r="J636" s="234"/>
      <c r="K636" s="234"/>
      <c r="L636" s="234"/>
      <c r="M636" s="234"/>
      <c r="N636" s="234"/>
      <c r="O636" s="234"/>
      <c r="P636" s="234"/>
      <c r="Q636" s="234"/>
      <c r="R636" s="234"/>
      <c r="S636" s="234"/>
      <c r="T636" s="234"/>
      <c r="U636" s="234"/>
      <c r="V636" s="234"/>
      <c r="W636" s="234"/>
      <c r="X636" s="234"/>
      <c r="Y636" s="234"/>
      <c r="Z636" s="234"/>
      <c r="AA636" s="234"/>
      <c r="AB636" s="234"/>
      <c r="AC636" s="234"/>
      <c r="AD636" s="234"/>
      <c r="AE636" s="234"/>
      <c r="AF636" s="234"/>
      <c r="AG636" s="234"/>
      <c r="AH636" s="234"/>
      <c r="AI636" s="234"/>
      <c r="AJ636" s="234"/>
      <c r="AK636" s="234"/>
      <c r="AL636" s="234"/>
      <c r="AM636" s="234"/>
      <c r="AN636" s="234"/>
      <c r="AO636" s="234"/>
      <c r="AP636" s="234"/>
      <c r="AQ636" s="234"/>
      <c r="AR636" s="240"/>
      <c r="AS636" s="240"/>
      <c r="AT636" s="240"/>
      <c r="AU636" s="240"/>
      <c r="AV636" s="240"/>
      <c r="AW636" s="240"/>
      <c r="AX636" s="240"/>
      <c r="AY636" s="240"/>
      <c r="AZ636" s="240"/>
      <c r="BA636" s="240"/>
      <c r="BB636" s="240"/>
      <c r="BC636" s="240"/>
      <c r="BD636" s="240"/>
      <c r="BE636" s="240"/>
      <c r="BF636" s="240"/>
      <c r="BG636" s="240"/>
    </row>
    <row r="637" spans="1:59" s="5" customFormat="1" ht="12.75">
      <c r="A637" s="234"/>
      <c r="B637" s="234"/>
      <c r="C637" s="234"/>
      <c r="D637" s="234"/>
      <c r="E637" s="234"/>
      <c r="F637" s="234"/>
      <c r="G637" s="234"/>
      <c r="H637" s="234"/>
      <c r="I637" s="234"/>
      <c r="J637" s="234"/>
      <c r="K637" s="234"/>
      <c r="L637" s="234"/>
      <c r="M637" s="234"/>
      <c r="N637" s="234"/>
      <c r="O637" s="234"/>
      <c r="P637" s="234"/>
      <c r="Q637" s="234"/>
      <c r="R637" s="234"/>
      <c r="S637" s="234"/>
      <c r="T637" s="234"/>
      <c r="U637" s="234"/>
      <c r="V637" s="234"/>
      <c r="W637" s="234"/>
      <c r="X637" s="234"/>
      <c r="Y637" s="234"/>
      <c r="Z637" s="234"/>
      <c r="AA637" s="234"/>
      <c r="AB637" s="234"/>
      <c r="AC637" s="234"/>
      <c r="AD637" s="234"/>
      <c r="AE637" s="234"/>
      <c r="AF637" s="234"/>
      <c r="AG637" s="234"/>
      <c r="AH637" s="234"/>
      <c r="AI637" s="234"/>
      <c r="AJ637" s="234"/>
      <c r="AK637" s="234"/>
      <c r="AL637" s="234"/>
      <c r="AM637" s="234"/>
      <c r="AN637" s="234"/>
      <c r="AO637" s="234"/>
      <c r="AP637" s="234"/>
      <c r="AQ637" s="234"/>
      <c r="AR637" s="240"/>
      <c r="AS637" s="240"/>
      <c r="AT637" s="240"/>
      <c r="AU637" s="240"/>
      <c r="AV637" s="240"/>
      <c r="AW637" s="240"/>
      <c r="AX637" s="240"/>
      <c r="AY637" s="240"/>
      <c r="AZ637" s="240"/>
      <c r="BA637" s="240"/>
      <c r="BB637" s="240"/>
      <c r="BC637" s="240"/>
      <c r="BD637" s="240"/>
      <c r="BE637" s="240"/>
      <c r="BF637" s="240"/>
      <c r="BG637" s="240"/>
    </row>
    <row r="638" spans="1:59" s="5" customFormat="1" ht="12.75">
      <c r="A638" s="234"/>
      <c r="B638" s="234"/>
      <c r="C638" s="234"/>
      <c r="D638" s="234"/>
      <c r="E638" s="234"/>
      <c r="F638" s="234"/>
      <c r="G638" s="234"/>
      <c r="H638" s="234"/>
      <c r="I638" s="234"/>
      <c r="J638" s="234"/>
      <c r="K638" s="234"/>
      <c r="L638" s="234"/>
      <c r="M638" s="234"/>
      <c r="N638" s="234"/>
      <c r="O638" s="234"/>
      <c r="P638" s="234"/>
      <c r="Q638" s="234"/>
      <c r="R638" s="234"/>
      <c r="S638" s="234"/>
      <c r="T638" s="234"/>
      <c r="U638" s="234"/>
      <c r="V638" s="234"/>
      <c r="W638" s="234"/>
      <c r="X638" s="234"/>
      <c r="Y638" s="234"/>
      <c r="Z638" s="234"/>
      <c r="AA638" s="234"/>
      <c r="AB638" s="234"/>
      <c r="AC638" s="234"/>
      <c r="AD638" s="234"/>
      <c r="AE638" s="234"/>
      <c r="AF638" s="234"/>
      <c r="AG638" s="234"/>
      <c r="AH638" s="234"/>
      <c r="AI638" s="234"/>
      <c r="AJ638" s="234"/>
      <c r="AK638" s="234"/>
      <c r="AL638" s="234"/>
      <c r="AM638" s="234"/>
      <c r="AN638" s="234"/>
      <c r="AO638" s="234"/>
      <c r="AP638" s="234"/>
      <c r="AQ638" s="234"/>
      <c r="AR638" s="240"/>
      <c r="AS638" s="240"/>
      <c r="AT638" s="240"/>
      <c r="AU638" s="240"/>
      <c r="AV638" s="240"/>
      <c r="AW638" s="240"/>
      <c r="AX638" s="240"/>
      <c r="AY638" s="240"/>
      <c r="AZ638" s="240"/>
      <c r="BA638" s="240"/>
      <c r="BB638" s="240"/>
      <c r="BC638" s="240"/>
      <c r="BD638" s="240"/>
      <c r="BE638" s="240"/>
      <c r="BF638" s="240"/>
      <c r="BG638" s="240"/>
    </row>
    <row r="639" spans="1:59" s="5" customFormat="1" ht="12.75">
      <c r="A639" s="234"/>
      <c r="B639" s="234"/>
      <c r="C639" s="234"/>
      <c r="D639" s="234"/>
      <c r="E639" s="234"/>
      <c r="F639" s="234"/>
      <c r="G639" s="234"/>
      <c r="H639" s="234"/>
      <c r="I639" s="234"/>
      <c r="J639" s="234"/>
      <c r="K639" s="234"/>
      <c r="L639" s="234"/>
      <c r="M639" s="234"/>
      <c r="N639" s="234"/>
      <c r="O639" s="234"/>
      <c r="P639" s="234"/>
      <c r="Q639" s="234"/>
      <c r="R639" s="234"/>
      <c r="S639" s="234"/>
      <c r="T639" s="234"/>
      <c r="U639" s="234"/>
      <c r="V639" s="234"/>
      <c r="W639" s="234"/>
      <c r="X639" s="234"/>
      <c r="Y639" s="234"/>
      <c r="Z639" s="234"/>
      <c r="AA639" s="234"/>
      <c r="AB639" s="234"/>
      <c r="AC639" s="234"/>
      <c r="AD639" s="234"/>
      <c r="AE639" s="234"/>
      <c r="AF639" s="234"/>
      <c r="AG639" s="234"/>
      <c r="AH639" s="234"/>
      <c r="AI639" s="234"/>
      <c r="AJ639" s="234"/>
      <c r="AK639" s="234"/>
      <c r="AL639" s="234"/>
      <c r="AM639" s="234"/>
      <c r="AN639" s="234"/>
      <c r="AO639" s="234"/>
      <c r="AP639" s="234"/>
      <c r="AQ639" s="234"/>
      <c r="AR639" s="240"/>
      <c r="AS639" s="240"/>
      <c r="AT639" s="240"/>
      <c r="AU639" s="240"/>
      <c r="AV639" s="240"/>
      <c r="AW639" s="240"/>
      <c r="AX639" s="240"/>
      <c r="AY639" s="240"/>
      <c r="AZ639" s="240"/>
      <c r="BA639" s="240"/>
      <c r="BB639" s="240"/>
      <c r="BC639" s="240"/>
      <c r="BD639" s="240"/>
      <c r="BE639" s="240"/>
      <c r="BF639" s="240"/>
      <c r="BG639" s="240"/>
    </row>
    <row r="640" spans="1:59" s="5" customFormat="1" ht="12.75">
      <c r="A640" s="234"/>
      <c r="B640" s="234"/>
      <c r="C640" s="234"/>
      <c r="D640" s="234"/>
      <c r="E640" s="234"/>
      <c r="F640" s="234"/>
      <c r="G640" s="234"/>
      <c r="H640" s="234"/>
      <c r="I640" s="234"/>
      <c r="J640" s="234"/>
      <c r="K640" s="234"/>
      <c r="L640" s="234"/>
      <c r="M640" s="234"/>
      <c r="N640" s="234"/>
      <c r="O640" s="234"/>
      <c r="P640" s="234"/>
      <c r="Q640" s="234"/>
      <c r="R640" s="234"/>
      <c r="S640" s="234"/>
      <c r="T640" s="234"/>
      <c r="U640" s="234"/>
      <c r="V640" s="234"/>
      <c r="W640" s="234"/>
      <c r="X640" s="234"/>
      <c r="Y640" s="234"/>
      <c r="Z640" s="234"/>
      <c r="AA640" s="234"/>
      <c r="AB640" s="234"/>
      <c r="AC640" s="234"/>
      <c r="AD640" s="234"/>
      <c r="AE640" s="234"/>
      <c r="AF640" s="234"/>
      <c r="AG640" s="234"/>
      <c r="AH640" s="234"/>
      <c r="AI640" s="234"/>
      <c r="AJ640" s="234"/>
      <c r="AK640" s="234"/>
      <c r="AL640" s="234"/>
      <c r="AM640" s="234"/>
      <c r="AN640" s="234"/>
      <c r="AO640" s="234"/>
      <c r="AP640" s="234"/>
      <c r="AQ640" s="234"/>
      <c r="AR640" s="240"/>
      <c r="AS640" s="240"/>
      <c r="AT640" s="240"/>
      <c r="AU640" s="240"/>
      <c r="AV640" s="240"/>
      <c r="AW640" s="240"/>
      <c r="AX640" s="240"/>
      <c r="AY640" s="240"/>
      <c r="AZ640" s="240"/>
      <c r="BA640" s="240"/>
      <c r="BB640" s="240"/>
      <c r="BC640" s="240"/>
      <c r="BD640" s="240"/>
      <c r="BE640" s="240"/>
      <c r="BF640" s="240"/>
      <c r="BG640" s="240"/>
    </row>
    <row r="641" spans="1:59" s="5" customFormat="1" ht="12.75">
      <c r="A641" s="234"/>
      <c r="B641" s="234"/>
      <c r="C641" s="234"/>
      <c r="D641" s="234"/>
      <c r="E641" s="234"/>
      <c r="F641" s="234"/>
      <c r="G641" s="234"/>
      <c r="H641" s="234"/>
      <c r="I641" s="234"/>
      <c r="J641" s="234"/>
      <c r="K641" s="234"/>
      <c r="L641" s="234"/>
      <c r="M641" s="234"/>
      <c r="N641" s="234"/>
      <c r="O641" s="234"/>
      <c r="P641" s="234"/>
      <c r="Q641" s="234"/>
      <c r="R641" s="234"/>
      <c r="S641" s="234"/>
      <c r="T641" s="234"/>
      <c r="U641" s="234"/>
      <c r="V641" s="234"/>
      <c r="W641" s="234"/>
      <c r="X641" s="234"/>
      <c r="Y641" s="234"/>
      <c r="Z641" s="234"/>
      <c r="AA641" s="234"/>
      <c r="AB641" s="234"/>
      <c r="AC641" s="234"/>
      <c r="AD641" s="234"/>
      <c r="AE641" s="234"/>
      <c r="AF641" s="234"/>
      <c r="AG641" s="234"/>
      <c r="AH641" s="234"/>
      <c r="AI641" s="234"/>
      <c r="AJ641" s="234"/>
      <c r="AK641" s="234"/>
      <c r="AL641" s="234"/>
      <c r="AM641" s="234"/>
      <c r="AN641" s="234"/>
      <c r="AO641" s="234"/>
      <c r="AP641" s="234"/>
      <c r="AQ641" s="234"/>
      <c r="AR641" s="240"/>
      <c r="AS641" s="240"/>
      <c r="AT641" s="240"/>
      <c r="AU641" s="240"/>
      <c r="AV641" s="240"/>
      <c r="AW641" s="240"/>
      <c r="AX641" s="240"/>
      <c r="AY641" s="240"/>
      <c r="AZ641" s="240"/>
      <c r="BA641" s="240"/>
      <c r="BB641" s="240"/>
      <c r="BC641" s="240"/>
      <c r="BD641" s="240"/>
      <c r="BE641" s="240"/>
      <c r="BF641" s="240"/>
      <c r="BG641" s="240"/>
    </row>
    <row r="642" spans="1:59" s="5" customFormat="1" ht="12.75">
      <c r="A642" s="234"/>
      <c r="B642" s="234"/>
      <c r="C642" s="234"/>
      <c r="D642" s="234"/>
      <c r="E642" s="234"/>
      <c r="F642" s="234"/>
      <c r="G642" s="234"/>
      <c r="H642" s="234"/>
      <c r="I642" s="234"/>
      <c r="J642" s="234"/>
      <c r="K642" s="234"/>
      <c r="L642" s="234"/>
      <c r="M642" s="234"/>
      <c r="N642" s="234"/>
      <c r="O642" s="234"/>
      <c r="P642" s="234"/>
      <c r="Q642" s="234"/>
      <c r="R642" s="234"/>
      <c r="S642" s="234"/>
      <c r="T642" s="234"/>
      <c r="U642" s="234"/>
      <c r="V642" s="234"/>
      <c r="W642" s="234"/>
      <c r="X642" s="234"/>
      <c r="Y642" s="234"/>
      <c r="Z642" s="234"/>
      <c r="AA642" s="234"/>
      <c r="AB642" s="234"/>
      <c r="AC642" s="234"/>
      <c r="AD642" s="234"/>
      <c r="AE642" s="234"/>
      <c r="AF642" s="234"/>
      <c r="AG642" s="234"/>
      <c r="AH642" s="234"/>
      <c r="AI642" s="234"/>
      <c r="AJ642" s="234"/>
      <c r="AK642" s="234"/>
      <c r="AL642" s="234"/>
      <c r="AM642" s="234"/>
      <c r="AN642" s="234"/>
      <c r="AO642" s="234"/>
      <c r="AP642" s="234"/>
      <c r="AQ642" s="234"/>
      <c r="AR642" s="240"/>
      <c r="AS642" s="240"/>
      <c r="AT642" s="240"/>
      <c r="AU642" s="240"/>
      <c r="AV642" s="240"/>
      <c r="AW642" s="240"/>
      <c r="AX642" s="240"/>
      <c r="AY642" s="240"/>
      <c r="AZ642" s="240"/>
      <c r="BA642" s="240"/>
      <c r="BB642" s="240"/>
      <c r="BC642" s="240"/>
      <c r="BD642" s="240"/>
      <c r="BE642" s="240"/>
      <c r="BF642" s="240"/>
      <c r="BG642" s="240"/>
    </row>
    <row r="643" spans="1:59" s="5" customFormat="1" ht="12.75">
      <c r="A643" s="234"/>
      <c r="B643" s="234"/>
      <c r="C643" s="234"/>
      <c r="D643" s="234"/>
      <c r="E643" s="234"/>
      <c r="F643" s="234"/>
      <c r="G643" s="234"/>
      <c r="H643" s="234"/>
      <c r="I643" s="234"/>
      <c r="J643" s="234"/>
      <c r="K643" s="234"/>
      <c r="L643" s="234"/>
      <c r="M643" s="234"/>
      <c r="N643" s="234"/>
      <c r="O643" s="234"/>
      <c r="P643" s="234"/>
      <c r="Q643" s="234"/>
      <c r="R643" s="234"/>
      <c r="S643" s="234"/>
      <c r="T643" s="234"/>
      <c r="U643" s="234"/>
      <c r="V643" s="234"/>
      <c r="W643" s="234"/>
      <c r="X643" s="234"/>
      <c r="Y643" s="234"/>
      <c r="Z643" s="234"/>
      <c r="AA643" s="234"/>
      <c r="AB643" s="234"/>
      <c r="AC643" s="234"/>
      <c r="AD643" s="234"/>
      <c r="AE643" s="234"/>
      <c r="AF643" s="234"/>
      <c r="AG643" s="234"/>
      <c r="AH643" s="234"/>
      <c r="AI643" s="234"/>
      <c r="AJ643" s="234"/>
      <c r="AK643" s="234"/>
      <c r="AL643" s="234"/>
      <c r="AM643" s="234"/>
      <c r="AN643" s="234"/>
      <c r="AO643" s="234"/>
      <c r="AP643" s="234"/>
      <c r="AQ643" s="234"/>
      <c r="AR643" s="240"/>
      <c r="AS643" s="240"/>
      <c r="AT643" s="240"/>
      <c r="AU643" s="240"/>
      <c r="AV643" s="240"/>
      <c r="AW643" s="240"/>
      <c r="AX643" s="240"/>
      <c r="AY643" s="240"/>
      <c r="AZ643" s="240"/>
      <c r="BA643" s="240"/>
      <c r="BB643" s="240"/>
      <c r="BC643" s="240"/>
      <c r="BD643" s="240"/>
      <c r="BE643" s="240"/>
      <c r="BF643" s="240"/>
      <c r="BG643" s="240"/>
    </row>
    <row r="644" spans="1:59" s="5" customFormat="1" ht="12.75">
      <c r="A644" s="234"/>
      <c r="B644" s="234"/>
      <c r="C644" s="234"/>
      <c r="D644" s="234"/>
      <c r="E644" s="234"/>
      <c r="F644" s="234"/>
      <c r="G644" s="234"/>
      <c r="H644" s="234"/>
      <c r="I644" s="234"/>
      <c r="J644" s="234"/>
      <c r="K644" s="234"/>
      <c r="L644" s="234"/>
      <c r="M644" s="234"/>
      <c r="N644" s="234"/>
      <c r="O644" s="234"/>
      <c r="P644" s="234"/>
      <c r="Q644" s="234"/>
      <c r="R644" s="234"/>
      <c r="S644" s="234"/>
      <c r="T644" s="234"/>
      <c r="U644" s="234"/>
      <c r="V644" s="234"/>
      <c r="W644" s="234"/>
      <c r="X644" s="234"/>
      <c r="Y644" s="234"/>
      <c r="Z644" s="234"/>
      <c r="AA644" s="234"/>
      <c r="AB644" s="234"/>
      <c r="AC644" s="234"/>
      <c r="AD644" s="234"/>
      <c r="AE644" s="234"/>
      <c r="AF644" s="234"/>
      <c r="AG644" s="234"/>
      <c r="AH644" s="234"/>
      <c r="AI644" s="234"/>
      <c r="AJ644" s="234"/>
      <c r="AK644" s="234"/>
      <c r="AL644" s="234"/>
      <c r="AM644" s="234"/>
      <c r="AN644" s="234"/>
      <c r="AO644" s="234"/>
      <c r="AP644" s="234"/>
      <c r="AQ644" s="234"/>
      <c r="AR644" s="240"/>
      <c r="AS644" s="240"/>
      <c r="AT644" s="240"/>
      <c r="AU644" s="240"/>
      <c r="AV644" s="240"/>
      <c r="AW644" s="240"/>
      <c r="AX644" s="240"/>
      <c r="AY644" s="240"/>
      <c r="AZ644" s="240"/>
      <c r="BA644" s="240"/>
      <c r="BB644" s="240"/>
      <c r="BC644" s="240"/>
      <c r="BD644" s="240"/>
      <c r="BE644" s="240"/>
      <c r="BF644" s="240"/>
      <c r="BG644" s="240"/>
    </row>
    <row r="645" spans="1:59" s="5" customFormat="1" ht="12.75">
      <c r="A645" s="234"/>
      <c r="B645" s="234"/>
      <c r="C645" s="234"/>
      <c r="D645" s="234"/>
      <c r="E645" s="234"/>
      <c r="F645" s="234"/>
      <c r="G645" s="234"/>
      <c r="H645" s="234"/>
      <c r="I645" s="234"/>
      <c r="J645" s="234"/>
      <c r="K645" s="234"/>
      <c r="L645" s="234"/>
      <c r="M645" s="234"/>
      <c r="N645" s="234"/>
      <c r="O645" s="234"/>
      <c r="P645" s="234"/>
      <c r="Q645" s="234"/>
      <c r="R645" s="234"/>
      <c r="S645" s="234"/>
      <c r="T645" s="234"/>
      <c r="U645" s="234"/>
      <c r="V645" s="234"/>
      <c r="W645" s="234"/>
      <c r="X645" s="234"/>
      <c r="Y645" s="234"/>
      <c r="Z645" s="234"/>
      <c r="AA645" s="234"/>
      <c r="AB645" s="234"/>
      <c r="AC645" s="234"/>
      <c r="AD645" s="234"/>
      <c r="AE645" s="234"/>
      <c r="AF645" s="234"/>
      <c r="AG645" s="234"/>
      <c r="AH645" s="234"/>
      <c r="AI645" s="234"/>
      <c r="AJ645" s="234"/>
      <c r="AK645" s="234"/>
      <c r="AL645" s="234"/>
      <c r="AM645" s="234"/>
      <c r="AN645" s="234"/>
      <c r="AO645" s="234"/>
      <c r="AP645" s="234"/>
      <c r="AQ645" s="234"/>
      <c r="AR645" s="240"/>
      <c r="AS645" s="240"/>
      <c r="AT645" s="240"/>
      <c r="AU645" s="240"/>
      <c r="AV645" s="240"/>
      <c r="AW645" s="240"/>
      <c r="AX645" s="240"/>
      <c r="AY645" s="240"/>
      <c r="AZ645" s="240"/>
      <c r="BA645" s="240"/>
      <c r="BB645" s="240"/>
      <c r="BC645" s="240"/>
      <c r="BD645" s="240"/>
      <c r="BE645" s="240"/>
      <c r="BF645" s="240"/>
      <c r="BG645" s="240"/>
    </row>
    <row r="646" spans="1:59" s="5" customFormat="1" ht="12.75">
      <c r="A646" s="234"/>
      <c r="B646" s="234"/>
      <c r="C646" s="234"/>
      <c r="D646" s="234"/>
      <c r="E646" s="234"/>
      <c r="F646" s="234"/>
      <c r="G646" s="234"/>
      <c r="H646" s="234"/>
      <c r="I646" s="234"/>
      <c r="J646" s="234"/>
      <c r="K646" s="234"/>
      <c r="L646" s="234"/>
      <c r="M646" s="234"/>
      <c r="N646" s="234"/>
      <c r="O646" s="234"/>
      <c r="P646" s="234"/>
      <c r="Q646" s="234"/>
      <c r="R646" s="234"/>
      <c r="S646" s="234"/>
      <c r="T646" s="234"/>
      <c r="U646" s="234"/>
      <c r="V646" s="234"/>
      <c r="W646" s="234"/>
      <c r="X646" s="234"/>
      <c r="Y646" s="234"/>
      <c r="Z646" s="234"/>
      <c r="AA646" s="234"/>
      <c r="AB646" s="234"/>
      <c r="AC646" s="234"/>
      <c r="AD646" s="234"/>
      <c r="AE646" s="234"/>
      <c r="AF646" s="234"/>
      <c r="AG646" s="234"/>
      <c r="AH646" s="234"/>
      <c r="AI646" s="234"/>
      <c r="AJ646" s="234"/>
      <c r="AK646" s="234"/>
      <c r="AL646" s="234"/>
      <c r="AM646" s="234"/>
      <c r="AN646" s="234"/>
      <c r="AO646" s="234"/>
      <c r="AP646" s="234"/>
      <c r="AQ646" s="234"/>
      <c r="AR646" s="240"/>
      <c r="AS646" s="240"/>
      <c r="AT646" s="240"/>
      <c r="AU646" s="240"/>
      <c r="AV646" s="240"/>
      <c r="AW646" s="240"/>
      <c r="AX646" s="240"/>
      <c r="AY646" s="240"/>
      <c r="AZ646" s="240"/>
      <c r="BA646" s="240"/>
      <c r="BB646" s="240"/>
      <c r="BC646" s="240"/>
      <c r="BD646" s="240"/>
      <c r="BE646" s="240"/>
      <c r="BF646" s="240"/>
      <c r="BG646" s="240"/>
    </row>
    <row r="647" spans="1:59" s="5" customFormat="1" ht="12.75">
      <c r="A647" s="234"/>
      <c r="B647" s="234"/>
      <c r="C647" s="234"/>
      <c r="D647" s="234"/>
      <c r="E647" s="234"/>
      <c r="F647" s="234"/>
      <c r="G647" s="234"/>
      <c r="H647" s="234"/>
      <c r="I647" s="234"/>
      <c r="J647" s="234"/>
      <c r="K647" s="234"/>
      <c r="L647" s="234"/>
      <c r="M647" s="234"/>
      <c r="N647" s="234"/>
      <c r="O647" s="234"/>
      <c r="P647" s="234"/>
      <c r="Q647" s="234"/>
      <c r="R647" s="234"/>
      <c r="S647" s="234"/>
      <c r="T647" s="234"/>
      <c r="U647" s="234"/>
      <c r="V647" s="234"/>
      <c r="W647" s="234"/>
      <c r="X647" s="234"/>
      <c r="Y647" s="234"/>
      <c r="Z647" s="234"/>
      <c r="AA647" s="234"/>
      <c r="AB647" s="234"/>
      <c r="AC647" s="234"/>
      <c r="AD647" s="234"/>
      <c r="AE647" s="234"/>
      <c r="AF647" s="234"/>
      <c r="AG647" s="234"/>
      <c r="AH647" s="234"/>
      <c r="AI647" s="234"/>
      <c r="AJ647" s="234"/>
      <c r="AK647" s="234"/>
      <c r="AL647" s="234"/>
      <c r="AM647" s="234"/>
      <c r="AN647" s="234"/>
      <c r="AO647" s="234"/>
      <c r="AP647" s="234"/>
      <c r="AQ647" s="234"/>
      <c r="AR647" s="240"/>
      <c r="AS647" s="240"/>
      <c r="AT647" s="240"/>
      <c r="AU647" s="240"/>
      <c r="AV647" s="240"/>
      <c r="AW647" s="240"/>
      <c r="AX647" s="240"/>
      <c r="AY647" s="240"/>
      <c r="AZ647" s="240"/>
      <c r="BA647" s="240"/>
      <c r="BB647" s="240"/>
      <c r="BC647" s="240"/>
      <c r="BD647" s="240"/>
      <c r="BE647" s="240"/>
      <c r="BF647" s="240"/>
      <c r="BG647" s="240"/>
    </row>
    <row r="648" spans="1:59" s="5" customFormat="1" ht="12.75">
      <c r="A648" s="234"/>
      <c r="B648" s="234"/>
      <c r="C648" s="234"/>
      <c r="D648" s="234"/>
      <c r="E648" s="234"/>
      <c r="F648" s="234"/>
      <c r="G648" s="234"/>
      <c r="H648" s="234"/>
      <c r="I648" s="234"/>
      <c r="J648" s="234"/>
      <c r="K648" s="234"/>
      <c r="L648" s="234"/>
      <c r="M648" s="234"/>
      <c r="N648" s="234"/>
      <c r="O648" s="234"/>
      <c r="P648" s="234"/>
      <c r="Q648" s="234"/>
      <c r="R648" s="234"/>
      <c r="S648" s="234"/>
      <c r="T648" s="234"/>
      <c r="U648" s="234"/>
      <c r="V648" s="234"/>
      <c r="W648" s="234"/>
      <c r="X648" s="234"/>
      <c r="Y648" s="234"/>
      <c r="Z648" s="234"/>
      <c r="AA648" s="234"/>
      <c r="AB648" s="234"/>
      <c r="AC648" s="234"/>
      <c r="AD648" s="234"/>
      <c r="AE648" s="234"/>
      <c r="AF648" s="234"/>
      <c r="AG648" s="234"/>
      <c r="AH648" s="234"/>
      <c r="AI648" s="234"/>
      <c r="AJ648" s="234"/>
      <c r="AK648" s="234"/>
      <c r="AL648" s="234"/>
      <c r="AM648" s="234"/>
      <c r="AN648" s="234"/>
      <c r="AO648" s="234"/>
      <c r="AP648" s="234"/>
      <c r="AQ648" s="234"/>
      <c r="AR648" s="240"/>
      <c r="AS648" s="240"/>
      <c r="AT648" s="240"/>
      <c r="AU648" s="240"/>
      <c r="AV648" s="240"/>
      <c r="AW648" s="240"/>
      <c r="AX648" s="240"/>
      <c r="AY648" s="240"/>
      <c r="AZ648" s="240"/>
      <c r="BA648" s="240"/>
      <c r="BB648" s="240"/>
      <c r="BC648" s="240"/>
      <c r="BD648" s="240"/>
      <c r="BE648" s="240"/>
      <c r="BF648" s="240"/>
      <c r="BG648" s="240"/>
    </row>
    <row r="649" spans="1:59" s="5" customFormat="1" ht="12.75">
      <c r="A649" s="234"/>
      <c r="B649" s="234"/>
      <c r="C649" s="234"/>
      <c r="D649" s="234"/>
      <c r="E649" s="234"/>
      <c r="F649" s="234"/>
      <c r="G649" s="234"/>
      <c r="H649" s="234"/>
      <c r="I649" s="234"/>
      <c r="J649" s="234"/>
      <c r="K649" s="234"/>
      <c r="L649" s="234"/>
      <c r="M649" s="234"/>
      <c r="N649" s="234"/>
      <c r="O649" s="234"/>
      <c r="P649" s="234"/>
      <c r="Q649" s="234"/>
      <c r="R649" s="234"/>
      <c r="S649" s="234"/>
      <c r="T649" s="234"/>
      <c r="U649" s="234"/>
      <c r="V649" s="234"/>
      <c r="W649" s="234"/>
      <c r="X649" s="234"/>
      <c r="Y649" s="234"/>
      <c r="Z649" s="234"/>
      <c r="AA649" s="234"/>
      <c r="AB649" s="234"/>
      <c r="AC649" s="234"/>
      <c r="AD649" s="234"/>
      <c r="AE649" s="234"/>
      <c r="AF649" s="234"/>
      <c r="AG649" s="234"/>
      <c r="AH649" s="234"/>
      <c r="AI649" s="234"/>
      <c r="AJ649" s="234"/>
      <c r="AK649" s="234"/>
      <c r="AL649" s="234"/>
      <c r="AM649" s="234"/>
      <c r="AN649" s="234"/>
      <c r="AO649" s="234"/>
      <c r="AP649" s="234"/>
      <c r="AQ649" s="234"/>
      <c r="AR649" s="240"/>
      <c r="AS649" s="240"/>
      <c r="AT649" s="240"/>
      <c r="AU649" s="240"/>
      <c r="AV649" s="240"/>
      <c r="AW649" s="240"/>
      <c r="AX649" s="240"/>
      <c r="AY649" s="240"/>
      <c r="AZ649" s="240"/>
      <c r="BA649" s="240"/>
      <c r="BB649" s="240"/>
      <c r="BC649" s="240"/>
      <c r="BD649" s="240"/>
      <c r="BE649" s="240"/>
      <c r="BF649" s="240"/>
      <c r="BG649" s="240"/>
    </row>
    <row r="650" spans="1:59" s="5" customFormat="1" ht="12.75">
      <c r="A650" s="234"/>
      <c r="B650" s="234"/>
      <c r="C650" s="234"/>
      <c r="D650" s="234"/>
      <c r="E650" s="234"/>
      <c r="F650" s="234"/>
      <c r="G650" s="234"/>
      <c r="H650" s="234"/>
      <c r="I650" s="234"/>
      <c r="J650" s="234"/>
      <c r="K650" s="234"/>
      <c r="L650" s="234"/>
      <c r="M650" s="234"/>
      <c r="N650" s="234"/>
      <c r="O650" s="234"/>
      <c r="P650" s="234"/>
      <c r="Q650" s="234"/>
      <c r="R650" s="234"/>
      <c r="S650" s="234"/>
      <c r="T650" s="234"/>
      <c r="U650" s="234"/>
      <c r="V650" s="234"/>
      <c r="W650" s="234"/>
      <c r="X650" s="234"/>
      <c r="Y650" s="234"/>
      <c r="Z650" s="234"/>
      <c r="AA650" s="234"/>
      <c r="AB650" s="234"/>
      <c r="AC650" s="234"/>
      <c r="AD650" s="234"/>
      <c r="AE650" s="234"/>
      <c r="AF650" s="234"/>
      <c r="AG650" s="234"/>
      <c r="AH650" s="234"/>
      <c r="AI650" s="234"/>
      <c r="AJ650" s="234"/>
      <c r="AK650" s="234"/>
      <c r="AL650" s="234"/>
      <c r="AM650" s="234"/>
      <c r="AN650" s="234"/>
      <c r="AO650" s="234"/>
      <c r="AP650" s="234"/>
      <c r="AQ650" s="234"/>
      <c r="AR650" s="240"/>
      <c r="AS650" s="240"/>
      <c r="AT650" s="240"/>
      <c r="AU650" s="240"/>
      <c r="AV650" s="240"/>
      <c r="AW650" s="240"/>
      <c r="AX650" s="240"/>
      <c r="AY650" s="240"/>
      <c r="AZ650" s="240"/>
      <c r="BA650" s="240"/>
      <c r="BB650" s="240"/>
      <c r="BC650" s="240"/>
      <c r="BD650" s="240"/>
      <c r="BE650" s="240"/>
      <c r="BF650" s="240"/>
      <c r="BG650" s="240"/>
    </row>
    <row r="651" spans="1:59" s="5" customFormat="1" ht="12.75">
      <c r="A651" s="234"/>
      <c r="B651" s="234"/>
      <c r="C651" s="234"/>
      <c r="D651" s="234"/>
      <c r="E651" s="234"/>
      <c r="F651" s="234"/>
      <c r="G651" s="234"/>
      <c r="H651" s="234"/>
      <c r="I651" s="234"/>
      <c r="J651" s="234"/>
      <c r="K651" s="234"/>
      <c r="L651" s="234"/>
      <c r="M651" s="234"/>
      <c r="N651" s="234"/>
      <c r="O651" s="234"/>
      <c r="P651" s="234"/>
      <c r="Q651" s="234"/>
      <c r="R651" s="234"/>
      <c r="S651" s="234"/>
      <c r="T651" s="234"/>
      <c r="U651" s="234"/>
      <c r="V651" s="234"/>
      <c r="W651" s="234"/>
      <c r="X651" s="234"/>
      <c r="Y651" s="234"/>
      <c r="Z651" s="234"/>
      <c r="AA651" s="234"/>
      <c r="AB651" s="234"/>
      <c r="AC651" s="234"/>
      <c r="AD651" s="234"/>
      <c r="AE651" s="234"/>
      <c r="AF651" s="234"/>
      <c r="AG651" s="234"/>
      <c r="AH651" s="234"/>
      <c r="AI651" s="234"/>
      <c r="AJ651" s="234"/>
      <c r="AK651" s="234"/>
      <c r="AL651" s="234"/>
      <c r="AM651" s="234"/>
      <c r="AN651" s="234"/>
      <c r="AO651" s="234"/>
      <c r="AP651" s="234"/>
      <c r="AQ651" s="234"/>
      <c r="AR651" s="240"/>
      <c r="AS651" s="240"/>
      <c r="AT651" s="240"/>
      <c r="AU651" s="240"/>
      <c r="AV651" s="240"/>
      <c r="AW651" s="240"/>
      <c r="AX651" s="240"/>
      <c r="AY651" s="240"/>
      <c r="AZ651" s="240"/>
      <c r="BA651" s="240"/>
      <c r="BB651" s="240"/>
      <c r="BC651" s="240"/>
      <c r="BD651" s="240"/>
      <c r="BE651" s="240"/>
      <c r="BF651" s="240"/>
      <c r="BG651" s="240"/>
    </row>
    <row r="652" spans="1:59" s="5" customFormat="1" ht="12.75">
      <c r="A652" s="234"/>
      <c r="B652" s="234"/>
      <c r="C652" s="234"/>
      <c r="D652" s="234"/>
      <c r="E652" s="234"/>
      <c r="F652" s="234"/>
      <c r="G652" s="234"/>
      <c r="H652" s="234"/>
      <c r="I652" s="234"/>
      <c r="J652" s="234"/>
      <c r="K652" s="234"/>
      <c r="L652" s="234"/>
      <c r="M652" s="234"/>
      <c r="N652" s="234"/>
      <c r="O652" s="234"/>
      <c r="P652" s="234"/>
      <c r="Q652" s="234"/>
      <c r="R652" s="234"/>
      <c r="S652" s="234"/>
      <c r="T652" s="234"/>
      <c r="U652" s="234"/>
      <c r="V652" s="234"/>
      <c r="W652" s="234"/>
      <c r="X652" s="234"/>
      <c r="Y652" s="234"/>
      <c r="Z652" s="234"/>
      <c r="AA652" s="234"/>
      <c r="AB652" s="234"/>
      <c r="AC652" s="234"/>
      <c r="AD652" s="234"/>
      <c r="AE652" s="234"/>
      <c r="AF652" s="234"/>
      <c r="AG652" s="234"/>
      <c r="AH652" s="234"/>
      <c r="AI652" s="234"/>
      <c r="AJ652" s="234"/>
      <c r="AK652" s="234"/>
      <c r="AL652" s="234"/>
      <c r="AM652" s="234"/>
      <c r="AN652" s="234"/>
      <c r="AO652" s="234"/>
      <c r="AP652" s="234"/>
      <c r="AQ652" s="234"/>
      <c r="AR652" s="240"/>
      <c r="AS652" s="240"/>
      <c r="AT652" s="240"/>
      <c r="AU652" s="240"/>
      <c r="AV652" s="240"/>
      <c r="AW652" s="240"/>
      <c r="AX652" s="240"/>
      <c r="AY652" s="240"/>
      <c r="AZ652" s="240"/>
      <c r="BA652" s="240"/>
      <c r="BB652" s="240"/>
      <c r="BC652" s="240"/>
      <c r="BD652" s="240"/>
      <c r="BE652" s="240"/>
      <c r="BF652" s="240"/>
      <c r="BG652" s="240"/>
    </row>
    <row r="653" spans="1:59" s="5" customFormat="1" ht="12.75">
      <c r="A653" s="234"/>
      <c r="B653" s="234"/>
      <c r="C653" s="234"/>
      <c r="D653" s="234"/>
      <c r="E653" s="234"/>
      <c r="F653" s="234"/>
      <c r="G653" s="234"/>
      <c r="H653" s="234"/>
      <c r="I653" s="234"/>
      <c r="J653" s="234"/>
      <c r="K653" s="234"/>
      <c r="L653" s="234"/>
      <c r="M653" s="234"/>
      <c r="N653" s="234"/>
      <c r="O653" s="234"/>
      <c r="P653" s="234"/>
      <c r="Q653" s="234"/>
      <c r="R653" s="234"/>
      <c r="S653" s="234"/>
      <c r="T653" s="234"/>
      <c r="U653" s="234"/>
      <c r="V653" s="234"/>
      <c r="W653" s="234"/>
      <c r="X653" s="234"/>
      <c r="Y653" s="234"/>
      <c r="Z653" s="234"/>
      <c r="AA653" s="234"/>
      <c r="AB653" s="234"/>
      <c r="AC653" s="234"/>
      <c r="AD653" s="234"/>
      <c r="AE653" s="234"/>
      <c r="AF653" s="234"/>
      <c r="AG653" s="234"/>
      <c r="AH653" s="234"/>
      <c r="AI653" s="234"/>
      <c r="AJ653" s="234"/>
      <c r="AK653" s="234"/>
      <c r="AL653" s="234"/>
      <c r="AM653" s="234"/>
      <c r="AN653" s="234"/>
      <c r="AO653" s="234"/>
      <c r="AP653" s="234"/>
      <c r="AQ653" s="234"/>
      <c r="AR653" s="240"/>
      <c r="AS653" s="240"/>
      <c r="AT653" s="240"/>
      <c r="AU653" s="240"/>
      <c r="AV653" s="240"/>
      <c r="AW653" s="240"/>
      <c r="AX653" s="240"/>
      <c r="AY653" s="240"/>
      <c r="AZ653" s="240"/>
      <c r="BA653" s="240"/>
      <c r="BB653" s="240"/>
      <c r="BC653" s="240"/>
      <c r="BD653" s="240"/>
      <c r="BE653" s="240"/>
      <c r="BF653" s="240"/>
      <c r="BG653" s="240"/>
    </row>
    <row r="654" spans="1:59" s="5" customFormat="1" ht="12.75">
      <c r="A654" s="234"/>
      <c r="B654" s="234"/>
      <c r="C654" s="234"/>
      <c r="D654" s="234"/>
      <c r="E654" s="234"/>
      <c r="F654" s="234"/>
      <c r="G654" s="234"/>
      <c r="H654" s="234"/>
      <c r="I654" s="234"/>
      <c r="J654" s="234"/>
      <c r="K654" s="234"/>
      <c r="L654" s="234"/>
      <c r="M654" s="234"/>
      <c r="N654" s="234"/>
      <c r="O654" s="234"/>
      <c r="P654" s="234"/>
      <c r="Q654" s="234"/>
      <c r="R654" s="234"/>
      <c r="S654" s="234"/>
      <c r="T654" s="234"/>
      <c r="U654" s="234"/>
      <c r="V654" s="234"/>
      <c r="W654" s="234"/>
      <c r="X654" s="234"/>
      <c r="Y654" s="234"/>
      <c r="Z654" s="234"/>
      <c r="AA654" s="234"/>
      <c r="AB654" s="234"/>
      <c r="AC654" s="234"/>
      <c r="AD654" s="234"/>
      <c r="AE654" s="234"/>
      <c r="AF654" s="234"/>
      <c r="AG654" s="234"/>
      <c r="AH654" s="234"/>
      <c r="AI654" s="234"/>
      <c r="AJ654" s="234"/>
      <c r="AK654" s="234"/>
      <c r="AL654" s="234"/>
      <c r="AM654" s="234"/>
      <c r="AN654" s="234"/>
      <c r="AO654" s="234"/>
      <c r="AP654" s="234"/>
      <c r="AQ654" s="234"/>
      <c r="AR654" s="240"/>
      <c r="AS654" s="240"/>
      <c r="AT654" s="240"/>
      <c r="AU654" s="240"/>
      <c r="AV654" s="240"/>
      <c r="AW654" s="240"/>
      <c r="AX654" s="240"/>
      <c r="AY654" s="240"/>
      <c r="AZ654" s="240"/>
      <c r="BA654" s="240"/>
      <c r="BB654" s="240"/>
      <c r="BC654" s="240"/>
      <c r="BD654" s="240"/>
      <c r="BE654" s="240"/>
      <c r="BF654" s="240"/>
      <c r="BG654" s="240"/>
    </row>
    <row r="655" spans="1:59" s="5" customFormat="1" ht="12.75">
      <c r="A655" s="234"/>
      <c r="B655" s="234"/>
      <c r="C655" s="234"/>
      <c r="D655" s="234"/>
      <c r="E655" s="234"/>
      <c r="F655" s="234"/>
      <c r="G655" s="234"/>
      <c r="H655" s="234"/>
      <c r="I655" s="234"/>
      <c r="J655" s="234"/>
      <c r="K655" s="234"/>
      <c r="L655" s="234"/>
      <c r="M655" s="234"/>
      <c r="N655" s="234"/>
      <c r="O655" s="234"/>
      <c r="P655" s="234"/>
      <c r="Q655" s="234"/>
      <c r="R655" s="234"/>
      <c r="S655" s="234"/>
      <c r="T655" s="234"/>
      <c r="U655" s="234"/>
      <c r="V655" s="234"/>
      <c r="W655" s="234"/>
      <c r="X655" s="234"/>
      <c r="Y655" s="234"/>
      <c r="Z655" s="234"/>
      <c r="AA655" s="234"/>
      <c r="AB655" s="234"/>
      <c r="AC655" s="234"/>
      <c r="AD655" s="234"/>
      <c r="AE655" s="234"/>
      <c r="AF655" s="234"/>
      <c r="AG655" s="234"/>
      <c r="AH655" s="234"/>
      <c r="AI655" s="234"/>
      <c r="AJ655" s="234"/>
      <c r="AK655" s="234"/>
      <c r="AL655" s="234"/>
      <c r="AM655" s="234"/>
      <c r="AN655" s="234"/>
      <c r="AO655" s="234"/>
      <c r="AP655" s="234"/>
      <c r="AQ655" s="234"/>
      <c r="AR655" s="240"/>
      <c r="AS655" s="240"/>
      <c r="AT655" s="240"/>
      <c r="AU655" s="240"/>
      <c r="AV655" s="240"/>
      <c r="AW655" s="240"/>
      <c r="AX655" s="240"/>
      <c r="AY655" s="240"/>
      <c r="AZ655" s="240"/>
      <c r="BA655" s="240"/>
      <c r="BB655" s="240"/>
      <c r="BC655" s="240"/>
      <c r="BD655" s="240"/>
      <c r="BE655" s="240"/>
      <c r="BF655" s="240"/>
      <c r="BG655" s="240"/>
    </row>
    <row r="656" spans="1:59" s="5" customFormat="1" ht="12.75">
      <c r="A656" s="234"/>
      <c r="B656" s="234"/>
      <c r="C656" s="234"/>
      <c r="D656" s="234"/>
      <c r="E656" s="234"/>
      <c r="F656" s="234"/>
      <c r="G656" s="234"/>
      <c r="H656" s="234"/>
      <c r="I656" s="234"/>
      <c r="J656" s="234"/>
      <c r="K656" s="234"/>
      <c r="L656" s="234"/>
      <c r="M656" s="234"/>
      <c r="N656" s="234"/>
      <c r="O656" s="234"/>
      <c r="P656" s="234"/>
      <c r="Q656" s="234"/>
      <c r="R656" s="234"/>
      <c r="S656" s="234"/>
      <c r="T656" s="234"/>
      <c r="U656" s="234"/>
      <c r="V656" s="234"/>
      <c r="W656" s="234"/>
      <c r="X656" s="234"/>
      <c r="Y656" s="234"/>
      <c r="Z656" s="234"/>
      <c r="AA656" s="234"/>
      <c r="AB656" s="234"/>
      <c r="AC656" s="234"/>
      <c r="AD656" s="234"/>
      <c r="AE656" s="234"/>
      <c r="AF656" s="234"/>
      <c r="AG656" s="234"/>
      <c r="AH656" s="234"/>
      <c r="AI656" s="234"/>
      <c r="AJ656" s="234"/>
      <c r="AK656" s="234"/>
      <c r="AL656" s="234"/>
      <c r="AM656" s="234"/>
      <c r="AN656" s="234"/>
      <c r="AO656" s="234"/>
      <c r="AP656" s="234"/>
      <c r="AQ656" s="234"/>
      <c r="AR656" s="240"/>
      <c r="AS656" s="240"/>
      <c r="AT656" s="240"/>
      <c r="AU656" s="240"/>
      <c r="AV656" s="240"/>
      <c r="AW656" s="240"/>
      <c r="AX656" s="240"/>
      <c r="AY656" s="240"/>
      <c r="AZ656" s="240"/>
      <c r="BA656" s="240"/>
      <c r="BB656" s="240"/>
      <c r="BC656" s="240"/>
      <c r="BD656" s="240"/>
      <c r="BE656" s="240"/>
      <c r="BF656" s="240"/>
      <c r="BG656" s="240"/>
    </row>
    <row r="657" spans="1:59" s="5" customFormat="1" ht="12.75">
      <c r="A657" s="234"/>
      <c r="B657" s="234"/>
      <c r="C657" s="234"/>
      <c r="D657" s="234"/>
      <c r="E657" s="234"/>
      <c r="F657" s="234"/>
      <c r="G657" s="234"/>
      <c r="H657" s="234"/>
      <c r="I657" s="234"/>
      <c r="J657" s="234"/>
      <c r="K657" s="234"/>
      <c r="L657" s="234"/>
      <c r="M657" s="234"/>
      <c r="N657" s="234"/>
      <c r="O657" s="234"/>
      <c r="P657" s="234"/>
      <c r="Q657" s="234"/>
      <c r="R657" s="234"/>
      <c r="S657" s="234"/>
      <c r="T657" s="234"/>
      <c r="U657" s="234"/>
      <c r="V657" s="234"/>
      <c r="W657" s="234"/>
      <c r="X657" s="234"/>
      <c r="Y657" s="234"/>
      <c r="Z657" s="234"/>
      <c r="AA657" s="234"/>
      <c r="AB657" s="234"/>
      <c r="AC657" s="234"/>
      <c r="AD657" s="234"/>
      <c r="AE657" s="234"/>
      <c r="AF657" s="234"/>
      <c r="AG657" s="234"/>
      <c r="AH657" s="234"/>
      <c r="AI657" s="234"/>
      <c r="AJ657" s="234"/>
      <c r="AK657" s="234"/>
      <c r="AL657" s="234"/>
      <c r="AM657" s="234"/>
      <c r="AN657" s="234"/>
      <c r="AO657" s="234"/>
      <c r="AP657" s="234"/>
      <c r="AQ657" s="234"/>
      <c r="AR657" s="240"/>
      <c r="AS657" s="240"/>
      <c r="AT657" s="240"/>
      <c r="AU657" s="240"/>
      <c r="AV657" s="240"/>
      <c r="AW657" s="240"/>
      <c r="AX657" s="240"/>
      <c r="AY657" s="240"/>
      <c r="AZ657" s="240"/>
      <c r="BA657" s="240"/>
      <c r="BB657" s="240"/>
      <c r="BC657" s="240"/>
      <c r="BD657" s="240"/>
      <c r="BE657" s="240"/>
      <c r="BF657" s="240"/>
      <c r="BG657" s="240"/>
    </row>
    <row r="658" spans="1:59" s="5" customFormat="1" ht="12.75">
      <c r="A658" s="234"/>
      <c r="B658" s="234"/>
      <c r="C658" s="234"/>
      <c r="D658" s="234"/>
      <c r="E658" s="234"/>
      <c r="F658" s="234"/>
      <c r="G658" s="234"/>
      <c r="H658" s="234"/>
      <c r="I658" s="234"/>
      <c r="J658" s="234"/>
      <c r="K658" s="234"/>
      <c r="L658" s="234"/>
      <c r="M658" s="234"/>
      <c r="N658" s="234"/>
      <c r="O658" s="234"/>
      <c r="P658" s="234"/>
      <c r="Q658" s="234"/>
      <c r="R658" s="234"/>
      <c r="S658" s="234"/>
      <c r="T658" s="234"/>
      <c r="U658" s="234"/>
      <c r="V658" s="234"/>
      <c r="W658" s="234"/>
      <c r="X658" s="234"/>
      <c r="Y658" s="234"/>
      <c r="Z658" s="234"/>
      <c r="AA658" s="234"/>
      <c r="AB658" s="234"/>
      <c r="AC658" s="234"/>
      <c r="AD658" s="234"/>
      <c r="AE658" s="234"/>
      <c r="AF658" s="234"/>
      <c r="AG658" s="234"/>
      <c r="AH658" s="234"/>
      <c r="AI658" s="234"/>
      <c r="AJ658" s="234"/>
      <c r="AK658" s="234"/>
      <c r="AL658" s="234"/>
      <c r="AM658" s="234"/>
      <c r="AN658" s="234"/>
      <c r="AO658" s="234"/>
      <c r="AP658" s="234"/>
      <c r="AQ658" s="234"/>
      <c r="AR658" s="240"/>
      <c r="AS658" s="240"/>
      <c r="AT658" s="240"/>
      <c r="AU658" s="240"/>
      <c r="AV658" s="240"/>
      <c r="AW658" s="240"/>
      <c r="AX658" s="240"/>
      <c r="AY658" s="240"/>
      <c r="AZ658" s="240"/>
      <c r="BA658" s="240"/>
      <c r="BB658" s="240"/>
      <c r="BC658" s="240"/>
      <c r="BD658" s="240"/>
      <c r="BE658" s="240"/>
      <c r="BF658" s="240"/>
      <c r="BG658" s="240"/>
    </row>
    <row r="659" spans="1:59" s="5" customFormat="1" ht="12.75">
      <c r="A659" s="234"/>
      <c r="B659" s="234"/>
      <c r="C659" s="234"/>
      <c r="D659" s="234"/>
      <c r="E659" s="234"/>
      <c r="F659" s="234"/>
      <c r="G659" s="234"/>
      <c r="H659" s="234"/>
      <c r="I659" s="234"/>
      <c r="J659" s="234"/>
      <c r="K659" s="234"/>
      <c r="L659" s="234"/>
      <c r="M659" s="234"/>
      <c r="N659" s="234"/>
      <c r="O659" s="234"/>
      <c r="P659" s="234"/>
      <c r="Q659" s="234"/>
      <c r="R659" s="234"/>
      <c r="S659" s="234"/>
      <c r="T659" s="234"/>
      <c r="U659" s="234"/>
      <c r="V659" s="234"/>
      <c r="W659" s="234"/>
      <c r="X659" s="234"/>
      <c r="Y659" s="234"/>
      <c r="Z659" s="234"/>
      <c r="AA659" s="234"/>
      <c r="AB659" s="234"/>
      <c r="AC659" s="234"/>
      <c r="AD659" s="234"/>
      <c r="AE659" s="234"/>
      <c r="AF659" s="234"/>
      <c r="AG659" s="234"/>
      <c r="AH659" s="234"/>
      <c r="AI659" s="234"/>
      <c r="AJ659" s="234"/>
      <c r="AK659" s="234"/>
      <c r="AL659" s="234"/>
      <c r="AM659" s="234"/>
      <c r="AN659" s="234"/>
      <c r="AO659" s="234"/>
      <c r="AP659" s="234"/>
      <c r="AQ659" s="234"/>
      <c r="AR659" s="240"/>
      <c r="AS659" s="240"/>
      <c r="AT659" s="240"/>
      <c r="AU659" s="240"/>
      <c r="AV659" s="240"/>
      <c r="AW659" s="240"/>
      <c r="AX659" s="240"/>
      <c r="AY659" s="240"/>
      <c r="AZ659" s="240"/>
      <c r="BA659" s="240"/>
      <c r="BB659" s="240"/>
      <c r="BC659" s="240"/>
      <c r="BD659" s="240"/>
      <c r="BE659" s="240"/>
      <c r="BF659" s="240"/>
      <c r="BG659" s="240"/>
    </row>
    <row r="660" spans="1:59" s="5" customFormat="1" ht="12.75">
      <c r="A660" s="234"/>
      <c r="B660" s="234"/>
      <c r="C660" s="234"/>
      <c r="D660" s="234"/>
      <c r="E660" s="234"/>
      <c r="F660" s="234"/>
      <c r="G660" s="234"/>
      <c r="H660" s="234"/>
      <c r="I660" s="234"/>
      <c r="J660" s="234"/>
      <c r="K660" s="234"/>
      <c r="L660" s="234"/>
      <c r="M660" s="234"/>
      <c r="N660" s="234"/>
      <c r="O660" s="234"/>
      <c r="P660" s="234"/>
      <c r="Q660" s="234"/>
      <c r="R660" s="234"/>
      <c r="S660" s="234"/>
      <c r="T660" s="234"/>
      <c r="U660" s="234"/>
      <c r="V660" s="234"/>
      <c r="W660" s="234"/>
      <c r="X660" s="234"/>
      <c r="Y660" s="234"/>
      <c r="Z660" s="234"/>
      <c r="AA660" s="234"/>
      <c r="AB660" s="234"/>
      <c r="AC660" s="234"/>
      <c r="AD660" s="234"/>
      <c r="AE660" s="234"/>
      <c r="AF660" s="234"/>
      <c r="AG660" s="234"/>
      <c r="AH660" s="234"/>
      <c r="AI660" s="234"/>
      <c r="AJ660" s="234"/>
      <c r="AK660" s="234"/>
      <c r="AL660" s="234"/>
      <c r="AM660" s="234"/>
      <c r="AN660" s="234"/>
      <c r="AO660" s="234"/>
      <c r="AP660" s="234"/>
      <c r="AQ660" s="234"/>
      <c r="AR660" s="240"/>
      <c r="AS660" s="240"/>
      <c r="AT660" s="240"/>
      <c r="AU660" s="240"/>
      <c r="AV660" s="240"/>
      <c r="AW660" s="240"/>
      <c r="AX660" s="240"/>
      <c r="AY660" s="240"/>
      <c r="AZ660" s="240"/>
      <c r="BA660" s="240"/>
      <c r="BB660" s="240"/>
      <c r="BC660" s="240"/>
      <c r="BD660" s="240"/>
      <c r="BE660" s="240"/>
      <c r="BF660" s="240"/>
      <c r="BG660" s="240"/>
    </row>
    <row r="661" spans="1:59" s="5" customFormat="1" ht="12.75">
      <c r="A661" s="234"/>
      <c r="B661" s="234"/>
      <c r="C661" s="234"/>
      <c r="D661" s="234"/>
      <c r="E661" s="234"/>
      <c r="F661" s="234"/>
      <c r="G661" s="234"/>
      <c r="H661" s="234"/>
      <c r="I661" s="234"/>
      <c r="J661" s="234"/>
      <c r="K661" s="234"/>
      <c r="L661" s="234"/>
      <c r="M661" s="234"/>
      <c r="N661" s="234"/>
      <c r="O661" s="234"/>
      <c r="P661" s="234"/>
      <c r="Q661" s="234"/>
      <c r="R661" s="234"/>
      <c r="S661" s="234"/>
      <c r="T661" s="234"/>
      <c r="U661" s="234"/>
      <c r="V661" s="234"/>
      <c r="W661" s="234"/>
      <c r="X661" s="234"/>
      <c r="Y661" s="234"/>
      <c r="Z661" s="234"/>
      <c r="AA661" s="234"/>
      <c r="AB661" s="234"/>
      <c r="AC661" s="234"/>
      <c r="AD661" s="234"/>
      <c r="AE661" s="234"/>
      <c r="AF661" s="234"/>
      <c r="AG661" s="234"/>
      <c r="AH661" s="234"/>
      <c r="AI661" s="234"/>
      <c r="AJ661" s="234"/>
      <c r="AK661" s="234"/>
      <c r="AL661" s="234"/>
      <c r="AM661" s="234"/>
      <c r="AN661" s="234"/>
      <c r="AO661" s="234"/>
      <c r="AP661" s="234"/>
      <c r="AQ661" s="234"/>
      <c r="AR661" s="240"/>
      <c r="AS661" s="240"/>
      <c r="AT661" s="240"/>
      <c r="AU661" s="240"/>
      <c r="AV661" s="240"/>
      <c r="AW661" s="240"/>
      <c r="AX661" s="240"/>
      <c r="AY661" s="240"/>
      <c r="AZ661" s="240"/>
      <c r="BA661" s="240"/>
      <c r="BB661" s="240"/>
      <c r="BC661" s="240"/>
      <c r="BD661" s="240"/>
      <c r="BE661" s="240"/>
      <c r="BF661" s="240"/>
      <c r="BG661" s="240"/>
    </row>
    <row r="662" spans="1:59" s="5" customFormat="1" ht="12.75">
      <c r="A662" s="234"/>
      <c r="B662" s="234"/>
      <c r="C662" s="234"/>
      <c r="D662" s="234"/>
      <c r="E662" s="234"/>
      <c r="F662" s="234"/>
      <c r="G662" s="234"/>
      <c r="H662" s="234"/>
      <c r="I662" s="234"/>
      <c r="J662" s="234"/>
      <c r="K662" s="234"/>
      <c r="L662" s="234"/>
      <c r="M662" s="234"/>
      <c r="N662" s="234"/>
      <c r="O662" s="234"/>
      <c r="P662" s="234"/>
      <c r="Q662" s="234"/>
      <c r="R662" s="234"/>
      <c r="S662" s="234"/>
      <c r="T662" s="234"/>
      <c r="U662" s="234"/>
      <c r="V662" s="234"/>
      <c r="W662" s="234"/>
      <c r="X662" s="234"/>
      <c r="Y662" s="234"/>
      <c r="Z662" s="234"/>
      <c r="AA662" s="234"/>
      <c r="AB662" s="234"/>
      <c r="AC662" s="234"/>
      <c r="AD662" s="234"/>
      <c r="AE662" s="234"/>
      <c r="AF662" s="234"/>
      <c r="AG662" s="234"/>
      <c r="AH662" s="234"/>
      <c r="AI662" s="234"/>
      <c r="AJ662" s="234"/>
      <c r="AK662" s="234"/>
      <c r="AL662" s="234"/>
      <c r="AM662" s="234"/>
      <c r="AN662" s="234"/>
      <c r="AO662" s="234"/>
      <c r="AP662" s="234"/>
      <c r="AQ662" s="234"/>
      <c r="AR662" s="240"/>
      <c r="AS662" s="240"/>
      <c r="AT662" s="240"/>
      <c r="AU662" s="240"/>
      <c r="AV662" s="240"/>
      <c r="AW662" s="240"/>
      <c r="AX662" s="240"/>
      <c r="AY662" s="240"/>
      <c r="AZ662" s="240"/>
      <c r="BA662" s="240"/>
      <c r="BB662" s="240"/>
      <c r="BC662" s="240"/>
      <c r="BD662" s="240"/>
      <c r="BE662" s="240"/>
      <c r="BF662" s="240"/>
      <c r="BG662" s="240"/>
    </row>
    <row r="663" spans="1:59" s="5" customFormat="1" ht="12.75">
      <c r="A663" s="234"/>
      <c r="B663" s="234"/>
      <c r="C663" s="234"/>
      <c r="D663" s="234"/>
      <c r="E663" s="234"/>
      <c r="F663" s="234"/>
      <c r="G663" s="234"/>
      <c r="H663" s="234"/>
      <c r="I663" s="234"/>
      <c r="J663" s="234"/>
      <c r="K663" s="234"/>
      <c r="L663" s="234"/>
      <c r="M663" s="234"/>
      <c r="N663" s="234"/>
      <c r="O663" s="234"/>
      <c r="P663" s="234"/>
      <c r="Q663" s="234"/>
      <c r="R663" s="234"/>
      <c r="S663" s="234"/>
      <c r="T663" s="234"/>
      <c r="U663" s="234"/>
      <c r="V663" s="234"/>
      <c r="W663" s="234"/>
      <c r="X663" s="234"/>
      <c r="Y663" s="234"/>
      <c r="Z663" s="234"/>
      <c r="AA663" s="234"/>
      <c r="AB663" s="234"/>
      <c r="AC663" s="234"/>
      <c r="AD663" s="234"/>
      <c r="AE663" s="234"/>
      <c r="AF663" s="234"/>
      <c r="AG663" s="234"/>
      <c r="AH663" s="234"/>
      <c r="AI663" s="234"/>
      <c r="AJ663" s="234"/>
      <c r="AK663" s="234"/>
      <c r="AL663" s="234"/>
      <c r="AM663" s="234"/>
      <c r="AN663" s="234"/>
      <c r="AO663" s="234"/>
      <c r="AP663" s="234"/>
      <c r="AQ663" s="234"/>
      <c r="AR663" s="240"/>
      <c r="AS663" s="240"/>
      <c r="AT663" s="240"/>
      <c r="AU663" s="240"/>
      <c r="AV663" s="240"/>
      <c r="AW663" s="240"/>
      <c r="AX663" s="240"/>
      <c r="AY663" s="240"/>
      <c r="AZ663" s="240"/>
      <c r="BA663" s="240"/>
      <c r="BB663" s="240"/>
      <c r="BC663" s="240"/>
      <c r="BD663" s="240"/>
      <c r="BE663" s="240"/>
      <c r="BF663" s="240"/>
      <c r="BG663" s="240"/>
    </row>
    <row r="664" spans="1:59" s="5" customFormat="1" ht="12.75">
      <c r="A664" s="234"/>
      <c r="B664" s="234"/>
      <c r="C664" s="234"/>
      <c r="D664" s="234"/>
      <c r="E664" s="234"/>
      <c r="F664" s="234"/>
      <c r="G664" s="234"/>
      <c r="H664" s="234"/>
      <c r="I664" s="234"/>
      <c r="J664" s="234"/>
      <c r="K664" s="234"/>
      <c r="L664" s="234"/>
      <c r="M664" s="234"/>
      <c r="N664" s="234"/>
      <c r="O664" s="234"/>
      <c r="P664" s="234"/>
      <c r="Q664" s="234"/>
      <c r="R664" s="234"/>
      <c r="S664" s="234"/>
      <c r="T664" s="234"/>
      <c r="U664" s="234"/>
      <c r="V664" s="234"/>
      <c r="W664" s="234"/>
      <c r="X664" s="234"/>
      <c r="Y664" s="234"/>
      <c r="Z664" s="234"/>
      <c r="AA664" s="234"/>
      <c r="AB664" s="234"/>
      <c r="AC664" s="234"/>
      <c r="AD664" s="234"/>
      <c r="AE664" s="234"/>
      <c r="AF664" s="234"/>
      <c r="AG664" s="234"/>
      <c r="AH664" s="234"/>
      <c r="AI664" s="234"/>
      <c r="AJ664" s="234"/>
      <c r="AK664" s="234"/>
      <c r="AL664" s="234"/>
      <c r="AM664" s="234"/>
      <c r="AN664" s="234"/>
      <c r="AO664" s="234"/>
      <c r="AP664" s="234"/>
      <c r="AQ664" s="234"/>
      <c r="AR664" s="240"/>
      <c r="AS664" s="240"/>
      <c r="AT664" s="240"/>
      <c r="AU664" s="240"/>
      <c r="AV664" s="240"/>
      <c r="AW664" s="240"/>
      <c r="AX664" s="240"/>
      <c r="AY664" s="240"/>
      <c r="AZ664" s="240"/>
      <c r="BA664" s="240"/>
      <c r="BB664" s="240"/>
      <c r="BC664" s="240"/>
      <c r="BD664" s="240"/>
      <c r="BE664" s="240"/>
      <c r="BF664" s="240"/>
      <c r="BG664" s="240"/>
    </row>
    <row r="665" spans="1:59" s="5" customFormat="1" ht="12.75">
      <c r="A665" s="234"/>
      <c r="B665" s="234"/>
      <c r="C665" s="234"/>
      <c r="D665" s="234"/>
      <c r="E665" s="234"/>
      <c r="F665" s="234"/>
      <c r="G665" s="234"/>
      <c r="H665" s="234"/>
      <c r="I665" s="234"/>
      <c r="J665" s="234"/>
      <c r="K665" s="234"/>
      <c r="L665" s="234"/>
      <c r="M665" s="234"/>
      <c r="N665" s="234"/>
      <c r="O665" s="234"/>
      <c r="P665" s="234"/>
      <c r="Q665" s="234"/>
      <c r="R665" s="234"/>
      <c r="S665" s="234"/>
      <c r="T665" s="234"/>
      <c r="U665" s="234"/>
      <c r="V665" s="234"/>
      <c r="W665" s="234"/>
      <c r="X665" s="234"/>
      <c r="Y665" s="234"/>
      <c r="Z665" s="234"/>
      <c r="AA665" s="234"/>
      <c r="AB665" s="234"/>
      <c r="AC665" s="234"/>
      <c r="AD665" s="234"/>
      <c r="AE665" s="234"/>
      <c r="AF665" s="234"/>
      <c r="AG665" s="234"/>
      <c r="AH665" s="234"/>
      <c r="AI665" s="234"/>
      <c r="AJ665" s="234"/>
      <c r="AK665" s="234"/>
      <c r="AL665" s="234"/>
      <c r="AM665" s="234"/>
      <c r="AN665" s="234"/>
      <c r="AO665" s="234"/>
      <c r="AP665" s="234"/>
      <c r="AQ665" s="234"/>
      <c r="AR665" s="240"/>
      <c r="AS665" s="240"/>
      <c r="AT665" s="240"/>
      <c r="AU665" s="240"/>
      <c r="AV665" s="240"/>
      <c r="AW665" s="240"/>
      <c r="AX665" s="240"/>
      <c r="AY665" s="240"/>
      <c r="AZ665" s="240"/>
      <c r="BA665" s="240"/>
      <c r="BB665" s="240"/>
      <c r="BC665" s="240"/>
      <c r="BD665" s="240"/>
      <c r="BE665" s="240"/>
      <c r="BF665" s="240"/>
      <c r="BG665" s="240"/>
    </row>
    <row r="666" spans="1:59" s="5" customFormat="1" ht="12.75">
      <c r="A666" s="234"/>
      <c r="B666" s="234"/>
      <c r="C666" s="234"/>
      <c r="D666" s="234"/>
      <c r="E666" s="234"/>
      <c r="F666" s="234"/>
      <c r="G666" s="234"/>
      <c r="H666" s="234"/>
      <c r="I666" s="234"/>
      <c r="J666" s="234"/>
      <c r="K666" s="234"/>
      <c r="L666" s="234"/>
      <c r="M666" s="234"/>
      <c r="N666" s="234"/>
      <c r="O666" s="234"/>
      <c r="P666" s="234"/>
      <c r="Q666" s="234"/>
      <c r="R666" s="234"/>
      <c r="S666" s="234"/>
      <c r="T666" s="234"/>
      <c r="U666" s="234"/>
      <c r="V666" s="234"/>
      <c r="W666" s="234"/>
      <c r="X666" s="234"/>
      <c r="Y666" s="234"/>
      <c r="Z666" s="234"/>
      <c r="AA666" s="234"/>
      <c r="AB666" s="234"/>
      <c r="AC666" s="234"/>
      <c r="AD666" s="234"/>
      <c r="AE666" s="234"/>
      <c r="AF666" s="234"/>
      <c r="AG666" s="234"/>
      <c r="AH666" s="234"/>
      <c r="AI666" s="234"/>
      <c r="AJ666" s="234"/>
      <c r="AK666" s="234"/>
      <c r="AL666" s="234"/>
      <c r="AM666" s="234"/>
      <c r="AN666" s="234"/>
      <c r="AO666" s="234"/>
      <c r="AP666" s="234"/>
      <c r="AQ666" s="234"/>
      <c r="AR666" s="240"/>
      <c r="AS666" s="240"/>
      <c r="AT666" s="240"/>
      <c r="AU666" s="240"/>
      <c r="AV666" s="240"/>
      <c r="AW666" s="240"/>
      <c r="AX666" s="240"/>
      <c r="AY666" s="240"/>
      <c r="AZ666" s="240"/>
      <c r="BA666" s="240"/>
      <c r="BB666" s="240"/>
      <c r="BC666" s="240"/>
      <c r="BD666" s="240"/>
      <c r="BE666" s="240"/>
      <c r="BF666" s="240"/>
      <c r="BG666" s="240"/>
    </row>
    <row r="667" spans="1:59" s="5" customFormat="1" ht="12.75">
      <c r="A667" s="234"/>
      <c r="B667" s="234"/>
      <c r="C667" s="234"/>
      <c r="D667" s="234"/>
      <c r="E667" s="234"/>
      <c r="F667" s="234"/>
      <c r="G667" s="234"/>
      <c r="H667" s="234"/>
      <c r="I667" s="234"/>
      <c r="J667" s="234"/>
      <c r="K667" s="234"/>
      <c r="L667" s="234"/>
      <c r="M667" s="234"/>
      <c r="N667" s="234"/>
      <c r="O667" s="234"/>
      <c r="P667" s="234"/>
      <c r="Q667" s="234"/>
      <c r="R667" s="234"/>
      <c r="S667" s="234"/>
      <c r="T667" s="234"/>
      <c r="U667" s="234"/>
      <c r="V667" s="234"/>
      <c r="W667" s="234"/>
      <c r="X667" s="234"/>
      <c r="Y667" s="234"/>
      <c r="Z667" s="234"/>
      <c r="AA667" s="234"/>
      <c r="AB667" s="234"/>
      <c r="AC667" s="234"/>
      <c r="AD667" s="234"/>
      <c r="AE667" s="234"/>
      <c r="AF667" s="234"/>
      <c r="AG667" s="234"/>
      <c r="AH667" s="234"/>
      <c r="AI667" s="234"/>
      <c r="AJ667" s="234"/>
      <c r="AK667" s="234"/>
      <c r="AL667" s="234"/>
      <c r="AM667" s="234"/>
      <c r="AN667" s="234"/>
      <c r="AO667" s="234"/>
      <c r="AP667" s="234"/>
      <c r="AQ667" s="234"/>
      <c r="AR667" s="240"/>
      <c r="AS667" s="240"/>
      <c r="AT667" s="240"/>
      <c r="AU667" s="240"/>
      <c r="AV667" s="240"/>
      <c r="AW667" s="240"/>
      <c r="AX667" s="240"/>
      <c r="AY667" s="240"/>
      <c r="AZ667" s="240"/>
      <c r="BA667" s="240"/>
      <c r="BB667" s="240"/>
      <c r="BC667" s="240"/>
      <c r="BD667" s="240"/>
      <c r="BE667" s="240"/>
      <c r="BF667" s="240"/>
      <c r="BG667" s="240"/>
    </row>
    <row r="668" spans="1:59" s="5" customFormat="1" ht="12.75">
      <c r="A668" s="234"/>
      <c r="B668" s="234"/>
      <c r="C668" s="234"/>
      <c r="D668" s="234"/>
      <c r="E668" s="234"/>
      <c r="F668" s="234"/>
      <c r="G668" s="234"/>
      <c r="H668" s="234"/>
      <c r="I668" s="234"/>
      <c r="J668" s="234"/>
      <c r="K668" s="234"/>
      <c r="L668" s="234"/>
      <c r="M668" s="234"/>
      <c r="N668" s="234"/>
      <c r="O668" s="234"/>
      <c r="P668" s="234"/>
      <c r="Q668" s="234"/>
      <c r="R668" s="234"/>
      <c r="S668" s="234"/>
      <c r="T668" s="234"/>
      <c r="U668" s="234"/>
      <c r="V668" s="234"/>
      <c r="W668" s="234"/>
      <c r="X668" s="234"/>
      <c r="Y668" s="234"/>
      <c r="Z668" s="234"/>
      <c r="AA668" s="234"/>
      <c r="AB668" s="234"/>
      <c r="AC668" s="234"/>
      <c r="AD668" s="234"/>
      <c r="AE668" s="234"/>
      <c r="AF668" s="234"/>
      <c r="AG668" s="234"/>
      <c r="AH668" s="234"/>
      <c r="AI668" s="234"/>
      <c r="AJ668" s="234"/>
      <c r="AK668" s="234"/>
      <c r="AL668" s="234"/>
      <c r="AM668" s="234"/>
      <c r="AN668" s="234"/>
      <c r="AO668" s="234"/>
      <c r="AP668" s="234"/>
      <c r="AQ668" s="234"/>
      <c r="AR668" s="240"/>
      <c r="AS668" s="240"/>
      <c r="AT668" s="240"/>
      <c r="AU668" s="240"/>
      <c r="AV668" s="240"/>
      <c r="AW668" s="240"/>
      <c r="AX668" s="240"/>
      <c r="AY668" s="240"/>
      <c r="AZ668" s="240"/>
      <c r="BA668" s="240"/>
      <c r="BB668" s="240"/>
      <c r="BC668" s="240"/>
      <c r="BD668" s="240"/>
      <c r="BE668" s="240"/>
      <c r="BF668" s="240"/>
      <c r="BG668" s="240"/>
    </row>
    <row r="669" spans="1:59" s="5" customFormat="1" ht="12.75">
      <c r="A669" s="234"/>
      <c r="B669" s="234"/>
      <c r="C669" s="234"/>
      <c r="D669" s="234"/>
      <c r="E669" s="234"/>
      <c r="F669" s="234"/>
      <c r="G669" s="234"/>
      <c r="H669" s="234"/>
      <c r="I669" s="234"/>
      <c r="J669" s="234"/>
      <c r="K669" s="234"/>
      <c r="L669" s="234"/>
      <c r="M669" s="234"/>
      <c r="N669" s="234"/>
      <c r="O669" s="234"/>
      <c r="P669" s="234"/>
      <c r="Q669" s="234"/>
      <c r="R669" s="234"/>
      <c r="S669" s="234"/>
      <c r="T669" s="234"/>
      <c r="U669" s="234"/>
      <c r="V669" s="234"/>
      <c r="W669" s="234"/>
      <c r="X669" s="234"/>
      <c r="Y669" s="234"/>
      <c r="Z669" s="234"/>
      <c r="AA669" s="234"/>
      <c r="AB669" s="234"/>
      <c r="AC669" s="234"/>
      <c r="AD669" s="234"/>
      <c r="AE669" s="234"/>
      <c r="AF669" s="234"/>
      <c r="AG669" s="234"/>
      <c r="AH669" s="234"/>
      <c r="AI669" s="234"/>
      <c r="AJ669" s="234"/>
      <c r="AK669" s="234"/>
      <c r="AL669" s="234"/>
      <c r="AM669" s="234"/>
      <c r="AN669" s="234"/>
      <c r="AO669" s="234"/>
      <c r="AP669" s="234"/>
      <c r="AQ669" s="234"/>
      <c r="AR669" s="240"/>
      <c r="AS669" s="240"/>
      <c r="AT669" s="240"/>
      <c r="AU669" s="240"/>
      <c r="AV669" s="240"/>
      <c r="AW669" s="240"/>
      <c r="AX669" s="240"/>
      <c r="AY669" s="240"/>
      <c r="AZ669" s="240"/>
      <c r="BA669" s="240"/>
      <c r="BB669" s="240"/>
      <c r="BC669" s="240"/>
      <c r="BD669" s="240"/>
      <c r="BE669" s="240"/>
      <c r="BF669" s="240"/>
      <c r="BG669" s="240"/>
    </row>
    <row r="670" spans="1:59" s="5" customFormat="1" ht="12.75">
      <c r="A670" s="234"/>
      <c r="B670" s="234"/>
      <c r="C670" s="234"/>
      <c r="D670" s="234"/>
      <c r="E670" s="234"/>
      <c r="F670" s="234"/>
      <c r="G670" s="234"/>
      <c r="H670" s="234"/>
      <c r="I670" s="234"/>
      <c r="J670" s="234"/>
      <c r="K670" s="234"/>
      <c r="L670" s="234"/>
      <c r="M670" s="234"/>
      <c r="N670" s="234"/>
      <c r="O670" s="234"/>
      <c r="P670" s="234"/>
      <c r="Q670" s="234"/>
      <c r="R670" s="234"/>
      <c r="S670" s="234"/>
      <c r="T670" s="234"/>
      <c r="U670" s="234"/>
      <c r="V670" s="234"/>
      <c r="W670" s="234"/>
      <c r="X670" s="234"/>
      <c r="Y670" s="234"/>
      <c r="Z670" s="234"/>
      <c r="AA670" s="234"/>
      <c r="AB670" s="234"/>
      <c r="AC670" s="234"/>
      <c r="AD670" s="234"/>
      <c r="AE670" s="234"/>
      <c r="AF670" s="234"/>
      <c r="AG670" s="234"/>
      <c r="AH670" s="234"/>
      <c r="AI670" s="234"/>
      <c r="AJ670" s="234"/>
      <c r="AK670" s="234"/>
      <c r="AL670" s="234"/>
      <c r="AM670" s="234"/>
      <c r="AN670" s="234"/>
      <c r="AO670" s="234"/>
      <c r="AP670" s="234"/>
      <c r="AQ670" s="234"/>
      <c r="AR670" s="240"/>
      <c r="AS670" s="240"/>
      <c r="AT670" s="240"/>
      <c r="AU670" s="240"/>
      <c r="AV670" s="240"/>
      <c r="AW670" s="240"/>
      <c r="AX670" s="240"/>
      <c r="AY670" s="240"/>
      <c r="AZ670" s="240"/>
      <c r="BA670" s="240"/>
      <c r="BB670" s="240"/>
      <c r="BC670" s="240"/>
      <c r="BD670" s="240"/>
      <c r="BE670" s="240"/>
      <c r="BF670" s="240"/>
      <c r="BG670" s="240"/>
    </row>
    <row r="671" spans="1:59" s="5" customFormat="1" ht="12.75">
      <c r="A671" s="234"/>
      <c r="B671" s="234"/>
      <c r="C671" s="234"/>
      <c r="D671" s="234"/>
      <c r="E671" s="234"/>
      <c r="F671" s="234"/>
      <c r="G671" s="234"/>
      <c r="H671" s="234"/>
      <c r="I671" s="234"/>
      <c r="J671" s="234"/>
      <c r="K671" s="234"/>
      <c r="L671" s="234"/>
      <c r="M671" s="234"/>
      <c r="N671" s="234"/>
      <c r="O671" s="234"/>
      <c r="P671" s="234"/>
      <c r="Q671" s="234"/>
      <c r="R671" s="234"/>
      <c r="S671" s="234"/>
      <c r="T671" s="234"/>
      <c r="U671" s="234"/>
      <c r="V671" s="234"/>
      <c r="W671" s="234"/>
      <c r="X671" s="234"/>
      <c r="Y671" s="234"/>
      <c r="Z671" s="234"/>
      <c r="AA671" s="234"/>
      <c r="AB671" s="234"/>
      <c r="AC671" s="234"/>
      <c r="AD671" s="234"/>
      <c r="AE671" s="234"/>
      <c r="AF671" s="234"/>
      <c r="AG671" s="234"/>
      <c r="AH671" s="234"/>
      <c r="AI671" s="234"/>
      <c r="AJ671" s="234"/>
      <c r="AK671" s="234"/>
      <c r="AL671" s="234"/>
      <c r="AM671" s="234"/>
      <c r="AN671" s="234"/>
      <c r="AO671" s="234"/>
      <c r="AP671" s="234"/>
      <c r="AQ671" s="234"/>
      <c r="AR671" s="240"/>
      <c r="AS671" s="240"/>
      <c r="AT671" s="240"/>
      <c r="AU671" s="240"/>
      <c r="AV671" s="240"/>
      <c r="AW671" s="240"/>
      <c r="AX671" s="240"/>
      <c r="AY671" s="240"/>
      <c r="AZ671" s="240"/>
      <c r="BA671" s="240"/>
      <c r="BB671" s="240"/>
      <c r="BC671" s="240"/>
      <c r="BD671" s="240"/>
      <c r="BE671" s="240"/>
      <c r="BF671" s="240"/>
      <c r="BG671" s="240"/>
    </row>
    <row r="672" spans="1:59" s="5" customFormat="1" ht="12.75">
      <c r="A672" s="234"/>
      <c r="B672" s="234"/>
      <c r="C672" s="234"/>
      <c r="D672" s="234"/>
      <c r="E672" s="234"/>
      <c r="F672" s="234"/>
      <c r="G672" s="234"/>
      <c r="H672" s="234"/>
      <c r="I672" s="234"/>
      <c r="J672" s="234"/>
      <c r="K672" s="234"/>
      <c r="L672" s="234"/>
      <c r="M672" s="234"/>
      <c r="N672" s="234"/>
      <c r="O672" s="234"/>
      <c r="P672" s="234"/>
      <c r="Q672" s="234"/>
      <c r="R672" s="234"/>
      <c r="S672" s="234"/>
      <c r="T672" s="234"/>
      <c r="U672" s="234"/>
      <c r="V672" s="234"/>
      <c r="W672" s="234"/>
      <c r="X672" s="234"/>
      <c r="Y672" s="234"/>
      <c r="Z672" s="234"/>
      <c r="AA672" s="234"/>
      <c r="AB672" s="234"/>
      <c r="AC672" s="234"/>
      <c r="AD672" s="234"/>
      <c r="AE672" s="234"/>
      <c r="AF672" s="234"/>
      <c r="AG672" s="234"/>
      <c r="AH672" s="234"/>
      <c r="AI672" s="234"/>
      <c r="AJ672" s="234"/>
      <c r="AK672" s="234"/>
      <c r="AL672" s="234"/>
      <c r="AM672" s="234"/>
      <c r="AN672" s="234"/>
      <c r="AO672" s="234"/>
      <c r="AP672" s="234"/>
      <c r="AQ672" s="234"/>
      <c r="AR672" s="240"/>
      <c r="AS672" s="240"/>
      <c r="AT672" s="240"/>
      <c r="AU672" s="240"/>
      <c r="AV672" s="240"/>
      <c r="AW672" s="240"/>
      <c r="AX672" s="240"/>
      <c r="AY672" s="240"/>
      <c r="AZ672" s="240"/>
      <c r="BA672" s="240"/>
      <c r="BB672" s="240"/>
      <c r="BC672" s="240"/>
      <c r="BD672" s="240"/>
      <c r="BE672" s="240"/>
      <c r="BF672" s="240"/>
      <c r="BG672" s="240"/>
    </row>
    <row r="673" spans="1:59" s="5" customFormat="1" ht="12.75">
      <c r="A673" s="234"/>
      <c r="B673" s="234"/>
      <c r="C673" s="234"/>
      <c r="D673" s="234"/>
      <c r="E673" s="234"/>
      <c r="F673" s="234"/>
      <c r="G673" s="234"/>
      <c r="H673" s="234"/>
      <c r="I673" s="234"/>
      <c r="J673" s="234"/>
      <c r="K673" s="234"/>
      <c r="L673" s="234"/>
      <c r="M673" s="234"/>
      <c r="N673" s="234"/>
      <c r="O673" s="234"/>
      <c r="P673" s="234"/>
      <c r="Q673" s="234"/>
      <c r="R673" s="234"/>
      <c r="S673" s="234"/>
      <c r="T673" s="234"/>
      <c r="U673" s="234"/>
      <c r="V673" s="234"/>
      <c r="W673" s="234"/>
      <c r="X673" s="234"/>
      <c r="Y673" s="234"/>
      <c r="Z673" s="234"/>
      <c r="AA673" s="234"/>
      <c r="AB673" s="234"/>
      <c r="AC673" s="234"/>
      <c r="AD673" s="234"/>
      <c r="AE673" s="234"/>
      <c r="AF673" s="234"/>
      <c r="AG673" s="234"/>
      <c r="AH673" s="234"/>
      <c r="AI673" s="234"/>
      <c r="AJ673" s="234"/>
      <c r="AK673" s="234"/>
      <c r="AL673" s="234"/>
      <c r="AM673" s="234"/>
      <c r="AN673" s="234"/>
      <c r="AO673" s="234"/>
      <c r="AP673" s="234"/>
      <c r="AQ673" s="234"/>
      <c r="AR673" s="240"/>
      <c r="AS673" s="240"/>
      <c r="AT673" s="240"/>
      <c r="AU673" s="240"/>
      <c r="AV673" s="240"/>
      <c r="AW673" s="240"/>
      <c r="AX673" s="240"/>
      <c r="AY673" s="240"/>
      <c r="AZ673" s="240"/>
      <c r="BA673" s="240"/>
      <c r="BB673" s="240"/>
      <c r="BC673" s="240"/>
      <c r="BD673" s="240"/>
      <c r="BE673" s="240"/>
      <c r="BF673" s="240"/>
      <c r="BG673" s="240"/>
    </row>
    <row r="674" spans="1:59" s="5" customFormat="1" ht="12.75">
      <c r="A674" s="234"/>
      <c r="B674" s="234"/>
      <c r="C674" s="234"/>
      <c r="D674" s="234"/>
      <c r="E674" s="234"/>
      <c r="F674" s="234"/>
      <c r="G674" s="234"/>
      <c r="H674" s="234"/>
      <c r="I674" s="234"/>
      <c r="J674" s="234"/>
      <c r="K674" s="234"/>
      <c r="L674" s="234"/>
      <c r="M674" s="234"/>
      <c r="N674" s="234"/>
      <c r="O674" s="234"/>
      <c r="P674" s="234"/>
      <c r="Q674" s="234"/>
      <c r="R674" s="234"/>
      <c r="S674" s="234"/>
      <c r="T674" s="234"/>
      <c r="U674" s="234"/>
      <c r="V674" s="234"/>
      <c r="W674" s="234"/>
      <c r="X674" s="234"/>
      <c r="Y674" s="234"/>
      <c r="Z674" s="234"/>
      <c r="AA674" s="234"/>
      <c r="AB674" s="234"/>
      <c r="AC674" s="234"/>
      <c r="AD674" s="234"/>
      <c r="AE674" s="234"/>
      <c r="AF674" s="234"/>
      <c r="AG674" s="234"/>
      <c r="AH674" s="234"/>
      <c r="AI674" s="234"/>
      <c r="AJ674" s="234"/>
      <c r="AK674" s="234"/>
      <c r="AL674" s="234"/>
      <c r="AM674" s="234"/>
      <c r="AN674" s="234"/>
      <c r="AO674" s="234"/>
      <c r="AP674" s="234"/>
      <c r="AQ674" s="234"/>
      <c r="AR674" s="240"/>
      <c r="AS674" s="240"/>
      <c r="AT674" s="240"/>
      <c r="AU674" s="240"/>
      <c r="AV674" s="240"/>
      <c r="AW674" s="240"/>
      <c r="AX674" s="240"/>
      <c r="AY674" s="240"/>
      <c r="AZ674" s="240"/>
      <c r="BA674" s="240"/>
      <c r="BB674" s="240"/>
      <c r="BC674" s="240"/>
      <c r="BD674" s="240"/>
      <c r="BE674" s="240"/>
      <c r="BF674" s="240"/>
      <c r="BG674" s="240"/>
    </row>
    <row r="675" spans="1:59" s="5" customFormat="1" ht="12.75">
      <c r="A675" s="234"/>
      <c r="B675" s="234"/>
      <c r="C675" s="234"/>
      <c r="D675" s="234"/>
      <c r="E675" s="234"/>
      <c r="F675" s="234"/>
      <c r="G675" s="234"/>
      <c r="H675" s="234"/>
      <c r="I675" s="234"/>
      <c r="J675" s="234"/>
      <c r="K675" s="234"/>
      <c r="L675" s="234"/>
      <c r="M675" s="234"/>
      <c r="N675" s="234"/>
      <c r="O675" s="234"/>
      <c r="P675" s="234"/>
      <c r="Q675" s="234"/>
      <c r="R675" s="234"/>
      <c r="S675" s="234"/>
      <c r="T675" s="234"/>
      <c r="U675" s="234"/>
      <c r="V675" s="234"/>
      <c r="W675" s="234"/>
      <c r="X675" s="234"/>
      <c r="Y675" s="234"/>
      <c r="Z675" s="234"/>
      <c r="AA675" s="234"/>
      <c r="AB675" s="234"/>
      <c r="AC675" s="234"/>
      <c r="AD675" s="234"/>
      <c r="AE675" s="234"/>
      <c r="AF675" s="234"/>
      <c r="AG675" s="234"/>
      <c r="AH675" s="234"/>
      <c r="AI675" s="234"/>
      <c r="AJ675" s="234"/>
      <c r="AK675" s="234"/>
      <c r="AL675" s="234"/>
      <c r="AM675" s="234"/>
      <c r="AN675" s="234"/>
      <c r="AO675" s="234"/>
      <c r="AP675" s="234"/>
      <c r="AQ675" s="234"/>
      <c r="AR675" s="240"/>
      <c r="AS675" s="240"/>
      <c r="AT675" s="240"/>
      <c r="AU675" s="240"/>
      <c r="AV675" s="240"/>
      <c r="AW675" s="240"/>
      <c r="AX675" s="240"/>
      <c r="AY675" s="240"/>
      <c r="AZ675" s="240"/>
      <c r="BA675" s="240"/>
      <c r="BB675" s="240"/>
      <c r="BC675" s="240"/>
      <c r="BD675" s="240"/>
      <c r="BE675" s="240"/>
      <c r="BF675" s="240"/>
      <c r="BG675" s="240"/>
    </row>
    <row r="676" spans="1:59" s="5" customFormat="1" ht="12.75">
      <c r="A676" s="234"/>
      <c r="B676" s="234"/>
      <c r="C676" s="234"/>
      <c r="D676" s="234"/>
      <c r="E676" s="234"/>
      <c r="F676" s="234"/>
      <c r="G676" s="234"/>
      <c r="H676" s="234"/>
      <c r="I676" s="234"/>
      <c r="J676" s="234"/>
      <c r="K676" s="234"/>
      <c r="L676" s="234"/>
      <c r="M676" s="234"/>
      <c r="N676" s="234"/>
      <c r="O676" s="234"/>
      <c r="P676" s="234"/>
      <c r="Q676" s="234"/>
      <c r="R676" s="234"/>
      <c r="S676" s="234"/>
      <c r="T676" s="234"/>
      <c r="U676" s="234"/>
      <c r="V676" s="234"/>
      <c r="W676" s="234"/>
      <c r="X676" s="234"/>
      <c r="Y676" s="234"/>
      <c r="Z676" s="234"/>
      <c r="AA676" s="234"/>
      <c r="AB676" s="234"/>
      <c r="AC676" s="234"/>
      <c r="AD676" s="234"/>
      <c r="AE676" s="234"/>
      <c r="AF676" s="234"/>
      <c r="AG676" s="234"/>
      <c r="AH676" s="234"/>
      <c r="AI676" s="234"/>
      <c r="AJ676" s="234"/>
      <c r="AK676" s="234"/>
      <c r="AL676" s="234"/>
      <c r="AM676" s="234"/>
      <c r="AN676" s="234"/>
      <c r="AO676" s="234"/>
      <c r="AP676" s="234"/>
      <c r="AQ676" s="234"/>
      <c r="AR676" s="240"/>
      <c r="AS676" s="240"/>
      <c r="AT676" s="240"/>
      <c r="AU676" s="240"/>
      <c r="AV676" s="240"/>
      <c r="AW676" s="240"/>
      <c r="AX676" s="240"/>
      <c r="AY676" s="240"/>
      <c r="AZ676" s="240"/>
      <c r="BA676" s="240"/>
      <c r="BB676" s="240"/>
      <c r="BC676" s="240"/>
      <c r="BD676" s="240"/>
      <c r="BE676" s="240"/>
      <c r="BF676" s="240"/>
      <c r="BG676" s="240"/>
    </row>
    <row r="677" spans="1:59" s="5" customFormat="1" ht="12.75">
      <c r="A677" s="234"/>
      <c r="B677" s="234"/>
      <c r="C677" s="234"/>
      <c r="D677" s="234"/>
      <c r="E677" s="234"/>
      <c r="F677" s="234"/>
      <c r="G677" s="234"/>
      <c r="H677" s="234"/>
      <c r="I677" s="234"/>
      <c r="J677" s="234"/>
      <c r="K677" s="234"/>
      <c r="L677" s="234"/>
      <c r="M677" s="234"/>
      <c r="N677" s="234"/>
      <c r="O677" s="234"/>
      <c r="P677" s="234"/>
      <c r="Q677" s="234"/>
      <c r="R677" s="234"/>
      <c r="S677" s="234"/>
      <c r="T677" s="234"/>
      <c r="U677" s="234"/>
      <c r="V677" s="234"/>
      <c r="W677" s="234"/>
      <c r="X677" s="234"/>
      <c r="Y677" s="234"/>
      <c r="Z677" s="234"/>
      <c r="AA677" s="234"/>
      <c r="AB677" s="234"/>
      <c r="AC677" s="234"/>
      <c r="AD677" s="234"/>
      <c r="AE677" s="234"/>
      <c r="AF677" s="234"/>
      <c r="AG677" s="234"/>
      <c r="AH677" s="234"/>
      <c r="AI677" s="234"/>
      <c r="AJ677" s="234"/>
      <c r="AK677" s="234"/>
      <c r="AL677" s="234"/>
      <c r="AM677" s="234"/>
      <c r="AN677" s="234"/>
      <c r="AO677" s="234"/>
      <c r="AP677" s="234"/>
      <c r="AQ677" s="234"/>
      <c r="AR677" s="240"/>
      <c r="AS677" s="240"/>
      <c r="AT677" s="240"/>
      <c r="AU677" s="240"/>
      <c r="AV677" s="240"/>
      <c r="AW677" s="240"/>
      <c r="AX677" s="240"/>
      <c r="AY677" s="240"/>
      <c r="AZ677" s="240"/>
      <c r="BA677" s="240"/>
      <c r="BB677" s="240"/>
      <c r="BC677" s="240"/>
      <c r="BD677" s="240"/>
      <c r="BE677" s="240"/>
      <c r="BF677" s="240"/>
      <c r="BG677" s="240"/>
    </row>
    <row r="678" spans="1:59" s="5" customFormat="1" ht="12.75">
      <c r="A678" s="234"/>
      <c r="B678" s="234"/>
      <c r="C678" s="234"/>
      <c r="D678" s="234"/>
      <c r="E678" s="234"/>
      <c r="F678" s="234"/>
      <c r="G678" s="234"/>
      <c r="H678" s="234"/>
      <c r="I678" s="234"/>
      <c r="J678" s="234"/>
      <c r="K678" s="234"/>
      <c r="L678" s="234"/>
      <c r="M678" s="234"/>
      <c r="N678" s="234"/>
      <c r="O678" s="234"/>
      <c r="P678" s="234"/>
      <c r="Q678" s="234"/>
      <c r="R678" s="234"/>
      <c r="S678" s="234"/>
      <c r="T678" s="234"/>
      <c r="U678" s="234"/>
      <c r="V678" s="234"/>
      <c r="W678" s="234"/>
      <c r="X678" s="234"/>
      <c r="Y678" s="234"/>
      <c r="Z678" s="234"/>
      <c r="AA678" s="234"/>
      <c r="AB678" s="234"/>
      <c r="AC678" s="234"/>
      <c r="AD678" s="234"/>
      <c r="AE678" s="234"/>
      <c r="AF678" s="234"/>
      <c r="AG678" s="234"/>
      <c r="AH678" s="234"/>
      <c r="AI678" s="234"/>
      <c r="AJ678" s="234"/>
      <c r="AK678" s="234"/>
      <c r="AL678" s="234"/>
      <c r="AM678" s="234"/>
      <c r="AN678" s="234"/>
      <c r="AO678" s="234"/>
      <c r="AP678" s="234"/>
      <c r="AQ678" s="234"/>
      <c r="AR678" s="240"/>
      <c r="AS678" s="240"/>
      <c r="AT678" s="240"/>
      <c r="AU678" s="240"/>
      <c r="AV678" s="240"/>
      <c r="AW678" s="240"/>
      <c r="AX678" s="240"/>
      <c r="AY678" s="240"/>
      <c r="AZ678" s="240"/>
      <c r="BA678" s="240"/>
      <c r="BB678" s="240"/>
      <c r="BC678" s="240"/>
      <c r="BD678" s="240"/>
      <c r="BE678" s="240"/>
      <c r="BF678" s="240"/>
      <c r="BG678" s="240"/>
    </row>
    <row r="679" spans="1:59" s="5" customFormat="1" ht="12.75">
      <c r="A679" s="234"/>
      <c r="B679" s="234"/>
      <c r="C679" s="234"/>
      <c r="D679" s="234"/>
      <c r="E679" s="234"/>
      <c r="F679" s="234"/>
      <c r="G679" s="234"/>
      <c r="H679" s="234"/>
      <c r="I679" s="234"/>
      <c r="J679" s="234"/>
      <c r="K679" s="234"/>
      <c r="L679" s="234"/>
      <c r="M679" s="234"/>
      <c r="N679" s="234"/>
      <c r="O679" s="234"/>
      <c r="P679" s="234"/>
      <c r="Q679" s="234"/>
      <c r="R679" s="234"/>
      <c r="S679" s="234"/>
      <c r="T679" s="234"/>
      <c r="U679" s="234"/>
      <c r="V679" s="234"/>
      <c r="W679" s="234"/>
      <c r="X679" s="234"/>
      <c r="Y679" s="234"/>
      <c r="Z679" s="234"/>
      <c r="AA679" s="234"/>
      <c r="AB679" s="234"/>
      <c r="AC679" s="234"/>
      <c r="AD679" s="234"/>
      <c r="AE679" s="234"/>
      <c r="AF679" s="234"/>
      <c r="AG679" s="234"/>
      <c r="AH679" s="234"/>
      <c r="AI679" s="234"/>
      <c r="AJ679" s="234"/>
      <c r="AK679" s="234"/>
      <c r="AL679" s="234"/>
      <c r="AM679" s="234"/>
      <c r="AN679" s="234"/>
      <c r="AO679" s="234"/>
      <c r="AP679" s="234"/>
      <c r="AQ679" s="234"/>
      <c r="AR679" s="240"/>
      <c r="AS679" s="240"/>
      <c r="AT679" s="240"/>
      <c r="AU679" s="240"/>
      <c r="AV679" s="240"/>
      <c r="AW679" s="240"/>
      <c r="AX679" s="240"/>
      <c r="AY679" s="240"/>
      <c r="AZ679" s="240"/>
      <c r="BA679" s="240"/>
      <c r="BB679" s="240"/>
      <c r="BC679" s="240"/>
      <c r="BD679" s="240"/>
      <c r="BE679" s="240"/>
      <c r="BF679" s="240"/>
      <c r="BG679" s="240"/>
    </row>
    <row r="680" spans="1:59" s="5" customFormat="1" ht="12.75">
      <c r="A680" s="234"/>
      <c r="B680" s="234"/>
      <c r="C680" s="234"/>
      <c r="D680" s="234"/>
      <c r="E680" s="234"/>
      <c r="F680" s="234"/>
      <c r="G680" s="234"/>
      <c r="H680" s="234"/>
      <c r="I680" s="234"/>
      <c r="J680" s="234"/>
      <c r="K680" s="234"/>
      <c r="L680" s="234"/>
      <c r="M680" s="234"/>
      <c r="N680" s="234"/>
      <c r="O680" s="234"/>
      <c r="P680" s="234"/>
      <c r="Q680" s="234"/>
      <c r="R680" s="234"/>
      <c r="S680" s="234"/>
      <c r="T680" s="234"/>
      <c r="U680" s="234"/>
      <c r="V680" s="234"/>
      <c r="W680" s="234"/>
      <c r="X680" s="234"/>
      <c r="Y680" s="234"/>
      <c r="Z680" s="234"/>
      <c r="AA680" s="234"/>
      <c r="AB680" s="234"/>
      <c r="AC680" s="234"/>
      <c r="AD680" s="234"/>
      <c r="AE680" s="234"/>
      <c r="AF680" s="234"/>
      <c r="AG680" s="234"/>
      <c r="AH680" s="234"/>
      <c r="AI680" s="234"/>
      <c r="AJ680" s="234"/>
      <c r="AK680" s="234"/>
      <c r="AL680" s="234"/>
      <c r="AM680" s="234"/>
      <c r="AN680" s="234"/>
      <c r="AO680" s="234"/>
      <c r="AP680" s="234"/>
      <c r="AQ680" s="234"/>
      <c r="AR680" s="240"/>
      <c r="AS680" s="240"/>
      <c r="AT680" s="240"/>
      <c r="AU680" s="240"/>
      <c r="AV680" s="240"/>
      <c r="AW680" s="240"/>
      <c r="AX680" s="240"/>
      <c r="AY680" s="240"/>
      <c r="AZ680" s="240"/>
      <c r="BA680" s="240"/>
      <c r="BB680" s="240"/>
      <c r="BC680" s="240"/>
      <c r="BD680" s="240"/>
      <c r="BE680" s="240"/>
      <c r="BF680" s="240"/>
      <c r="BG680" s="240"/>
    </row>
    <row r="681" spans="1:59" s="5" customFormat="1" ht="12.75">
      <c r="A681" s="234"/>
      <c r="B681" s="234"/>
      <c r="C681" s="234"/>
      <c r="D681" s="234"/>
      <c r="E681" s="234"/>
      <c r="F681" s="234"/>
      <c r="G681" s="234"/>
      <c r="H681" s="234"/>
      <c r="I681" s="234"/>
      <c r="J681" s="234"/>
      <c r="K681" s="234"/>
      <c r="L681" s="234"/>
      <c r="M681" s="234"/>
      <c r="N681" s="234"/>
      <c r="O681" s="234"/>
      <c r="P681" s="234"/>
      <c r="Q681" s="234"/>
      <c r="R681" s="234"/>
      <c r="S681" s="234"/>
      <c r="T681" s="234"/>
      <c r="U681" s="234"/>
      <c r="V681" s="234"/>
      <c r="W681" s="234"/>
      <c r="X681" s="234"/>
      <c r="Y681" s="234"/>
      <c r="Z681" s="234"/>
      <c r="AA681" s="234"/>
      <c r="AB681" s="234"/>
      <c r="AC681" s="234"/>
      <c r="AD681" s="234"/>
      <c r="AE681" s="234"/>
      <c r="AF681" s="234"/>
      <c r="AG681" s="234"/>
      <c r="AH681" s="234"/>
      <c r="AI681" s="234"/>
      <c r="AJ681" s="234"/>
      <c r="AK681" s="234"/>
      <c r="AL681" s="234"/>
      <c r="AM681" s="234"/>
      <c r="AN681" s="234"/>
      <c r="AO681" s="234"/>
      <c r="AP681" s="234"/>
      <c r="AQ681" s="234"/>
      <c r="AR681" s="240"/>
      <c r="AS681" s="240"/>
      <c r="AT681" s="240"/>
      <c r="AU681" s="240"/>
      <c r="AV681" s="240"/>
      <c r="AW681" s="240"/>
      <c r="AX681" s="240"/>
      <c r="AY681" s="240"/>
      <c r="AZ681" s="240"/>
      <c r="BA681" s="240"/>
      <c r="BB681" s="240"/>
      <c r="BC681" s="240"/>
      <c r="BD681" s="240"/>
      <c r="BE681" s="240"/>
      <c r="BF681" s="240"/>
      <c r="BG681" s="240"/>
    </row>
    <row r="682" spans="1:59" s="5" customFormat="1" ht="12.75">
      <c r="A682" s="234"/>
      <c r="B682" s="234"/>
      <c r="C682" s="234"/>
      <c r="D682" s="234"/>
      <c r="E682" s="234"/>
      <c r="F682" s="234"/>
      <c r="G682" s="234"/>
      <c r="H682" s="234"/>
      <c r="I682" s="234"/>
      <c r="J682" s="234"/>
      <c r="K682" s="234"/>
      <c r="L682" s="234"/>
      <c r="M682" s="234"/>
      <c r="N682" s="234"/>
      <c r="O682" s="234"/>
      <c r="P682" s="234"/>
      <c r="Q682" s="234"/>
      <c r="R682" s="234"/>
      <c r="S682" s="234"/>
      <c r="T682" s="234"/>
      <c r="U682" s="234"/>
      <c r="V682" s="234"/>
      <c r="W682" s="234"/>
      <c r="X682" s="234"/>
      <c r="Y682" s="234"/>
      <c r="Z682" s="234"/>
      <c r="AA682" s="234"/>
      <c r="AB682" s="234"/>
      <c r="AC682" s="234"/>
      <c r="AD682" s="234"/>
      <c r="AE682" s="234"/>
      <c r="AF682" s="234"/>
      <c r="AG682" s="234"/>
      <c r="AH682" s="234"/>
      <c r="AI682" s="234"/>
      <c r="AJ682" s="234"/>
      <c r="AK682" s="234"/>
      <c r="AL682" s="234"/>
      <c r="AM682" s="234"/>
      <c r="AN682" s="234"/>
      <c r="AO682" s="234"/>
      <c r="AP682" s="234"/>
      <c r="AQ682" s="234"/>
      <c r="AR682" s="240"/>
      <c r="AS682" s="240"/>
      <c r="AT682" s="240"/>
      <c r="AU682" s="240"/>
      <c r="AV682" s="240"/>
      <c r="AW682" s="240"/>
      <c r="AX682" s="240"/>
      <c r="AY682" s="240"/>
      <c r="AZ682" s="240"/>
      <c r="BA682" s="240"/>
      <c r="BB682" s="240"/>
      <c r="BC682" s="240"/>
      <c r="BD682" s="240"/>
      <c r="BE682" s="240"/>
      <c r="BF682" s="240"/>
      <c r="BG682" s="240"/>
    </row>
    <row r="683" spans="1:59" s="5" customFormat="1" ht="12.75">
      <c r="A683" s="234"/>
      <c r="B683" s="234"/>
      <c r="C683" s="234"/>
      <c r="D683" s="234"/>
      <c r="E683" s="234"/>
      <c r="F683" s="234"/>
      <c r="G683" s="234"/>
      <c r="H683" s="234"/>
      <c r="I683" s="234"/>
      <c r="J683" s="234"/>
      <c r="K683" s="234"/>
      <c r="L683" s="234"/>
      <c r="M683" s="234"/>
      <c r="N683" s="234"/>
      <c r="O683" s="234"/>
      <c r="P683" s="234"/>
      <c r="Q683" s="234"/>
      <c r="R683" s="234"/>
      <c r="S683" s="234"/>
      <c r="T683" s="234"/>
      <c r="U683" s="234"/>
      <c r="V683" s="234"/>
      <c r="W683" s="234"/>
      <c r="X683" s="234"/>
      <c r="Y683" s="234"/>
      <c r="Z683" s="234"/>
      <c r="AA683" s="234"/>
      <c r="AB683" s="234"/>
      <c r="AC683" s="234"/>
      <c r="AD683" s="234"/>
      <c r="AE683" s="234"/>
      <c r="AF683" s="234"/>
      <c r="AG683" s="234"/>
      <c r="AH683" s="234"/>
      <c r="AI683" s="234"/>
      <c r="AJ683" s="234"/>
      <c r="AK683" s="234"/>
      <c r="AL683" s="234"/>
      <c r="AM683" s="234"/>
      <c r="AN683" s="234"/>
      <c r="AO683" s="234"/>
      <c r="AP683" s="234"/>
      <c r="AQ683" s="234"/>
      <c r="AR683" s="240"/>
      <c r="AS683" s="240"/>
      <c r="AT683" s="240"/>
      <c r="AU683" s="240"/>
      <c r="AV683" s="240"/>
      <c r="AW683" s="240"/>
      <c r="AX683" s="240"/>
      <c r="AY683" s="240"/>
      <c r="AZ683" s="240"/>
      <c r="BA683" s="240"/>
      <c r="BB683" s="240"/>
      <c r="BC683" s="240"/>
      <c r="BD683" s="240"/>
      <c r="BE683" s="240"/>
      <c r="BF683" s="240"/>
      <c r="BG683" s="240"/>
    </row>
    <row r="684" spans="1:59" s="5" customFormat="1" ht="12.75">
      <c r="A684" s="234"/>
      <c r="B684" s="234"/>
      <c r="C684" s="234"/>
      <c r="D684" s="234"/>
      <c r="E684" s="234"/>
      <c r="F684" s="234"/>
      <c r="G684" s="234"/>
      <c r="H684" s="234"/>
      <c r="I684" s="234"/>
      <c r="J684" s="234"/>
      <c r="K684" s="234"/>
      <c r="L684" s="234"/>
      <c r="M684" s="234"/>
      <c r="N684" s="234"/>
      <c r="O684" s="234"/>
      <c r="P684" s="234"/>
      <c r="Q684" s="234"/>
      <c r="R684" s="234"/>
      <c r="S684" s="234"/>
      <c r="T684" s="234"/>
      <c r="U684" s="234"/>
      <c r="V684" s="234"/>
      <c r="W684" s="234"/>
      <c r="X684" s="234"/>
      <c r="Y684" s="234"/>
      <c r="Z684" s="234"/>
      <c r="AA684" s="234"/>
      <c r="AB684" s="234"/>
      <c r="AC684" s="234"/>
      <c r="AD684" s="234"/>
      <c r="AE684" s="234"/>
      <c r="AF684" s="234"/>
      <c r="AG684" s="234"/>
      <c r="AH684" s="234"/>
      <c r="AI684" s="234"/>
      <c r="AJ684" s="234"/>
      <c r="AK684" s="234"/>
      <c r="AL684" s="234"/>
      <c r="AM684" s="234"/>
      <c r="AN684" s="234"/>
      <c r="AO684" s="234"/>
      <c r="AP684" s="234"/>
      <c r="AQ684" s="234"/>
      <c r="AR684" s="240"/>
      <c r="AS684" s="240"/>
      <c r="AT684" s="240"/>
      <c r="AU684" s="240"/>
      <c r="AV684" s="240"/>
      <c r="AW684" s="240"/>
      <c r="AX684" s="240"/>
      <c r="AY684" s="240"/>
      <c r="AZ684" s="240"/>
      <c r="BA684" s="240"/>
      <c r="BB684" s="240"/>
      <c r="BC684" s="240"/>
      <c r="BD684" s="240"/>
      <c r="BE684" s="240"/>
      <c r="BF684" s="240"/>
      <c r="BG684" s="240"/>
    </row>
    <row r="685" spans="1:59" s="5" customFormat="1" ht="12.75">
      <c r="A685" s="234"/>
      <c r="B685" s="234"/>
      <c r="C685" s="234"/>
      <c r="D685" s="234"/>
      <c r="E685" s="234"/>
      <c r="F685" s="234"/>
      <c r="G685" s="234"/>
      <c r="H685" s="234"/>
      <c r="I685" s="234"/>
      <c r="J685" s="234"/>
      <c r="K685" s="234"/>
      <c r="L685" s="234"/>
      <c r="M685" s="234"/>
      <c r="N685" s="234"/>
      <c r="O685" s="234"/>
      <c r="P685" s="234"/>
      <c r="Q685" s="234"/>
      <c r="R685" s="234"/>
      <c r="S685" s="234"/>
      <c r="T685" s="234"/>
      <c r="U685" s="234"/>
      <c r="V685" s="234"/>
      <c r="W685" s="234"/>
      <c r="X685" s="234"/>
      <c r="Y685" s="234"/>
      <c r="Z685" s="234"/>
      <c r="AA685" s="234"/>
      <c r="AB685" s="234"/>
      <c r="AC685" s="234"/>
      <c r="AD685" s="234"/>
      <c r="AE685" s="234"/>
      <c r="AF685" s="234"/>
      <c r="AG685" s="234"/>
      <c r="AH685" s="234"/>
      <c r="AI685" s="234"/>
      <c r="AJ685" s="234"/>
      <c r="AK685" s="234"/>
      <c r="AL685" s="234"/>
      <c r="AM685" s="234"/>
      <c r="AN685" s="234"/>
      <c r="AO685" s="234"/>
      <c r="AP685" s="234"/>
      <c r="AQ685" s="234"/>
      <c r="AR685" s="240"/>
      <c r="AS685" s="240"/>
      <c r="AT685" s="240"/>
      <c r="AU685" s="240"/>
      <c r="AV685" s="240"/>
      <c r="AW685" s="240"/>
      <c r="AX685" s="240"/>
      <c r="AY685" s="240"/>
      <c r="AZ685" s="240"/>
      <c r="BA685" s="240"/>
      <c r="BB685" s="240"/>
      <c r="BC685" s="240"/>
      <c r="BD685" s="240"/>
      <c r="BE685" s="240"/>
      <c r="BF685" s="240"/>
      <c r="BG685" s="240"/>
    </row>
    <row r="686" spans="1:59" s="5" customFormat="1" ht="12.75">
      <c r="A686" s="234"/>
      <c r="B686" s="234"/>
      <c r="C686" s="234"/>
      <c r="D686" s="234"/>
      <c r="E686" s="234"/>
      <c r="F686" s="234"/>
      <c r="G686" s="234"/>
      <c r="H686" s="234"/>
      <c r="I686" s="234"/>
      <c r="J686" s="234"/>
      <c r="K686" s="234"/>
      <c r="L686" s="234"/>
      <c r="M686" s="234"/>
      <c r="N686" s="234"/>
      <c r="O686" s="234"/>
      <c r="P686" s="234"/>
      <c r="Q686" s="234"/>
      <c r="R686" s="234"/>
      <c r="S686" s="234"/>
      <c r="T686" s="234"/>
      <c r="U686" s="234"/>
      <c r="V686" s="234"/>
      <c r="W686" s="234"/>
      <c r="X686" s="234"/>
      <c r="Y686" s="234"/>
      <c r="Z686" s="234"/>
      <c r="AA686" s="234"/>
      <c r="AB686" s="234"/>
      <c r="AC686" s="234"/>
      <c r="AD686" s="234"/>
      <c r="AE686" s="234"/>
      <c r="AF686" s="234"/>
      <c r="AG686" s="234"/>
      <c r="AH686" s="234"/>
      <c r="AI686" s="234"/>
      <c r="AJ686" s="234"/>
      <c r="AK686" s="234"/>
      <c r="AL686" s="234"/>
      <c r="AM686" s="234"/>
      <c r="AN686" s="234"/>
      <c r="AO686" s="234"/>
      <c r="AP686" s="234"/>
      <c r="AQ686" s="234"/>
      <c r="AR686" s="240"/>
      <c r="AS686" s="240"/>
      <c r="AT686" s="240"/>
      <c r="AU686" s="240"/>
      <c r="AV686" s="240"/>
      <c r="AW686" s="240"/>
      <c r="AX686" s="240"/>
      <c r="AY686" s="240"/>
      <c r="AZ686" s="240"/>
      <c r="BA686" s="240"/>
      <c r="BB686" s="240"/>
      <c r="BC686" s="240"/>
      <c r="BD686" s="240"/>
      <c r="BE686" s="240"/>
      <c r="BF686" s="240"/>
      <c r="BG686" s="240"/>
    </row>
    <row r="687" spans="1:59" s="5" customFormat="1" ht="12.75">
      <c r="A687" s="234"/>
      <c r="B687" s="234"/>
      <c r="C687" s="234"/>
      <c r="D687" s="234"/>
      <c r="E687" s="234"/>
      <c r="F687" s="234"/>
      <c r="G687" s="234"/>
      <c r="H687" s="234"/>
      <c r="I687" s="234"/>
      <c r="J687" s="234"/>
      <c r="K687" s="234"/>
      <c r="L687" s="234"/>
      <c r="M687" s="234"/>
      <c r="N687" s="234"/>
      <c r="O687" s="234"/>
      <c r="P687" s="234"/>
      <c r="Q687" s="234"/>
      <c r="R687" s="234"/>
      <c r="S687" s="234"/>
      <c r="T687" s="234"/>
      <c r="U687" s="234"/>
      <c r="V687" s="234"/>
      <c r="W687" s="234"/>
      <c r="X687" s="234"/>
      <c r="Y687" s="234"/>
      <c r="Z687" s="234"/>
      <c r="AA687" s="234"/>
      <c r="AB687" s="234"/>
      <c r="AC687" s="234"/>
      <c r="AD687" s="234"/>
      <c r="AE687" s="234"/>
      <c r="AF687" s="234"/>
      <c r="AG687" s="234"/>
      <c r="AH687" s="234"/>
      <c r="AI687" s="234"/>
      <c r="AJ687" s="234"/>
      <c r="AK687" s="234"/>
      <c r="AL687" s="234"/>
      <c r="AM687" s="234"/>
      <c r="AN687" s="234"/>
      <c r="AO687" s="234"/>
      <c r="AP687" s="234"/>
      <c r="AQ687" s="234"/>
      <c r="AR687" s="240"/>
      <c r="AS687" s="240"/>
      <c r="AT687" s="240"/>
      <c r="AU687" s="240"/>
      <c r="AV687" s="240"/>
      <c r="AW687" s="240"/>
      <c r="AX687" s="240"/>
      <c r="AY687" s="240"/>
      <c r="AZ687" s="240"/>
      <c r="BA687" s="240"/>
      <c r="BB687" s="240"/>
      <c r="BC687" s="240"/>
      <c r="BD687" s="240"/>
      <c r="BE687" s="240"/>
      <c r="BF687" s="240"/>
      <c r="BG687" s="240"/>
    </row>
    <row r="688" spans="1:59" s="5" customFormat="1" ht="12.75">
      <c r="A688" s="234"/>
      <c r="B688" s="234"/>
      <c r="C688" s="234"/>
      <c r="D688" s="234"/>
      <c r="E688" s="234"/>
      <c r="F688" s="234"/>
      <c r="G688" s="234"/>
      <c r="H688" s="234"/>
      <c r="I688" s="234"/>
      <c r="J688" s="234"/>
      <c r="K688" s="234"/>
      <c r="L688" s="234"/>
      <c r="M688" s="234"/>
      <c r="N688" s="234"/>
      <c r="O688" s="234"/>
      <c r="P688" s="234"/>
      <c r="Q688" s="234"/>
      <c r="R688" s="234"/>
      <c r="S688" s="234"/>
      <c r="T688" s="234"/>
      <c r="U688" s="234"/>
      <c r="V688" s="234"/>
      <c r="W688" s="234"/>
      <c r="X688" s="234"/>
      <c r="Y688" s="234"/>
      <c r="Z688" s="234"/>
      <c r="AA688" s="234"/>
      <c r="AB688" s="234"/>
      <c r="AC688" s="234"/>
      <c r="AD688" s="234"/>
      <c r="AE688" s="234"/>
      <c r="AF688" s="234"/>
      <c r="AG688" s="234"/>
      <c r="AH688" s="234"/>
      <c r="AI688" s="234"/>
      <c r="AJ688" s="234"/>
      <c r="AK688" s="234"/>
      <c r="AL688" s="234"/>
      <c r="AM688" s="234"/>
      <c r="AN688" s="234"/>
      <c r="AO688" s="234"/>
      <c r="AP688" s="234"/>
      <c r="AQ688" s="234"/>
      <c r="AR688" s="240"/>
      <c r="AS688" s="240"/>
      <c r="AT688" s="240"/>
      <c r="AU688" s="240"/>
      <c r="AV688" s="240"/>
      <c r="AW688" s="240"/>
      <c r="AX688" s="240"/>
      <c r="AY688" s="240"/>
      <c r="AZ688" s="240"/>
      <c r="BA688" s="240"/>
      <c r="BB688" s="240"/>
      <c r="BC688" s="240"/>
      <c r="BD688" s="240"/>
      <c r="BE688" s="240"/>
      <c r="BF688" s="240"/>
      <c r="BG688" s="240"/>
    </row>
    <row r="689" spans="1:59" s="5" customFormat="1" ht="12.75">
      <c r="A689" s="234"/>
      <c r="B689" s="234"/>
      <c r="C689" s="234"/>
      <c r="D689" s="234"/>
      <c r="E689" s="234"/>
      <c r="F689" s="234"/>
      <c r="G689" s="234"/>
      <c r="H689" s="234"/>
      <c r="I689" s="234"/>
      <c r="J689" s="234"/>
      <c r="K689" s="234"/>
      <c r="L689" s="234"/>
      <c r="M689" s="234"/>
      <c r="N689" s="234"/>
      <c r="O689" s="234"/>
      <c r="P689" s="234"/>
      <c r="Q689" s="234"/>
      <c r="R689" s="234"/>
      <c r="S689" s="234"/>
      <c r="T689" s="234"/>
      <c r="U689" s="234"/>
      <c r="V689" s="234"/>
      <c r="W689" s="234"/>
      <c r="X689" s="234"/>
      <c r="Y689" s="234"/>
      <c r="Z689" s="234"/>
      <c r="AA689" s="234"/>
      <c r="AB689" s="234"/>
      <c r="AC689" s="234"/>
      <c r="AD689" s="234"/>
      <c r="AE689" s="234"/>
      <c r="AF689" s="234"/>
      <c r="AG689" s="234"/>
      <c r="AH689" s="234"/>
      <c r="AI689" s="234"/>
      <c r="AJ689" s="234"/>
      <c r="AK689" s="234"/>
      <c r="AL689" s="234"/>
      <c r="AM689" s="234"/>
      <c r="AN689" s="234"/>
      <c r="AO689" s="234"/>
      <c r="AP689" s="234"/>
      <c r="AQ689" s="234"/>
      <c r="AR689" s="240"/>
      <c r="AS689" s="240"/>
      <c r="AT689" s="240"/>
      <c r="AU689" s="240"/>
      <c r="AV689" s="240"/>
      <c r="AW689" s="240"/>
      <c r="AX689" s="240"/>
      <c r="AY689" s="240"/>
      <c r="AZ689" s="240"/>
      <c r="BA689" s="240"/>
      <c r="BB689" s="240"/>
      <c r="BC689" s="240"/>
      <c r="BD689" s="240"/>
      <c r="BE689" s="240"/>
      <c r="BF689" s="240"/>
      <c r="BG689" s="240"/>
    </row>
    <row r="690" spans="1:59" s="5" customFormat="1" ht="12.75">
      <c r="A690" s="234"/>
      <c r="B690" s="234"/>
      <c r="C690" s="234"/>
      <c r="D690" s="234"/>
      <c r="E690" s="234"/>
      <c r="F690" s="234"/>
      <c r="G690" s="234"/>
      <c r="H690" s="234"/>
      <c r="I690" s="234"/>
      <c r="J690" s="234"/>
      <c r="K690" s="234"/>
      <c r="L690" s="234"/>
      <c r="M690" s="234"/>
      <c r="N690" s="234"/>
      <c r="O690" s="234"/>
      <c r="P690" s="234"/>
      <c r="Q690" s="234"/>
      <c r="R690" s="234"/>
      <c r="S690" s="234"/>
      <c r="T690" s="234"/>
      <c r="U690" s="234"/>
      <c r="V690" s="234"/>
      <c r="W690" s="234"/>
      <c r="X690" s="234"/>
      <c r="Y690" s="234"/>
      <c r="Z690" s="234"/>
      <c r="AA690" s="234"/>
      <c r="AB690" s="234"/>
      <c r="AC690" s="234"/>
      <c r="AD690" s="234"/>
      <c r="AE690" s="234"/>
      <c r="AF690" s="234"/>
      <c r="AG690" s="234"/>
      <c r="AH690" s="234"/>
      <c r="AI690" s="234"/>
      <c r="AJ690" s="234"/>
      <c r="AK690" s="234"/>
      <c r="AL690" s="234"/>
      <c r="AM690" s="234"/>
      <c r="AN690" s="234"/>
      <c r="AO690" s="234"/>
      <c r="AP690" s="234"/>
      <c r="AQ690" s="234"/>
      <c r="AR690" s="240"/>
      <c r="AS690" s="240"/>
      <c r="AT690" s="240"/>
      <c r="AU690" s="240"/>
      <c r="AV690" s="240"/>
      <c r="AW690" s="240"/>
      <c r="AX690" s="240"/>
      <c r="AY690" s="240"/>
      <c r="AZ690" s="240"/>
      <c r="BA690" s="240"/>
      <c r="BB690" s="240"/>
      <c r="BC690" s="240"/>
      <c r="BD690" s="240"/>
      <c r="BE690" s="240"/>
      <c r="BF690" s="240"/>
      <c r="BG690" s="240"/>
    </row>
    <row r="691" spans="1:59" s="5" customFormat="1" ht="12.75">
      <c r="A691" s="234"/>
      <c r="B691" s="234"/>
      <c r="C691" s="234"/>
      <c r="D691" s="234"/>
      <c r="E691" s="234"/>
      <c r="F691" s="234"/>
      <c r="G691" s="234"/>
      <c r="H691" s="234"/>
      <c r="I691" s="234"/>
      <c r="J691" s="234"/>
      <c r="K691" s="234"/>
      <c r="L691" s="234"/>
      <c r="M691" s="234"/>
      <c r="N691" s="234"/>
      <c r="O691" s="234"/>
      <c r="P691" s="234"/>
      <c r="Q691" s="234"/>
      <c r="R691" s="234"/>
      <c r="S691" s="234"/>
      <c r="T691" s="234"/>
      <c r="U691" s="234"/>
      <c r="V691" s="234"/>
      <c r="W691" s="234"/>
      <c r="X691" s="234"/>
      <c r="Y691" s="234"/>
      <c r="Z691" s="234"/>
      <c r="AA691" s="234"/>
      <c r="AB691" s="234"/>
      <c r="AC691" s="234"/>
      <c r="AD691" s="234"/>
      <c r="AE691" s="234"/>
      <c r="AF691" s="234"/>
      <c r="AG691" s="234"/>
      <c r="AH691" s="234"/>
      <c r="AI691" s="234"/>
      <c r="AJ691" s="234"/>
      <c r="AK691" s="234"/>
      <c r="AL691" s="234"/>
      <c r="AM691" s="234"/>
      <c r="AN691" s="234"/>
      <c r="AO691" s="234"/>
      <c r="AP691" s="234"/>
      <c r="AQ691" s="234"/>
      <c r="AR691" s="240"/>
      <c r="AS691" s="240"/>
      <c r="AT691" s="240"/>
      <c r="AU691" s="240"/>
      <c r="AV691" s="240"/>
      <c r="AW691" s="240"/>
      <c r="AX691" s="240"/>
      <c r="AY691" s="240"/>
      <c r="AZ691" s="240"/>
      <c r="BA691" s="240"/>
      <c r="BB691" s="240"/>
      <c r="BC691" s="240"/>
      <c r="BD691" s="240"/>
      <c r="BE691" s="240"/>
      <c r="BF691" s="240"/>
      <c r="BG691" s="240"/>
    </row>
    <row r="692" spans="1:59" s="5" customFormat="1" ht="12.75">
      <c r="A692" s="234"/>
      <c r="B692" s="234"/>
      <c r="C692" s="234"/>
      <c r="D692" s="234"/>
      <c r="E692" s="234"/>
      <c r="F692" s="234"/>
      <c r="G692" s="234"/>
      <c r="H692" s="234"/>
      <c r="I692" s="234"/>
      <c r="J692" s="234"/>
      <c r="K692" s="234"/>
      <c r="L692" s="234"/>
      <c r="M692" s="234"/>
      <c r="N692" s="234"/>
      <c r="O692" s="234"/>
      <c r="P692" s="234"/>
      <c r="Q692" s="234"/>
      <c r="R692" s="234"/>
      <c r="S692" s="234"/>
      <c r="T692" s="234"/>
      <c r="U692" s="234"/>
      <c r="V692" s="234"/>
      <c r="W692" s="234"/>
      <c r="X692" s="234"/>
      <c r="Y692" s="234"/>
      <c r="Z692" s="234"/>
      <c r="AA692" s="234"/>
      <c r="AB692" s="234"/>
      <c r="AC692" s="234"/>
      <c r="AD692" s="234"/>
      <c r="AE692" s="234"/>
      <c r="AF692" s="234"/>
      <c r="AG692" s="234"/>
      <c r="AH692" s="234"/>
      <c r="AI692" s="234"/>
      <c r="AJ692" s="234"/>
      <c r="AK692" s="234"/>
      <c r="AL692" s="234"/>
      <c r="AM692" s="234"/>
      <c r="AN692" s="234"/>
      <c r="AO692" s="234"/>
      <c r="AP692" s="234"/>
      <c r="AQ692" s="234"/>
      <c r="AR692" s="240"/>
      <c r="AS692" s="240"/>
      <c r="AT692" s="240"/>
      <c r="AU692" s="240"/>
      <c r="AV692" s="240"/>
      <c r="AW692" s="240"/>
      <c r="AX692" s="240"/>
      <c r="AY692" s="240"/>
      <c r="AZ692" s="240"/>
      <c r="BA692" s="240"/>
      <c r="BB692" s="240"/>
      <c r="BC692" s="240"/>
      <c r="BD692" s="240"/>
      <c r="BE692" s="240"/>
      <c r="BF692" s="240"/>
      <c r="BG692" s="240"/>
    </row>
    <row r="693" spans="1:59" s="5" customFormat="1" ht="12.75">
      <c r="A693" s="234"/>
      <c r="B693" s="234"/>
      <c r="C693" s="234"/>
      <c r="D693" s="234"/>
      <c r="E693" s="234"/>
      <c r="F693" s="234"/>
      <c r="G693" s="234"/>
      <c r="H693" s="234"/>
      <c r="I693" s="234"/>
      <c r="J693" s="234"/>
      <c r="K693" s="234"/>
      <c r="L693" s="234"/>
      <c r="M693" s="234"/>
      <c r="N693" s="234"/>
      <c r="O693" s="234"/>
      <c r="P693" s="234"/>
      <c r="Q693" s="234"/>
      <c r="R693" s="234"/>
      <c r="S693" s="234"/>
      <c r="T693" s="234"/>
      <c r="U693" s="234"/>
      <c r="V693" s="234"/>
      <c r="W693" s="234"/>
      <c r="X693" s="234"/>
      <c r="Y693" s="234"/>
      <c r="Z693" s="234"/>
      <c r="AA693" s="234"/>
      <c r="AB693" s="234"/>
      <c r="AC693" s="234"/>
      <c r="AD693" s="234"/>
      <c r="AE693" s="234"/>
      <c r="AF693" s="234"/>
      <c r="AG693" s="234"/>
      <c r="AH693" s="234"/>
      <c r="AI693" s="234"/>
      <c r="AJ693" s="234"/>
      <c r="AK693" s="234"/>
      <c r="AL693" s="234"/>
      <c r="AM693" s="234"/>
      <c r="AN693" s="234"/>
      <c r="AO693" s="234"/>
      <c r="AP693" s="234"/>
      <c r="AQ693" s="234"/>
      <c r="AR693" s="240"/>
      <c r="AS693" s="240"/>
      <c r="AT693" s="240"/>
      <c r="AU693" s="240"/>
      <c r="AV693" s="240"/>
      <c r="AW693" s="240"/>
      <c r="AX693" s="240"/>
      <c r="AY693" s="240"/>
      <c r="AZ693" s="240"/>
      <c r="BA693" s="240"/>
      <c r="BB693" s="240"/>
      <c r="BC693" s="240"/>
      <c r="BD693" s="240"/>
      <c r="BE693" s="240"/>
      <c r="BF693" s="240"/>
      <c r="BG693" s="240"/>
    </row>
    <row r="694" spans="1:59" s="5" customFormat="1" ht="12.75">
      <c r="A694" s="234"/>
      <c r="B694" s="234"/>
      <c r="C694" s="234"/>
      <c r="D694" s="234"/>
      <c r="E694" s="234"/>
      <c r="F694" s="234"/>
      <c r="G694" s="234"/>
      <c r="H694" s="234"/>
      <c r="I694" s="234"/>
      <c r="J694" s="234"/>
      <c r="K694" s="234"/>
      <c r="L694" s="234"/>
      <c r="M694" s="234"/>
      <c r="N694" s="234"/>
      <c r="O694" s="234"/>
      <c r="P694" s="234"/>
      <c r="Q694" s="234"/>
      <c r="R694" s="234"/>
      <c r="S694" s="234"/>
      <c r="T694" s="234"/>
      <c r="U694" s="234"/>
      <c r="V694" s="234"/>
      <c r="W694" s="234"/>
      <c r="X694" s="234"/>
      <c r="Y694" s="234"/>
      <c r="Z694" s="234"/>
      <c r="AA694" s="234"/>
      <c r="AB694" s="234"/>
      <c r="AC694" s="234"/>
      <c r="AD694" s="234"/>
      <c r="AE694" s="234"/>
      <c r="AF694" s="234"/>
      <c r="AG694" s="234"/>
      <c r="AH694" s="234"/>
      <c r="AI694" s="234"/>
      <c r="AJ694" s="234"/>
      <c r="AK694" s="234"/>
      <c r="AL694" s="234"/>
      <c r="AM694" s="234"/>
      <c r="AN694" s="234"/>
      <c r="AO694" s="234"/>
      <c r="AP694" s="234"/>
      <c r="AQ694" s="234"/>
      <c r="AR694" s="240"/>
      <c r="AS694" s="240"/>
      <c r="AT694" s="240"/>
      <c r="AU694" s="240"/>
      <c r="AV694" s="240"/>
      <c r="AW694" s="240"/>
      <c r="AX694" s="240"/>
      <c r="AY694" s="240"/>
      <c r="AZ694" s="240"/>
      <c r="BA694" s="240"/>
      <c r="BB694" s="240"/>
      <c r="BC694" s="240"/>
      <c r="BD694" s="240"/>
      <c r="BE694" s="240"/>
      <c r="BF694" s="240"/>
      <c r="BG694" s="240"/>
    </row>
    <row r="695" spans="1:59" s="5" customFormat="1" ht="12.75">
      <c r="A695" s="234"/>
      <c r="B695" s="234"/>
      <c r="C695" s="234"/>
      <c r="D695" s="234"/>
      <c r="E695" s="234"/>
      <c r="F695" s="234"/>
      <c r="G695" s="234"/>
      <c r="H695" s="234"/>
      <c r="I695" s="234"/>
      <c r="J695" s="234"/>
      <c r="K695" s="234"/>
      <c r="L695" s="234"/>
      <c r="M695" s="234"/>
      <c r="N695" s="234"/>
      <c r="O695" s="234"/>
      <c r="P695" s="234"/>
      <c r="Q695" s="234"/>
      <c r="R695" s="234"/>
      <c r="S695" s="234"/>
      <c r="T695" s="234"/>
      <c r="U695" s="234"/>
      <c r="V695" s="234"/>
      <c r="W695" s="234"/>
      <c r="X695" s="234"/>
      <c r="Y695" s="234"/>
      <c r="Z695" s="234"/>
      <c r="AA695" s="234"/>
      <c r="AB695" s="234"/>
      <c r="AC695" s="234"/>
      <c r="AD695" s="234"/>
      <c r="AE695" s="234"/>
      <c r="AF695" s="234"/>
      <c r="AG695" s="234"/>
      <c r="AH695" s="234"/>
      <c r="AI695" s="234"/>
      <c r="AJ695" s="234"/>
      <c r="AK695" s="234"/>
      <c r="AL695" s="234"/>
      <c r="AM695" s="234"/>
      <c r="AN695" s="234"/>
      <c r="AO695" s="234"/>
      <c r="AP695" s="234"/>
      <c r="AQ695" s="234"/>
      <c r="AR695" s="240"/>
      <c r="AS695" s="240"/>
      <c r="AT695" s="240"/>
      <c r="AU695" s="240"/>
      <c r="AV695" s="240"/>
      <c r="AW695" s="240"/>
      <c r="AX695" s="240"/>
      <c r="AY695" s="240"/>
      <c r="AZ695" s="240"/>
      <c r="BA695" s="240"/>
      <c r="BB695" s="240"/>
      <c r="BC695" s="240"/>
      <c r="BD695" s="240"/>
      <c r="BE695" s="240"/>
      <c r="BF695" s="240"/>
      <c r="BG695" s="240"/>
    </row>
    <row r="696" spans="1:59" s="5" customFormat="1" ht="12.75">
      <c r="A696" s="234"/>
      <c r="B696" s="234"/>
      <c r="C696" s="234"/>
      <c r="D696" s="234"/>
      <c r="E696" s="234"/>
      <c r="F696" s="234"/>
      <c r="G696" s="234"/>
      <c r="H696" s="234"/>
      <c r="I696" s="234"/>
      <c r="J696" s="234"/>
      <c r="K696" s="234"/>
      <c r="L696" s="234"/>
      <c r="M696" s="234"/>
      <c r="N696" s="234"/>
      <c r="O696" s="234"/>
      <c r="P696" s="234"/>
      <c r="Q696" s="234"/>
      <c r="R696" s="234"/>
      <c r="S696" s="234"/>
      <c r="T696" s="234"/>
      <c r="U696" s="234"/>
      <c r="V696" s="234"/>
      <c r="W696" s="234"/>
      <c r="X696" s="234"/>
      <c r="Y696" s="234"/>
      <c r="Z696" s="234"/>
      <c r="AA696" s="234"/>
      <c r="AB696" s="234"/>
      <c r="AC696" s="234"/>
      <c r="AD696" s="234"/>
      <c r="AE696" s="234"/>
      <c r="AF696" s="234"/>
      <c r="AG696" s="234"/>
      <c r="AH696" s="234"/>
      <c r="AI696" s="234"/>
      <c r="AJ696" s="234"/>
      <c r="AK696" s="234"/>
      <c r="AL696" s="234"/>
      <c r="AM696" s="234"/>
      <c r="AN696" s="234"/>
      <c r="AO696" s="234"/>
      <c r="AP696" s="234"/>
      <c r="AQ696" s="234"/>
      <c r="AR696" s="240"/>
      <c r="AS696" s="240"/>
      <c r="AT696" s="240"/>
      <c r="AU696" s="240"/>
      <c r="AV696" s="240"/>
      <c r="AW696" s="240"/>
      <c r="AX696" s="240"/>
      <c r="AY696" s="240"/>
      <c r="AZ696" s="240"/>
      <c r="BA696" s="240"/>
      <c r="BB696" s="240"/>
      <c r="BC696" s="240"/>
      <c r="BD696" s="240"/>
      <c r="BE696" s="240"/>
      <c r="BF696" s="240"/>
      <c r="BG696" s="240"/>
    </row>
    <row r="697" spans="1:59" s="5" customFormat="1" ht="12.75">
      <c r="A697" s="234"/>
      <c r="B697" s="234"/>
      <c r="C697" s="234"/>
      <c r="D697" s="234"/>
      <c r="E697" s="234"/>
      <c r="F697" s="234"/>
      <c r="G697" s="234"/>
      <c r="H697" s="234"/>
      <c r="I697" s="234"/>
      <c r="J697" s="234"/>
      <c r="K697" s="234"/>
      <c r="L697" s="234"/>
      <c r="M697" s="234"/>
      <c r="N697" s="234"/>
      <c r="O697" s="234"/>
      <c r="P697" s="234"/>
      <c r="Q697" s="234"/>
      <c r="R697" s="234"/>
      <c r="S697" s="234"/>
      <c r="T697" s="234"/>
      <c r="U697" s="234"/>
      <c r="V697" s="234"/>
      <c r="W697" s="234"/>
      <c r="X697" s="234"/>
      <c r="Y697" s="234"/>
      <c r="Z697" s="234"/>
      <c r="AA697" s="234"/>
      <c r="AB697" s="234"/>
      <c r="AC697" s="234"/>
      <c r="AD697" s="234"/>
      <c r="AE697" s="234"/>
      <c r="AF697" s="234"/>
      <c r="AG697" s="234"/>
      <c r="AH697" s="234"/>
      <c r="AI697" s="234"/>
      <c r="AJ697" s="234"/>
      <c r="AK697" s="234"/>
      <c r="AL697" s="234"/>
      <c r="AM697" s="234"/>
      <c r="AN697" s="234"/>
      <c r="AO697" s="234"/>
      <c r="AP697" s="234"/>
      <c r="AQ697" s="234"/>
      <c r="AR697" s="240"/>
      <c r="AS697" s="240"/>
      <c r="AT697" s="240"/>
      <c r="AU697" s="240"/>
      <c r="AV697" s="240"/>
      <c r="AW697" s="240"/>
      <c r="AX697" s="240"/>
      <c r="AY697" s="240"/>
      <c r="AZ697" s="240"/>
      <c r="BA697" s="240"/>
      <c r="BB697" s="240"/>
      <c r="BC697" s="240"/>
      <c r="BD697" s="240"/>
      <c r="BE697" s="240"/>
      <c r="BF697" s="240"/>
      <c r="BG697" s="240"/>
    </row>
    <row r="698" spans="1:59" s="5" customFormat="1" ht="12.75">
      <c r="A698" s="234"/>
      <c r="B698" s="234"/>
      <c r="C698" s="234"/>
      <c r="D698" s="234"/>
      <c r="E698" s="234"/>
      <c r="F698" s="234"/>
      <c r="G698" s="234"/>
      <c r="H698" s="234"/>
      <c r="I698" s="234"/>
      <c r="J698" s="234"/>
      <c r="K698" s="234"/>
      <c r="L698" s="234"/>
      <c r="M698" s="234"/>
      <c r="N698" s="234"/>
      <c r="O698" s="234"/>
      <c r="P698" s="234"/>
      <c r="Q698" s="234"/>
      <c r="R698" s="234"/>
      <c r="S698" s="234"/>
      <c r="T698" s="234"/>
      <c r="U698" s="234"/>
      <c r="V698" s="234"/>
      <c r="W698" s="234"/>
      <c r="X698" s="234"/>
      <c r="Y698" s="234"/>
      <c r="Z698" s="234"/>
      <c r="AA698" s="234"/>
      <c r="AB698" s="234"/>
      <c r="AC698" s="234"/>
      <c r="AD698" s="234"/>
      <c r="AE698" s="234"/>
      <c r="AF698" s="234"/>
      <c r="AG698" s="234"/>
      <c r="AH698" s="234"/>
      <c r="AI698" s="234"/>
      <c r="AJ698" s="234"/>
      <c r="AK698" s="234"/>
      <c r="AL698" s="234"/>
      <c r="AM698" s="234"/>
      <c r="AN698" s="234"/>
      <c r="AO698" s="234"/>
      <c r="AP698" s="234"/>
      <c r="AQ698" s="234"/>
      <c r="AR698" s="240"/>
      <c r="AS698" s="240"/>
      <c r="AT698" s="240"/>
      <c r="AU698" s="240"/>
      <c r="AV698" s="240"/>
      <c r="AW698" s="240"/>
      <c r="AX698" s="240"/>
      <c r="AY698" s="240"/>
      <c r="AZ698" s="240"/>
      <c r="BA698" s="240"/>
      <c r="BB698" s="240"/>
      <c r="BC698" s="240"/>
      <c r="BD698" s="240"/>
      <c r="BE698" s="240"/>
      <c r="BF698" s="240"/>
      <c r="BG698" s="240"/>
    </row>
    <row r="699" spans="1:59" s="5" customFormat="1" ht="12.75">
      <c r="A699" s="234"/>
      <c r="B699" s="234"/>
      <c r="C699" s="234"/>
      <c r="D699" s="234"/>
      <c r="E699" s="234"/>
      <c r="F699" s="234"/>
      <c r="G699" s="234"/>
      <c r="H699" s="234"/>
      <c r="I699" s="234"/>
      <c r="J699" s="234"/>
      <c r="K699" s="234"/>
      <c r="L699" s="234"/>
      <c r="M699" s="234"/>
      <c r="N699" s="234"/>
      <c r="O699" s="234"/>
      <c r="P699" s="234"/>
      <c r="Q699" s="234"/>
      <c r="R699" s="234"/>
      <c r="S699" s="234"/>
      <c r="T699" s="234"/>
      <c r="U699" s="234"/>
      <c r="V699" s="234"/>
      <c r="W699" s="234"/>
      <c r="X699" s="234"/>
      <c r="Y699" s="234"/>
      <c r="Z699" s="234"/>
      <c r="AA699" s="234"/>
      <c r="AB699" s="234"/>
      <c r="AC699" s="234"/>
      <c r="AD699" s="234"/>
      <c r="AE699" s="234"/>
      <c r="AF699" s="234"/>
      <c r="AG699" s="234"/>
      <c r="AH699" s="234"/>
      <c r="AI699" s="234"/>
      <c r="AJ699" s="234"/>
      <c r="AK699" s="234"/>
      <c r="AL699" s="234"/>
      <c r="AM699" s="234"/>
      <c r="AN699" s="234"/>
      <c r="AO699" s="234"/>
      <c r="AP699" s="234"/>
      <c r="AQ699" s="234"/>
      <c r="AR699" s="240"/>
      <c r="AS699" s="240"/>
      <c r="AT699" s="240"/>
      <c r="AU699" s="240"/>
      <c r="AV699" s="240"/>
      <c r="AW699" s="240"/>
      <c r="AX699" s="240"/>
      <c r="AY699" s="240"/>
      <c r="AZ699" s="240"/>
      <c r="BA699" s="240"/>
      <c r="BB699" s="240"/>
      <c r="BC699" s="240"/>
      <c r="BD699" s="240"/>
      <c r="BE699" s="240"/>
      <c r="BF699" s="240"/>
      <c r="BG699" s="240"/>
    </row>
    <row r="700" spans="1:59" s="5" customFormat="1" ht="12.75">
      <c r="A700" s="234"/>
      <c r="B700" s="234"/>
      <c r="C700" s="234"/>
      <c r="D700" s="234"/>
      <c r="E700" s="234"/>
      <c r="F700" s="234"/>
      <c r="G700" s="234"/>
      <c r="H700" s="234"/>
      <c r="I700" s="234"/>
      <c r="J700" s="234"/>
      <c r="K700" s="234"/>
      <c r="L700" s="234"/>
      <c r="M700" s="234"/>
      <c r="N700" s="234"/>
      <c r="O700" s="234"/>
      <c r="P700" s="234"/>
      <c r="Q700" s="234"/>
      <c r="R700" s="234"/>
      <c r="S700" s="234"/>
      <c r="T700" s="234"/>
      <c r="U700" s="234"/>
      <c r="V700" s="234"/>
      <c r="W700" s="234"/>
      <c r="X700" s="234"/>
      <c r="Y700" s="234"/>
      <c r="Z700" s="234"/>
      <c r="AA700" s="234"/>
      <c r="AB700" s="234"/>
      <c r="AC700" s="234"/>
      <c r="AD700" s="234"/>
      <c r="AE700" s="234"/>
      <c r="AF700" s="234"/>
      <c r="AG700" s="234"/>
      <c r="AH700" s="234"/>
      <c r="AI700" s="234"/>
      <c r="AJ700" s="234"/>
      <c r="AK700" s="234"/>
      <c r="AL700" s="234"/>
      <c r="AM700" s="234"/>
      <c r="AN700" s="234"/>
      <c r="AO700" s="234"/>
      <c r="AP700" s="234"/>
      <c r="AQ700" s="234"/>
      <c r="AR700" s="240"/>
      <c r="AS700" s="240"/>
      <c r="AT700" s="240"/>
      <c r="AU700" s="240"/>
      <c r="AV700" s="240"/>
      <c r="AW700" s="240"/>
      <c r="AX700" s="240"/>
      <c r="AY700" s="240"/>
      <c r="AZ700" s="240"/>
      <c r="BA700" s="240"/>
      <c r="BB700" s="240"/>
      <c r="BC700" s="240"/>
      <c r="BD700" s="240"/>
      <c r="BE700" s="240"/>
      <c r="BF700" s="240"/>
      <c r="BG700" s="240"/>
    </row>
    <row r="701" spans="1:59" s="5" customFormat="1" ht="12.75">
      <c r="A701" s="234"/>
      <c r="B701" s="234"/>
      <c r="C701" s="234"/>
      <c r="D701" s="234"/>
      <c r="E701" s="234"/>
      <c r="F701" s="234"/>
      <c r="G701" s="234"/>
      <c r="H701" s="234"/>
      <c r="I701" s="234"/>
      <c r="J701" s="234"/>
      <c r="K701" s="234"/>
      <c r="L701" s="234"/>
      <c r="M701" s="234"/>
      <c r="N701" s="234"/>
      <c r="O701" s="234"/>
      <c r="P701" s="234"/>
      <c r="Q701" s="234"/>
      <c r="R701" s="234"/>
      <c r="S701" s="234"/>
      <c r="T701" s="234"/>
      <c r="U701" s="234"/>
      <c r="V701" s="234"/>
      <c r="W701" s="234"/>
      <c r="X701" s="234"/>
      <c r="Y701" s="234"/>
      <c r="Z701" s="234"/>
      <c r="AA701" s="234"/>
      <c r="AB701" s="234"/>
      <c r="AC701" s="234"/>
      <c r="AD701" s="234"/>
      <c r="AE701" s="234"/>
      <c r="AF701" s="234"/>
      <c r="AG701" s="234"/>
      <c r="AH701" s="234"/>
      <c r="AI701" s="234"/>
      <c r="AJ701" s="234"/>
      <c r="AK701" s="234"/>
      <c r="AL701" s="234"/>
      <c r="AM701" s="234"/>
      <c r="AN701" s="234"/>
      <c r="AO701" s="234"/>
      <c r="AP701" s="234"/>
      <c r="AQ701" s="234"/>
      <c r="AR701" s="240"/>
      <c r="AS701" s="240"/>
      <c r="AT701" s="240"/>
      <c r="AU701" s="240"/>
      <c r="AV701" s="240"/>
      <c r="AW701" s="240"/>
      <c r="AX701" s="240"/>
      <c r="AY701" s="240"/>
      <c r="AZ701" s="240"/>
      <c r="BA701" s="240"/>
      <c r="BB701" s="240"/>
      <c r="BC701" s="240"/>
      <c r="BD701" s="240"/>
      <c r="BE701" s="240"/>
      <c r="BF701" s="240"/>
      <c r="BG701" s="240"/>
    </row>
    <row r="702" spans="1:59" s="5" customFormat="1" ht="12.75">
      <c r="A702" s="234"/>
      <c r="B702" s="234"/>
      <c r="C702" s="234"/>
      <c r="D702" s="234"/>
      <c r="E702" s="234"/>
      <c r="F702" s="234"/>
      <c r="G702" s="234"/>
      <c r="H702" s="234"/>
      <c r="I702" s="234"/>
      <c r="J702" s="234"/>
      <c r="K702" s="234"/>
      <c r="L702" s="234"/>
      <c r="M702" s="234"/>
      <c r="N702" s="234"/>
      <c r="O702" s="234"/>
      <c r="P702" s="234"/>
      <c r="Q702" s="234"/>
      <c r="R702" s="234"/>
      <c r="S702" s="234"/>
      <c r="T702" s="234"/>
      <c r="U702" s="234"/>
      <c r="V702" s="234"/>
      <c r="W702" s="234"/>
      <c r="X702" s="234"/>
      <c r="Y702" s="234"/>
      <c r="Z702" s="234"/>
      <c r="AA702" s="234"/>
      <c r="AB702" s="234"/>
      <c r="AC702" s="234"/>
      <c r="AD702" s="234"/>
      <c r="AE702" s="234"/>
      <c r="AF702" s="234"/>
      <c r="AG702" s="234"/>
      <c r="AH702" s="234"/>
      <c r="AI702" s="234"/>
      <c r="AJ702" s="234"/>
      <c r="AK702" s="234"/>
      <c r="AL702" s="234"/>
      <c r="AM702" s="234"/>
      <c r="AN702" s="234"/>
      <c r="AO702" s="234"/>
      <c r="AP702" s="234"/>
      <c r="AQ702" s="234"/>
      <c r="AR702" s="240"/>
      <c r="AS702" s="240"/>
      <c r="AT702" s="240"/>
      <c r="AU702" s="240"/>
      <c r="AV702" s="240"/>
      <c r="AW702" s="240"/>
      <c r="AX702" s="240"/>
      <c r="AY702" s="240"/>
      <c r="AZ702" s="240"/>
      <c r="BA702" s="240"/>
      <c r="BB702" s="240"/>
      <c r="BC702" s="240"/>
      <c r="BD702" s="240"/>
      <c r="BE702" s="240"/>
      <c r="BF702" s="240"/>
      <c r="BG702" s="240"/>
    </row>
    <row r="703" spans="1:59" s="5" customFormat="1" ht="12.75">
      <c r="A703" s="234"/>
      <c r="B703" s="234"/>
      <c r="C703" s="234"/>
      <c r="D703" s="234"/>
      <c r="E703" s="234"/>
      <c r="F703" s="234"/>
      <c r="G703" s="234"/>
      <c r="H703" s="234"/>
      <c r="I703" s="234"/>
      <c r="J703" s="234"/>
      <c r="K703" s="234"/>
      <c r="L703" s="234"/>
      <c r="M703" s="234"/>
      <c r="N703" s="234"/>
      <c r="O703" s="234"/>
      <c r="P703" s="234"/>
      <c r="Q703" s="234"/>
      <c r="R703" s="234"/>
      <c r="S703" s="234"/>
      <c r="T703" s="234"/>
      <c r="U703" s="234"/>
      <c r="V703" s="234"/>
      <c r="W703" s="234"/>
      <c r="X703" s="234"/>
      <c r="Y703" s="234"/>
      <c r="Z703" s="234"/>
      <c r="AA703" s="234"/>
      <c r="AB703" s="234"/>
      <c r="AC703" s="234"/>
      <c r="AD703" s="234"/>
      <c r="AE703" s="234"/>
      <c r="AF703" s="234"/>
      <c r="AG703" s="234"/>
      <c r="AH703" s="234"/>
      <c r="AI703" s="234"/>
      <c r="AJ703" s="234"/>
      <c r="AK703" s="234"/>
      <c r="AL703" s="234"/>
      <c r="AM703" s="234"/>
      <c r="AN703" s="234"/>
      <c r="AO703" s="234"/>
      <c r="AP703" s="234"/>
      <c r="AQ703" s="234"/>
      <c r="AR703" s="240"/>
      <c r="AS703" s="240"/>
      <c r="AT703" s="240"/>
      <c r="AU703" s="240"/>
      <c r="AV703" s="240"/>
      <c r="AW703" s="240"/>
      <c r="AX703" s="240"/>
      <c r="AY703" s="240"/>
      <c r="AZ703" s="240"/>
      <c r="BA703" s="240"/>
      <c r="BB703" s="240"/>
      <c r="BC703" s="240"/>
      <c r="BD703" s="240"/>
      <c r="BE703" s="240"/>
      <c r="BF703" s="240"/>
      <c r="BG703" s="240"/>
    </row>
    <row r="704" spans="1:59" s="5" customFormat="1" ht="12.75">
      <c r="A704" s="234"/>
      <c r="B704" s="234"/>
      <c r="C704" s="234"/>
      <c r="D704" s="234"/>
      <c r="E704" s="234"/>
      <c r="F704" s="234"/>
      <c r="G704" s="234"/>
      <c r="H704" s="234"/>
      <c r="I704" s="234"/>
      <c r="J704" s="234"/>
      <c r="K704" s="234"/>
      <c r="L704" s="234"/>
      <c r="M704" s="234"/>
      <c r="N704" s="234"/>
      <c r="O704" s="234"/>
      <c r="P704" s="234"/>
      <c r="Q704" s="234"/>
      <c r="R704" s="234"/>
      <c r="S704" s="234"/>
      <c r="T704" s="234"/>
      <c r="U704" s="234"/>
      <c r="V704" s="234"/>
      <c r="W704" s="234"/>
      <c r="X704" s="234"/>
      <c r="Y704" s="234"/>
      <c r="Z704" s="234"/>
      <c r="AA704" s="234"/>
      <c r="AB704" s="234"/>
      <c r="AC704" s="234"/>
      <c r="AD704" s="234"/>
      <c r="AE704" s="234"/>
      <c r="AF704" s="234"/>
      <c r="AG704" s="234"/>
      <c r="AH704" s="234"/>
      <c r="AI704" s="234"/>
      <c r="AJ704" s="234"/>
      <c r="AK704" s="234"/>
      <c r="AL704" s="234"/>
      <c r="AM704" s="234"/>
      <c r="AN704" s="234"/>
      <c r="AO704" s="234"/>
      <c r="AP704" s="234"/>
      <c r="AQ704" s="234"/>
      <c r="AR704" s="240"/>
      <c r="AS704" s="240"/>
      <c r="AT704" s="240"/>
      <c r="AU704" s="240"/>
      <c r="AV704" s="240"/>
      <c r="AW704" s="240"/>
      <c r="AX704" s="240"/>
      <c r="AY704" s="240"/>
      <c r="AZ704" s="240"/>
      <c r="BA704" s="240"/>
      <c r="BB704" s="240"/>
      <c r="BC704" s="240"/>
      <c r="BD704" s="240"/>
      <c r="BE704" s="240"/>
      <c r="BF704" s="240"/>
      <c r="BG704" s="240"/>
    </row>
    <row r="705" spans="1:59" s="5" customFormat="1" ht="12.75">
      <c r="A705" s="234"/>
      <c r="B705" s="234"/>
      <c r="C705" s="234"/>
      <c r="D705" s="234"/>
      <c r="E705" s="234"/>
      <c r="F705" s="234"/>
      <c r="G705" s="234"/>
      <c r="H705" s="234"/>
      <c r="I705" s="234"/>
      <c r="J705" s="234"/>
      <c r="K705" s="234"/>
      <c r="L705" s="234"/>
      <c r="M705" s="234"/>
      <c r="N705" s="234"/>
      <c r="O705" s="234"/>
      <c r="P705" s="234"/>
      <c r="Q705" s="234"/>
      <c r="R705" s="234"/>
      <c r="S705" s="234"/>
      <c r="T705" s="234"/>
      <c r="U705" s="234"/>
      <c r="V705" s="234"/>
      <c r="W705" s="234"/>
      <c r="X705" s="234"/>
      <c r="Y705" s="234"/>
      <c r="Z705" s="234"/>
      <c r="AA705" s="234"/>
      <c r="AB705" s="234"/>
      <c r="AC705" s="234"/>
      <c r="AD705" s="234"/>
      <c r="AE705" s="234"/>
      <c r="AF705" s="234"/>
      <c r="AG705" s="234"/>
      <c r="AH705" s="234"/>
      <c r="AI705" s="234"/>
      <c r="AJ705" s="234"/>
      <c r="AK705" s="234"/>
      <c r="AL705" s="234"/>
      <c r="AM705" s="234"/>
      <c r="AN705" s="234"/>
      <c r="AO705" s="234"/>
      <c r="AP705" s="234"/>
      <c r="AQ705" s="234"/>
      <c r="AR705" s="240"/>
      <c r="AS705" s="240"/>
      <c r="AT705" s="240"/>
      <c r="AU705" s="240"/>
      <c r="AV705" s="240"/>
      <c r="AW705" s="240"/>
      <c r="AX705" s="240"/>
      <c r="AY705" s="240"/>
      <c r="AZ705" s="240"/>
      <c r="BA705" s="240"/>
      <c r="BB705" s="240"/>
      <c r="BC705" s="240"/>
      <c r="BD705" s="240"/>
      <c r="BE705" s="240"/>
      <c r="BF705" s="240"/>
      <c r="BG705" s="240"/>
    </row>
    <row r="706" spans="1:59" s="5" customFormat="1" ht="12.75">
      <c r="A706" s="234"/>
      <c r="B706" s="234"/>
      <c r="C706" s="234"/>
      <c r="D706" s="234"/>
      <c r="E706" s="234"/>
      <c r="F706" s="234"/>
      <c r="G706" s="234"/>
      <c r="H706" s="234"/>
      <c r="I706" s="234"/>
      <c r="J706" s="234"/>
      <c r="K706" s="234"/>
      <c r="L706" s="234"/>
      <c r="M706" s="234"/>
      <c r="N706" s="234"/>
      <c r="O706" s="234"/>
      <c r="P706" s="234"/>
      <c r="Q706" s="234"/>
      <c r="R706" s="234"/>
      <c r="S706" s="234"/>
      <c r="T706" s="234"/>
      <c r="U706" s="234"/>
      <c r="V706" s="234"/>
      <c r="W706" s="234"/>
      <c r="X706" s="234"/>
      <c r="Y706" s="234"/>
      <c r="Z706" s="234"/>
      <c r="AA706" s="234"/>
      <c r="AB706" s="234"/>
      <c r="AC706" s="234"/>
      <c r="AD706" s="234"/>
      <c r="AE706" s="234"/>
      <c r="AF706" s="234"/>
      <c r="AG706" s="234"/>
      <c r="AH706" s="234"/>
      <c r="AI706" s="234"/>
      <c r="AJ706" s="234"/>
      <c r="AK706" s="234"/>
      <c r="AL706" s="234"/>
      <c r="AM706" s="234"/>
      <c r="AN706" s="234"/>
      <c r="AO706" s="234"/>
      <c r="AP706" s="234"/>
      <c r="AQ706" s="234"/>
      <c r="AR706" s="240"/>
      <c r="AS706" s="240"/>
      <c r="AT706" s="240"/>
      <c r="AU706" s="240"/>
      <c r="AV706" s="240"/>
      <c r="AW706" s="240"/>
      <c r="AX706" s="240"/>
      <c r="AY706" s="240"/>
      <c r="AZ706" s="240"/>
      <c r="BA706" s="240"/>
      <c r="BB706" s="240"/>
      <c r="BC706" s="240"/>
      <c r="BD706" s="240"/>
      <c r="BE706" s="240"/>
      <c r="BF706" s="240"/>
      <c r="BG706" s="240"/>
    </row>
    <row r="707" spans="1:59" s="5" customFormat="1" ht="12.75">
      <c r="A707" s="234"/>
      <c r="B707" s="234"/>
      <c r="C707" s="234"/>
      <c r="D707" s="234"/>
      <c r="E707" s="234"/>
      <c r="F707" s="234"/>
      <c r="G707" s="234"/>
      <c r="H707" s="234"/>
      <c r="I707" s="234"/>
      <c r="J707" s="234"/>
      <c r="K707" s="234"/>
      <c r="L707" s="234"/>
      <c r="M707" s="234"/>
      <c r="N707" s="234"/>
      <c r="O707" s="234"/>
      <c r="P707" s="234"/>
      <c r="Q707" s="234"/>
      <c r="R707" s="234"/>
      <c r="S707" s="234"/>
      <c r="T707" s="234"/>
      <c r="U707" s="234"/>
      <c r="V707" s="234"/>
      <c r="W707" s="234"/>
      <c r="X707" s="234"/>
      <c r="Y707" s="234"/>
      <c r="Z707" s="234"/>
      <c r="AA707" s="234"/>
      <c r="AB707" s="234"/>
      <c r="AC707" s="234"/>
      <c r="AD707" s="234"/>
      <c r="AE707" s="234"/>
      <c r="AF707" s="234"/>
      <c r="AG707" s="234"/>
      <c r="AH707" s="234"/>
      <c r="AI707" s="234"/>
      <c r="AJ707" s="234"/>
      <c r="AK707" s="234"/>
      <c r="AL707" s="234"/>
      <c r="AM707" s="234"/>
      <c r="AN707" s="234"/>
      <c r="AO707" s="234"/>
      <c r="AP707" s="234"/>
      <c r="AQ707" s="234"/>
      <c r="AR707" s="240"/>
      <c r="AS707" s="240"/>
      <c r="AT707" s="240"/>
      <c r="AU707" s="240"/>
      <c r="AV707" s="240"/>
      <c r="AW707" s="240"/>
      <c r="AX707" s="240"/>
      <c r="AY707" s="240"/>
      <c r="AZ707" s="240"/>
      <c r="BA707" s="240"/>
      <c r="BB707" s="240"/>
      <c r="BC707" s="240"/>
      <c r="BD707" s="240"/>
      <c r="BE707" s="240"/>
      <c r="BF707" s="240"/>
      <c r="BG707" s="240"/>
    </row>
    <row r="708" spans="1:59" s="5" customFormat="1" ht="12.75">
      <c r="A708" s="234"/>
      <c r="B708" s="234"/>
      <c r="C708" s="234"/>
      <c r="D708" s="234"/>
      <c r="E708" s="234"/>
      <c r="F708" s="234"/>
      <c r="G708" s="234"/>
      <c r="H708" s="234"/>
      <c r="I708" s="234"/>
      <c r="J708" s="234"/>
      <c r="K708" s="234"/>
      <c r="L708" s="234"/>
      <c r="M708" s="234"/>
      <c r="N708" s="234"/>
      <c r="O708" s="234"/>
      <c r="P708" s="234"/>
      <c r="Q708" s="234"/>
      <c r="R708" s="234"/>
      <c r="S708" s="234"/>
      <c r="T708" s="234"/>
      <c r="U708" s="234"/>
      <c r="V708" s="234"/>
      <c r="W708" s="234"/>
      <c r="X708" s="234"/>
      <c r="Y708" s="234"/>
      <c r="Z708" s="234"/>
      <c r="AA708" s="234"/>
      <c r="AB708" s="234"/>
      <c r="AC708" s="234"/>
      <c r="AD708" s="234"/>
      <c r="AE708" s="234"/>
      <c r="AF708" s="234"/>
      <c r="AG708" s="234"/>
      <c r="AH708" s="234"/>
      <c r="AI708" s="234"/>
      <c r="AJ708" s="234"/>
      <c r="AK708" s="234"/>
      <c r="AL708" s="234"/>
      <c r="AM708" s="234"/>
      <c r="AN708" s="234"/>
      <c r="AO708" s="234"/>
      <c r="AP708" s="234"/>
      <c r="AQ708" s="234"/>
      <c r="AR708" s="240"/>
      <c r="AS708" s="240"/>
      <c r="AT708" s="240"/>
      <c r="AU708" s="240"/>
      <c r="AV708" s="240"/>
      <c r="AW708" s="240"/>
      <c r="AX708" s="240"/>
      <c r="AY708" s="240"/>
      <c r="AZ708" s="240"/>
      <c r="BA708" s="240"/>
      <c r="BB708" s="240"/>
      <c r="BC708" s="240"/>
      <c r="BD708" s="240"/>
      <c r="BE708" s="240"/>
      <c r="BF708" s="240"/>
      <c r="BG708" s="240"/>
    </row>
    <row r="709" spans="1:59" s="5" customFormat="1" ht="12.75">
      <c r="A709" s="234"/>
      <c r="B709" s="234"/>
      <c r="C709" s="234"/>
      <c r="D709" s="234"/>
      <c r="E709" s="234"/>
      <c r="F709" s="234"/>
      <c r="G709" s="234"/>
      <c r="H709" s="234"/>
      <c r="I709" s="234"/>
      <c r="J709" s="234"/>
      <c r="K709" s="234"/>
      <c r="L709" s="234"/>
      <c r="M709" s="234"/>
      <c r="N709" s="234"/>
      <c r="O709" s="234"/>
      <c r="P709" s="234"/>
      <c r="Q709" s="234"/>
      <c r="R709" s="234"/>
      <c r="S709" s="234"/>
      <c r="T709" s="234"/>
      <c r="U709" s="234"/>
      <c r="V709" s="234"/>
      <c r="W709" s="234"/>
      <c r="X709" s="234"/>
      <c r="Y709" s="234"/>
      <c r="Z709" s="234"/>
      <c r="AA709" s="234"/>
      <c r="AB709" s="234"/>
      <c r="AC709" s="234"/>
      <c r="AD709" s="234"/>
      <c r="AE709" s="234"/>
      <c r="AF709" s="234"/>
      <c r="AG709" s="234"/>
      <c r="AH709" s="234"/>
      <c r="AI709" s="234"/>
      <c r="AJ709" s="234"/>
      <c r="AK709" s="234"/>
      <c r="AL709" s="234"/>
      <c r="AM709" s="234"/>
      <c r="AN709" s="234"/>
      <c r="AO709" s="234"/>
      <c r="AP709" s="234"/>
      <c r="AQ709" s="234"/>
      <c r="AR709" s="240"/>
      <c r="AS709" s="240"/>
      <c r="AT709" s="240"/>
      <c r="AU709" s="240"/>
      <c r="AV709" s="240"/>
      <c r="AW709" s="240"/>
      <c r="AX709" s="240"/>
      <c r="AY709" s="240"/>
      <c r="AZ709" s="240"/>
      <c r="BA709" s="240"/>
      <c r="BB709" s="240"/>
      <c r="BC709" s="240"/>
      <c r="BD709" s="240"/>
      <c r="BE709" s="240"/>
      <c r="BF709" s="240"/>
      <c r="BG709" s="240"/>
    </row>
    <row r="710" spans="1:59" s="5" customFormat="1" ht="12.75">
      <c r="A710" s="234"/>
      <c r="B710" s="234"/>
      <c r="C710" s="234"/>
      <c r="D710" s="234"/>
      <c r="E710" s="234"/>
      <c r="F710" s="234"/>
      <c r="G710" s="234"/>
      <c r="H710" s="234"/>
      <c r="I710" s="234"/>
      <c r="J710" s="234"/>
      <c r="K710" s="234"/>
      <c r="L710" s="234"/>
      <c r="M710" s="234"/>
      <c r="N710" s="234"/>
      <c r="O710" s="234"/>
      <c r="P710" s="234"/>
      <c r="Q710" s="234"/>
      <c r="R710" s="234"/>
      <c r="S710" s="234"/>
      <c r="T710" s="234"/>
      <c r="U710" s="234"/>
      <c r="V710" s="234"/>
      <c r="W710" s="234"/>
      <c r="X710" s="234"/>
      <c r="Y710" s="234"/>
      <c r="Z710" s="234"/>
      <c r="AA710" s="234"/>
      <c r="AB710" s="234"/>
      <c r="AC710" s="234"/>
      <c r="AD710" s="234"/>
      <c r="AE710" s="234"/>
      <c r="AF710" s="234"/>
      <c r="AG710" s="234"/>
      <c r="AH710" s="234"/>
      <c r="AI710" s="234"/>
      <c r="AJ710" s="234"/>
      <c r="AK710" s="234"/>
      <c r="AL710" s="234"/>
      <c r="AM710" s="234"/>
      <c r="AN710" s="234"/>
      <c r="AO710" s="234"/>
      <c r="AP710" s="234"/>
      <c r="AQ710" s="234"/>
      <c r="AR710" s="240"/>
      <c r="AS710" s="240"/>
      <c r="AT710" s="240"/>
      <c r="AU710" s="240"/>
      <c r="AV710" s="240"/>
      <c r="AW710" s="240"/>
      <c r="AX710" s="240"/>
      <c r="AY710" s="240"/>
      <c r="AZ710" s="240"/>
      <c r="BA710" s="240"/>
      <c r="BB710" s="240"/>
      <c r="BC710" s="240"/>
      <c r="BD710" s="240"/>
      <c r="BE710" s="240"/>
      <c r="BF710" s="240"/>
      <c r="BG710" s="240"/>
    </row>
    <row r="711" spans="1:59" s="5" customFormat="1" ht="12.75">
      <c r="A711" s="234"/>
      <c r="B711" s="234"/>
      <c r="C711" s="234"/>
      <c r="D711" s="234"/>
      <c r="E711" s="234"/>
      <c r="F711" s="234"/>
      <c r="G711" s="234"/>
      <c r="H711" s="234"/>
      <c r="I711" s="234"/>
      <c r="J711" s="234"/>
      <c r="K711" s="234"/>
      <c r="L711" s="234"/>
      <c r="M711" s="234"/>
      <c r="N711" s="234"/>
      <c r="O711" s="234"/>
      <c r="P711" s="234"/>
      <c r="Q711" s="234"/>
      <c r="R711" s="234"/>
      <c r="S711" s="234"/>
      <c r="T711" s="234"/>
      <c r="U711" s="234"/>
      <c r="V711" s="234"/>
      <c r="W711" s="234"/>
      <c r="X711" s="234"/>
      <c r="Y711" s="234"/>
      <c r="Z711" s="234"/>
      <c r="AA711" s="234"/>
      <c r="AB711" s="234"/>
      <c r="AC711" s="234"/>
      <c r="AD711" s="234"/>
      <c r="AE711" s="234"/>
      <c r="AF711" s="234"/>
      <c r="AG711" s="234"/>
      <c r="AH711" s="234"/>
      <c r="AI711" s="234"/>
      <c r="AJ711" s="234"/>
      <c r="AK711" s="234"/>
      <c r="AL711" s="234"/>
      <c r="AM711" s="234"/>
      <c r="AN711" s="234"/>
      <c r="AO711" s="234"/>
      <c r="AP711" s="234"/>
      <c r="AQ711" s="234"/>
      <c r="AR711" s="240"/>
      <c r="AS711" s="240"/>
      <c r="AT711" s="240"/>
      <c r="AU711" s="240"/>
      <c r="AV711" s="240"/>
      <c r="AW711" s="240"/>
      <c r="AX711" s="240"/>
      <c r="AY711" s="240"/>
      <c r="AZ711" s="240"/>
      <c r="BA711" s="240"/>
      <c r="BB711" s="240"/>
      <c r="BC711" s="240"/>
      <c r="BD711" s="240"/>
      <c r="BE711" s="240"/>
      <c r="BF711" s="240"/>
      <c r="BG711" s="240"/>
    </row>
    <row r="712" spans="1:59" s="5" customFormat="1" ht="12.75">
      <c r="A712" s="234"/>
      <c r="B712" s="234"/>
      <c r="C712" s="234"/>
      <c r="D712" s="234"/>
      <c r="E712" s="234"/>
      <c r="F712" s="234"/>
      <c r="G712" s="234"/>
      <c r="H712" s="234"/>
      <c r="I712" s="234"/>
      <c r="J712" s="234"/>
      <c r="K712" s="234"/>
      <c r="L712" s="234"/>
      <c r="M712" s="234"/>
      <c r="N712" s="234"/>
      <c r="O712" s="234"/>
      <c r="P712" s="234"/>
      <c r="Q712" s="234"/>
      <c r="R712" s="234"/>
      <c r="S712" s="234"/>
      <c r="T712" s="234"/>
      <c r="U712" s="234"/>
      <c r="V712" s="234"/>
      <c r="W712" s="234"/>
      <c r="X712" s="234"/>
      <c r="Y712" s="234"/>
      <c r="Z712" s="234"/>
      <c r="AA712" s="234"/>
      <c r="AB712" s="234"/>
      <c r="AC712" s="234"/>
      <c r="AD712" s="234"/>
      <c r="AE712" s="234"/>
      <c r="AF712" s="234"/>
      <c r="AG712" s="234"/>
      <c r="AH712" s="234"/>
      <c r="AI712" s="234"/>
      <c r="AJ712" s="234"/>
      <c r="AK712" s="234"/>
      <c r="AL712" s="234"/>
      <c r="AM712" s="234"/>
      <c r="AN712" s="234"/>
      <c r="AO712" s="234"/>
      <c r="AP712" s="234"/>
      <c r="AQ712" s="234"/>
      <c r="AR712" s="240"/>
      <c r="AS712" s="240"/>
      <c r="AT712" s="240"/>
      <c r="AU712" s="240"/>
      <c r="AV712" s="240"/>
      <c r="AW712" s="240"/>
      <c r="AX712" s="240"/>
      <c r="AY712" s="240"/>
      <c r="AZ712" s="240"/>
      <c r="BA712" s="240"/>
      <c r="BB712" s="240"/>
      <c r="BC712" s="240"/>
      <c r="BD712" s="240"/>
      <c r="BE712" s="240"/>
      <c r="BF712" s="240"/>
      <c r="BG712" s="240"/>
    </row>
    <row r="713" spans="1:59" s="5" customFormat="1" ht="12.75">
      <c r="A713" s="234"/>
      <c r="B713" s="234"/>
      <c r="C713" s="234"/>
      <c r="D713" s="234"/>
      <c r="E713" s="234"/>
      <c r="F713" s="234"/>
      <c r="G713" s="234"/>
      <c r="H713" s="234"/>
      <c r="I713" s="234"/>
      <c r="J713" s="234"/>
      <c r="K713" s="234"/>
      <c r="L713" s="234"/>
      <c r="M713" s="234"/>
      <c r="N713" s="234"/>
      <c r="O713" s="234"/>
      <c r="P713" s="234"/>
      <c r="Q713" s="234"/>
      <c r="R713" s="234"/>
      <c r="S713" s="234"/>
      <c r="T713" s="234"/>
      <c r="U713" s="234"/>
      <c r="V713" s="234"/>
      <c r="W713" s="234"/>
      <c r="X713" s="234"/>
      <c r="Y713" s="234"/>
      <c r="Z713" s="234"/>
      <c r="AA713" s="234"/>
      <c r="AB713" s="234"/>
      <c r="AC713" s="234"/>
      <c r="AD713" s="234"/>
      <c r="AE713" s="234"/>
      <c r="AF713" s="234"/>
      <c r="AG713" s="234"/>
      <c r="AH713" s="234"/>
      <c r="AI713" s="234"/>
      <c r="AJ713" s="234"/>
      <c r="AK713" s="234"/>
      <c r="AL713" s="234"/>
      <c r="AM713" s="234"/>
      <c r="AN713" s="234"/>
      <c r="AO713" s="234"/>
      <c r="AP713" s="234"/>
      <c r="AQ713" s="234"/>
      <c r="AR713" s="240"/>
      <c r="AS713" s="240"/>
      <c r="AT713" s="240"/>
      <c r="AU713" s="240"/>
      <c r="AV713" s="240"/>
      <c r="AW713" s="240"/>
      <c r="AX713" s="240"/>
      <c r="AY713" s="240"/>
      <c r="AZ713" s="240"/>
      <c r="BA713" s="240"/>
      <c r="BB713" s="240"/>
      <c r="BC713" s="240"/>
      <c r="BD713" s="240"/>
      <c r="BE713" s="240"/>
      <c r="BF713" s="240"/>
      <c r="BG713" s="240"/>
    </row>
    <row r="714" spans="1:59" s="5" customFormat="1" ht="12.75">
      <c r="A714" s="234"/>
      <c r="B714" s="234"/>
      <c r="C714" s="234"/>
      <c r="D714" s="234"/>
      <c r="E714" s="234"/>
      <c r="F714" s="234"/>
      <c r="G714" s="234"/>
      <c r="H714" s="234"/>
      <c r="I714" s="234"/>
      <c r="J714" s="234"/>
      <c r="K714" s="234"/>
      <c r="L714" s="234"/>
      <c r="M714" s="234"/>
      <c r="N714" s="234"/>
      <c r="O714" s="234"/>
      <c r="P714" s="234"/>
      <c r="Q714" s="234"/>
      <c r="R714" s="234"/>
      <c r="S714" s="234"/>
      <c r="T714" s="234"/>
      <c r="U714" s="234"/>
      <c r="V714" s="234"/>
      <c r="W714" s="234"/>
      <c r="X714" s="234"/>
      <c r="Y714" s="234"/>
      <c r="Z714" s="234"/>
      <c r="AA714" s="234"/>
      <c r="AB714" s="234"/>
      <c r="AC714" s="234"/>
      <c r="AD714" s="234"/>
      <c r="AE714" s="234"/>
      <c r="AF714" s="234"/>
      <c r="AG714" s="234"/>
      <c r="AH714" s="234"/>
      <c r="AI714" s="234"/>
      <c r="AJ714" s="234"/>
      <c r="AK714" s="234"/>
      <c r="AL714" s="234"/>
      <c r="AM714" s="234"/>
      <c r="AN714" s="234"/>
      <c r="AO714" s="234"/>
      <c r="AP714" s="234"/>
      <c r="AQ714" s="234"/>
      <c r="AR714" s="240"/>
      <c r="AS714" s="240"/>
      <c r="AT714" s="240"/>
      <c r="AU714" s="240"/>
      <c r="AV714" s="240"/>
      <c r="AW714" s="240"/>
      <c r="AX714" s="240"/>
      <c r="AY714" s="240"/>
      <c r="AZ714" s="240"/>
      <c r="BA714" s="240"/>
      <c r="BB714" s="240"/>
      <c r="BC714" s="240"/>
      <c r="BD714" s="240"/>
      <c r="BE714" s="240"/>
      <c r="BF714" s="240"/>
      <c r="BG714" s="240"/>
    </row>
    <row r="715" spans="1:59" s="5" customFormat="1" ht="12.75">
      <c r="A715" s="234"/>
      <c r="B715" s="234"/>
      <c r="C715" s="234"/>
      <c r="D715" s="234"/>
      <c r="E715" s="234"/>
      <c r="F715" s="234"/>
      <c r="G715" s="234"/>
      <c r="H715" s="234"/>
      <c r="I715" s="234"/>
      <c r="J715" s="234"/>
      <c r="K715" s="234"/>
      <c r="L715" s="234"/>
      <c r="M715" s="234"/>
      <c r="N715" s="234"/>
      <c r="O715" s="234"/>
      <c r="P715" s="234"/>
      <c r="Q715" s="234"/>
      <c r="R715" s="234"/>
      <c r="S715" s="234"/>
      <c r="T715" s="234"/>
      <c r="U715" s="234"/>
      <c r="V715" s="234"/>
      <c r="W715" s="234"/>
      <c r="X715" s="234"/>
      <c r="Y715" s="234"/>
      <c r="Z715" s="234"/>
      <c r="AA715" s="234"/>
      <c r="AB715" s="234"/>
      <c r="AC715" s="234"/>
      <c r="AD715" s="234"/>
      <c r="AE715" s="234"/>
      <c r="AF715" s="234"/>
      <c r="AG715" s="234"/>
      <c r="AH715" s="234"/>
      <c r="AI715" s="234"/>
      <c r="AJ715" s="234"/>
      <c r="AK715" s="234"/>
      <c r="AL715" s="234"/>
      <c r="AM715" s="234"/>
      <c r="AN715" s="234"/>
      <c r="AO715" s="234"/>
      <c r="AP715" s="234"/>
      <c r="AQ715" s="234"/>
      <c r="AR715" s="240"/>
      <c r="AS715" s="240"/>
      <c r="AT715" s="240"/>
      <c r="AU715" s="240"/>
      <c r="AV715" s="240"/>
      <c r="AW715" s="240"/>
      <c r="AX715" s="240"/>
      <c r="AY715" s="240"/>
      <c r="AZ715" s="240"/>
      <c r="BA715" s="240"/>
      <c r="BB715" s="240"/>
      <c r="BC715" s="240"/>
      <c r="BD715" s="240"/>
      <c r="BE715" s="240"/>
      <c r="BF715" s="240"/>
      <c r="BG715" s="240"/>
    </row>
    <row r="716" spans="1:59" s="5" customFormat="1" ht="12.75">
      <c r="A716" s="234"/>
      <c r="B716" s="234"/>
      <c r="C716" s="234"/>
      <c r="D716" s="234"/>
      <c r="E716" s="234"/>
      <c r="F716" s="234"/>
      <c r="G716" s="234"/>
      <c r="H716" s="234"/>
      <c r="I716" s="234"/>
      <c r="J716" s="234"/>
      <c r="K716" s="234"/>
      <c r="L716" s="234"/>
      <c r="M716" s="234"/>
      <c r="N716" s="234"/>
      <c r="O716" s="234"/>
      <c r="P716" s="234"/>
      <c r="Q716" s="234"/>
      <c r="R716" s="234"/>
      <c r="S716" s="234"/>
      <c r="T716" s="234"/>
      <c r="U716" s="234"/>
      <c r="V716" s="234"/>
      <c r="W716" s="234"/>
      <c r="X716" s="234"/>
      <c r="Y716" s="234"/>
      <c r="Z716" s="234"/>
      <c r="AA716" s="234"/>
      <c r="AB716" s="234"/>
      <c r="AC716" s="234"/>
      <c r="AD716" s="234"/>
      <c r="AE716" s="234"/>
      <c r="AF716" s="234"/>
      <c r="AG716" s="234"/>
      <c r="AH716" s="234"/>
      <c r="AI716" s="234"/>
      <c r="AJ716" s="234"/>
      <c r="AK716" s="234"/>
      <c r="AL716" s="234"/>
      <c r="AM716" s="234"/>
      <c r="AN716" s="234"/>
      <c r="AO716" s="234"/>
      <c r="AP716" s="234"/>
      <c r="AQ716" s="234"/>
      <c r="AR716" s="240"/>
      <c r="AS716" s="240"/>
      <c r="AT716" s="240"/>
      <c r="AU716" s="240"/>
      <c r="AV716" s="240"/>
      <c r="AW716" s="240"/>
      <c r="AX716" s="240"/>
      <c r="AY716" s="240"/>
      <c r="AZ716" s="240"/>
      <c r="BA716" s="240"/>
      <c r="BB716" s="240"/>
      <c r="BC716" s="240"/>
      <c r="BD716" s="240"/>
      <c r="BE716" s="240"/>
      <c r="BF716" s="240"/>
      <c r="BG716" s="240"/>
    </row>
    <row r="717" spans="1:59" s="5" customFormat="1" ht="12.75">
      <c r="A717" s="234"/>
      <c r="B717" s="234"/>
      <c r="C717" s="234"/>
      <c r="D717" s="234"/>
      <c r="E717" s="234"/>
      <c r="F717" s="234"/>
      <c r="G717" s="234"/>
      <c r="H717" s="234"/>
      <c r="I717" s="234"/>
      <c r="J717" s="234"/>
      <c r="K717" s="234"/>
      <c r="L717" s="234"/>
      <c r="M717" s="234"/>
      <c r="N717" s="234"/>
      <c r="O717" s="234"/>
      <c r="P717" s="234"/>
      <c r="Q717" s="234"/>
      <c r="R717" s="234"/>
      <c r="S717" s="234"/>
      <c r="T717" s="234"/>
      <c r="U717" s="234"/>
      <c r="V717" s="234"/>
      <c r="W717" s="234"/>
      <c r="X717" s="234"/>
      <c r="Y717" s="234"/>
      <c r="Z717" s="234"/>
      <c r="AA717" s="234"/>
      <c r="AB717" s="234"/>
      <c r="AC717" s="234"/>
      <c r="AD717" s="234"/>
      <c r="AE717" s="234"/>
      <c r="AF717" s="234"/>
      <c r="AG717" s="234"/>
      <c r="AH717" s="234"/>
      <c r="AI717" s="234"/>
      <c r="AJ717" s="234"/>
      <c r="AK717" s="234"/>
      <c r="AL717" s="234"/>
      <c r="AM717" s="234"/>
      <c r="AN717" s="234"/>
      <c r="AO717" s="234"/>
      <c r="AP717" s="234"/>
      <c r="AQ717" s="234"/>
      <c r="AR717" s="240"/>
      <c r="AS717" s="240"/>
      <c r="AT717" s="240"/>
      <c r="AU717" s="240"/>
      <c r="AV717" s="240"/>
      <c r="AW717" s="240"/>
      <c r="AX717" s="240"/>
      <c r="AY717" s="240"/>
      <c r="AZ717" s="240"/>
      <c r="BA717" s="240"/>
      <c r="BB717" s="240"/>
      <c r="BC717" s="240"/>
      <c r="BD717" s="240"/>
      <c r="BE717" s="240"/>
      <c r="BF717" s="240"/>
      <c r="BG717" s="240"/>
    </row>
    <row r="718" spans="1:59" s="5" customFormat="1" ht="12.75">
      <c r="A718" s="234"/>
      <c r="B718" s="234"/>
      <c r="C718" s="234"/>
      <c r="D718" s="234"/>
      <c r="E718" s="234"/>
      <c r="F718" s="234"/>
      <c r="G718" s="234"/>
      <c r="H718" s="234"/>
      <c r="I718" s="234"/>
      <c r="J718" s="234"/>
      <c r="K718" s="234"/>
      <c r="L718" s="234"/>
      <c r="M718" s="234"/>
      <c r="N718" s="234"/>
      <c r="O718" s="234"/>
      <c r="P718" s="234"/>
      <c r="Q718" s="234"/>
      <c r="R718" s="234"/>
      <c r="S718" s="234"/>
      <c r="T718" s="234"/>
      <c r="U718" s="234"/>
      <c r="V718" s="234"/>
      <c r="W718" s="234"/>
      <c r="X718" s="234"/>
      <c r="Y718" s="234"/>
      <c r="Z718" s="234"/>
      <c r="AA718" s="234"/>
      <c r="AB718" s="234"/>
      <c r="AC718" s="234"/>
      <c r="AD718" s="234"/>
      <c r="AE718" s="234"/>
      <c r="AF718" s="234"/>
      <c r="AG718" s="234"/>
      <c r="AH718" s="234"/>
      <c r="AI718" s="234"/>
      <c r="AJ718" s="234"/>
      <c r="AK718" s="234"/>
      <c r="AL718" s="234"/>
      <c r="AM718" s="234"/>
      <c r="AN718" s="234"/>
      <c r="AO718" s="234"/>
      <c r="AP718" s="234"/>
      <c r="AQ718" s="234"/>
      <c r="AR718" s="240"/>
      <c r="AS718" s="240"/>
      <c r="AT718" s="240"/>
      <c r="AU718" s="240"/>
      <c r="AV718" s="240"/>
      <c r="AW718" s="240"/>
      <c r="AX718" s="240"/>
      <c r="AY718" s="240"/>
      <c r="AZ718" s="240"/>
      <c r="BA718" s="240"/>
      <c r="BB718" s="240"/>
      <c r="BC718" s="240"/>
      <c r="BD718" s="240"/>
      <c r="BE718" s="240"/>
      <c r="BF718" s="240"/>
      <c r="BG718" s="240"/>
    </row>
    <row r="719" spans="1:59" s="5" customFormat="1" ht="12.75">
      <c r="A719" s="234"/>
      <c r="B719" s="234"/>
      <c r="C719" s="234"/>
      <c r="D719" s="234"/>
      <c r="E719" s="234"/>
      <c r="F719" s="234"/>
      <c r="G719" s="234"/>
      <c r="H719" s="234"/>
      <c r="I719" s="234"/>
      <c r="J719" s="234"/>
      <c r="K719" s="234"/>
      <c r="L719" s="234"/>
      <c r="M719" s="234"/>
      <c r="N719" s="234"/>
      <c r="O719" s="234"/>
      <c r="P719" s="234"/>
      <c r="Q719" s="234"/>
      <c r="R719" s="234"/>
      <c r="S719" s="234"/>
      <c r="T719" s="234"/>
      <c r="U719" s="234"/>
      <c r="V719" s="234"/>
      <c r="W719" s="234"/>
      <c r="X719" s="234"/>
      <c r="Y719" s="234"/>
      <c r="Z719" s="234"/>
      <c r="AA719" s="234"/>
      <c r="AB719" s="234"/>
      <c r="AC719" s="234"/>
      <c r="AD719" s="234"/>
      <c r="AE719" s="234"/>
      <c r="AF719" s="234"/>
      <c r="AG719" s="234"/>
      <c r="AH719" s="234"/>
      <c r="AI719" s="234"/>
      <c r="AJ719" s="234"/>
      <c r="AK719" s="234"/>
      <c r="AL719" s="234"/>
      <c r="AM719" s="234"/>
      <c r="AN719" s="234"/>
      <c r="AO719" s="234"/>
      <c r="AP719" s="234"/>
      <c r="AQ719" s="234"/>
      <c r="AR719" s="240"/>
      <c r="AS719" s="240"/>
      <c r="AT719" s="240"/>
      <c r="AU719" s="240"/>
      <c r="AV719" s="240"/>
      <c r="AW719" s="240"/>
      <c r="AX719" s="240"/>
      <c r="AY719" s="240"/>
      <c r="AZ719" s="240"/>
      <c r="BA719" s="240"/>
      <c r="BB719" s="240"/>
      <c r="BC719" s="240"/>
      <c r="BD719" s="240"/>
      <c r="BE719" s="240"/>
      <c r="BF719" s="240"/>
      <c r="BG719" s="240"/>
    </row>
    <row r="720" spans="1:59" s="5" customFormat="1" ht="12.75">
      <c r="A720" s="234"/>
      <c r="B720" s="234"/>
      <c r="C720" s="234"/>
      <c r="D720" s="234"/>
      <c r="E720" s="234"/>
      <c r="F720" s="234"/>
      <c r="G720" s="234"/>
      <c r="H720" s="234"/>
      <c r="I720" s="234"/>
      <c r="J720" s="234"/>
      <c r="K720" s="234"/>
      <c r="L720" s="234"/>
      <c r="M720" s="234"/>
      <c r="N720" s="234"/>
      <c r="O720" s="234"/>
      <c r="P720" s="234"/>
      <c r="Q720" s="234"/>
      <c r="R720" s="234"/>
      <c r="S720" s="234"/>
      <c r="T720" s="234"/>
      <c r="U720" s="234"/>
      <c r="V720" s="234"/>
      <c r="W720" s="234"/>
      <c r="X720" s="234"/>
      <c r="Y720" s="234"/>
      <c r="Z720" s="234"/>
      <c r="AA720" s="234"/>
      <c r="AB720" s="234"/>
      <c r="AC720" s="234"/>
      <c r="AD720" s="234"/>
      <c r="AE720" s="234"/>
      <c r="AF720" s="234"/>
      <c r="AG720" s="234"/>
      <c r="AH720" s="234"/>
      <c r="AI720" s="234"/>
      <c r="AJ720" s="234"/>
      <c r="AK720" s="234"/>
      <c r="AL720" s="234"/>
      <c r="AM720" s="234"/>
      <c r="AN720" s="234"/>
      <c r="AO720" s="234"/>
      <c r="AP720" s="234"/>
      <c r="AQ720" s="234"/>
      <c r="AR720" s="240"/>
      <c r="AS720" s="240"/>
      <c r="AT720" s="240"/>
      <c r="AU720" s="240"/>
      <c r="AV720" s="240"/>
      <c r="AW720" s="240"/>
      <c r="AX720" s="240"/>
      <c r="AY720" s="240"/>
      <c r="AZ720" s="240"/>
      <c r="BA720" s="240"/>
      <c r="BB720" s="240"/>
      <c r="BC720" s="240"/>
      <c r="BD720" s="240"/>
      <c r="BE720" s="240"/>
      <c r="BF720" s="240"/>
      <c r="BG720" s="240"/>
    </row>
    <row r="721" spans="1:59" s="5" customFormat="1" ht="12.75">
      <c r="A721" s="234"/>
      <c r="B721" s="234"/>
      <c r="C721" s="234"/>
      <c r="D721" s="234"/>
      <c r="E721" s="234"/>
      <c r="F721" s="234"/>
      <c r="G721" s="234"/>
      <c r="H721" s="234"/>
      <c r="I721" s="234"/>
      <c r="J721" s="234"/>
      <c r="K721" s="234"/>
      <c r="L721" s="234"/>
      <c r="M721" s="234"/>
      <c r="N721" s="234"/>
      <c r="O721" s="234"/>
      <c r="P721" s="234"/>
      <c r="Q721" s="234"/>
      <c r="R721" s="234"/>
      <c r="S721" s="234"/>
      <c r="T721" s="234"/>
      <c r="U721" s="234"/>
      <c r="V721" s="234"/>
      <c r="W721" s="234"/>
      <c r="X721" s="234"/>
      <c r="Y721" s="234"/>
      <c r="Z721" s="234"/>
      <c r="AA721" s="234"/>
      <c r="AB721" s="234"/>
      <c r="AC721" s="234"/>
      <c r="AD721" s="234"/>
      <c r="AE721" s="234"/>
      <c r="AF721" s="234"/>
      <c r="AG721" s="234"/>
      <c r="AH721" s="234"/>
      <c r="AI721" s="234"/>
      <c r="AJ721" s="234"/>
      <c r="AK721" s="234"/>
      <c r="AL721" s="234"/>
      <c r="AM721" s="234"/>
      <c r="AN721" s="234"/>
      <c r="AO721" s="234"/>
      <c r="AP721" s="234"/>
      <c r="AQ721" s="234"/>
      <c r="AR721" s="240"/>
      <c r="AS721" s="240"/>
      <c r="AT721" s="240"/>
      <c r="AU721" s="240"/>
      <c r="AV721" s="240"/>
      <c r="AW721" s="240"/>
      <c r="AX721" s="240"/>
      <c r="AY721" s="240"/>
      <c r="AZ721" s="240"/>
      <c r="BA721" s="240"/>
      <c r="BB721" s="240"/>
      <c r="BC721" s="240"/>
      <c r="BD721" s="240"/>
      <c r="BE721" s="240"/>
      <c r="BF721" s="240"/>
      <c r="BG721" s="240"/>
    </row>
    <row r="722" spans="1:59" s="5" customFormat="1" ht="12.75">
      <c r="A722" s="234"/>
      <c r="B722" s="234"/>
      <c r="C722" s="234"/>
      <c r="D722" s="234"/>
      <c r="E722" s="234"/>
      <c r="F722" s="234"/>
      <c r="G722" s="234"/>
      <c r="H722" s="234"/>
      <c r="I722" s="234"/>
      <c r="J722" s="234"/>
      <c r="K722" s="234"/>
      <c r="L722" s="234"/>
      <c r="M722" s="234"/>
      <c r="N722" s="234"/>
      <c r="O722" s="234"/>
      <c r="P722" s="234"/>
      <c r="Q722" s="234"/>
      <c r="R722" s="234"/>
      <c r="S722" s="234"/>
      <c r="T722" s="234"/>
      <c r="U722" s="234"/>
      <c r="V722" s="234"/>
      <c r="W722" s="234"/>
      <c r="X722" s="234"/>
      <c r="Y722" s="234"/>
      <c r="Z722" s="234"/>
      <c r="AA722" s="234"/>
      <c r="AB722" s="234"/>
      <c r="AC722" s="234"/>
      <c r="AD722" s="234"/>
      <c r="AE722" s="234"/>
      <c r="AF722" s="234"/>
      <c r="AG722" s="234"/>
      <c r="AH722" s="234"/>
      <c r="AI722" s="234"/>
      <c r="AJ722" s="234"/>
      <c r="AK722" s="234"/>
      <c r="AL722" s="234"/>
      <c r="AM722" s="234"/>
      <c r="AN722" s="234"/>
      <c r="AO722" s="234"/>
      <c r="AP722" s="234"/>
      <c r="AQ722" s="234"/>
      <c r="AR722" s="240"/>
      <c r="AS722" s="240"/>
      <c r="AT722" s="240"/>
      <c r="AU722" s="240"/>
      <c r="AV722" s="240"/>
      <c r="AW722" s="240"/>
      <c r="AX722" s="240"/>
      <c r="AY722" s="240"/>
      <c r="AZ722" s="240"/>
      <c r="BA722" s="240"/>
      <c r="BB722" s="240"/>
      <c r="BC722" s="240"/>
      <c r="BD722" s="240"/>
      <c r="BE722" s="240"/>
      <c r="BF722" s="240"/>
      <c r="BG722" s="240"/>
    </row>
    <row r="723" spans="1:59" s="5" customFormat="1" ht="12.75">
      <c r="A723" s="234"/>
      <c r="B723" s="234"/>
      <c r="C723" s="234"/>
      <c r="D723" s="234"/>
      <c r="E723" s="234"/>
      <c r="F723" s="234"/>
      <c r="G723" s="234"/>
      <c r="H723" s="234"/>
      <c r="I723" s="234"/>
      <c r="J723" s="234"/>
      <c r="K723" s="234"/>
      <c r="L723" s="234"/>
      <c r="M723" s="234"/>
      <c r="N723" s="234"/>
      <c r="O723" s="234"/>
      <c r="P723" s="234"/>
      <c r="Q723" s="234"/>
      <c r="R723" s="234"/>
      <c r="S723" s="234"/>
      <c r="T723" s="234"/>
      <c r="U723" s="234"/>
      <c r="V723" s="234"/>
      <c r="W723" s="234"/>
      <c r="X723" s="234"/>
      <c r="Y723" s="234"/>
      <c r="Z723" s="234"/>
      <c r="AA723" s="234"/>
      <c r="AB723" s="234"/>
      <c r="AC723" s="234"/>
      <c r="AD723" s="234"/>
      <c r="AE723" s="234"/>
      <c r="AF723" s="234"/>
      <c r="AG723" s="234"/>
      <c r="AH723" s="234"/>
      <c r="AI723" s="234"/>
      <c r="AJ723" s="234"/>
      <c r="AK723" s="234"/>
      <c r="AL723" s="234"/>
      <c r="AM723" s="234"/>
      <c r="AN723" s="234"/>
      <c r="AO723" s="234"/>
      <c r="AP723" s="234"/>
      <c r="AQ723" s="234"/>
      <c r="AR723" s="240"/>
      <c r="AS723" s="240"/>
      <c r="AT723" s="240"/>
      <c r="AU723" s="240"/>
      <c r="AV723" s="240"/>
      <c r="AW723" s="240"/>
      <c r="AX723" s="240"/>
      <c r="AY723" s="240"/>
      <c r="AZ723" s="240"/>
      <c r="BA723" s="240"/>
      <c r="BB723" s="240"/>
      <c r="BC723" s="240"/>
      <c r="BD723" s="240"/>
      <c r="BE723" s="240"/>
      <c r="BF723" s="240"/>
      <c r="BG723" s="240"/>
    </row>
    <row r="724" spans="1:59" s="5" customFormat="1" ht="12.75">
      <c r="A724" s="234"/>
      <c r="B724" s="234"/>
      <c r="C724" s="234"/>
      <c r="D724" s="234"/>
      <c r="E724" s="234"/>
      <c r="F724" s="234"/>
      <c r="G724" s="234"/>
      <c r="H724" s="234"/>
      <c r="I724" s="234"/>
      <c r="J724" s="234"/>
      <c r="K724" s="234"/>
      <c r="L724" s="234"/>
      <c r="M724" s="234"/>
      <c r="N724" s="234"/>
      <c r="O724" s="234"/>
      <c r="P724" s="234"/>
      <c r="Q724" s="234"/>
      <c r="R724" s="234"/>
      <c r="S724" s="234"/>
      <c r="T724" s="234"/>
      <c r="U724" s="234"/>
      <c r="V724" s="234"/>
      <c r="W724" s="234"/>
      <c r="X724" s="234"/>
      <c r="Y724" s="234"/>
      <c r="Z724" s="234"/>
      <c r="AA724" s="234"/>
      <c r="AB724" s="234"/>
      <c r="AC724" s="234"/>
      <c r="AD724" s="234"/>
      <c r="AE724" s="234"/>
      <c r="AF724" s="234"/>
      <c r="AG724" s="234"/>
      <c r="AH724" s="234"/>
      <c r="AI724" s="234"/>
      <c r="AJ724" s="234"/>
      <c r="AK724" s="234"/>
      <c r="AL724" s="234"/>
      <c r="AM724" s="234"/>
      <c r="AN724" s="234"/>
      <c r="AO724" s="234"/>
      <c r="AP724" s="234"/>
      <c r="AQ724" s="234"/>
      <c r="AR724" s="240"/>
      <c r="AS724" s="240"/>
      <c r="AT724" s="240"/>
      <c r="AU724" s="240"/>
      <c r="AV724" s="240"/>
      <c r="AW724" s="240"/>
      <c r="AX724" s="240"/>
      <c r="AY724" s="240"/>
      <c r="AZ724" s="240"/>
      <c r="BA724" s="240"/>
      <c r="BB724" s="240"/>
      <c r="BC724" s="240"/>
      <c r="BD724" s="240"/>
      <c r="BE724" s="240"/>
      <c r="BF724" s="240"/>
      <c r="BG724" s="240"/>
    </row>
    <row r="725" spans="1:59" s="5" customFormat="1" ht="12.75">
      <c r="A725" s="234"/>
      <c r="B725" s="234"/>
      <c r="C725" s="234"/>
      <c r="D725" s="234"/>
      <c r="E725" s="234"/>
      <c r="F725" s="234"/>
      <c r="G725" s="234"/>
      <c r="H725" s="234"/>
      <c r="I725" s="234"/>
      <c r="J725" s="234"/>
      <c r="K725" s="234"/>
      <c r="L725" s="234"/>
      <c r="M725" s="234"/>
      <c r="N725" s="234"/>
      <c r="O725" s="234"/>
      <c r="P725" s="234"/>
      <c r="Q725" s="234"/>
      <c r="R725" s="234"/>
      <c r="S725" s="234"/>
      <c r="T725" s="234"/>
      <c r="U725" s="234"/>
      <c r="V725" s="234"/>
      <c r="W725" s="234"/>
      <c r="X725" s="234"/>
      <c r="Y725" s="234"/>
      <c r="Z725" s="234"/>
      <c r="AA725" s="234"/>
      <c r="AB725" s="234"/>
      <c r="AC725" s="234"/>
      <c r="AD725" s="234"/>
      <c r="AE725" s="234"/>
      <c r="AF725" s="234"/>
      <c r="AG725" s="234"/>
      <c r="AH725" s="234"/>
      <c r="AI725" s="234"/>
      <c r="AJ725" s="234"/>
      <c r="AK725" s="234"/>
      <c r="AL725" s="234"/>
      <c r="AM725" s="234"/>
      <c r="AN725" s="234"/>
      <c r="AO725" s="234"/>
      <c r="AP725" s="234"/>
      <c r="AQ725" s="234"/>
      <c r="AR725" s="240"/>
      <c r="AS725" s="240"/>
      <c r="AT725" s="240"/>
      <c r="AU725" s="240"/>
      <c r="AV725" s="240"/>
      <c r="AW725" s="240"/>
      <c r="AX725" s="240"/>
      <c r="AY725" s="240"/>
      <c r="AZ725" s="240"/>
      <c r="BA725" s="240"/>
      <c r="BB725" s="240"/>
      <c r="BC725" s="240"/>
      <c r="BD725" s="240"/>
      <c r="BE725" s="240"/>
      <c r="BF725" s="240"/>
      <c r="BG725" s="240"/>
    </row>
    <row r="726" spans="1:59" s="5" customFormat="1" ht="12.75">
      <c r="A726" s="234"/>
      <c r="B726" s="234"/>
      <c r="C726" s="234"/>
      <c r="D726" s="234"/>
      <c r="E726" s="234"/>
      <c r="F726" s="234"/>
      <c r="G726" s="234"/>
      <c r="H726" s="234"/>
      <c r="I726" s="234"/>
      <c r="J726" s="234"/>
      <c r="K726" s="234"/>
      <c r="L726" s="234"/>
      <c r="M726" s="234"/>
      <c r="N726" s="234"/>
      <c r="O726" s="234"/>
      <c r="P726" s="234"/>
      <c r="Q726" s="234"/>
      <c r="R726" s="234"/>
      <c r="S726" s="234"/>
      <c r="T726" s="234"/>
      <c r="U726" s="234"/>
      <c r="V726" s="234"/>
      <c r="W726" s="234"/>
      <c r="X726" s="234"/>
      <c r="Y726" s="234"/>
      <c r="Z726" s="234"/>
      <c r="AA726" s="234"/>
      <c r="AB726" s="234"/>
      <c r="AC726" s="234"/>
      <c r="AD726" s="234"/>
      <c r="AE726" s="234"/>
      <c r="AF726" s="234"/>
      <c r="AG726" s="234"/>
      <c r="AH726" s="234"/>
      <c r="AI726" s="234"/>
      <c r="AJ726" s="234"/>
      <c r="AK726" s="234"/>
      <c r="AL726" s="234"/>
      <c r="AM726" s="234"/>
      <c r="AN726" s="234"/>
      <c r="AO726" s="234"/>
      <c r="AP726" s="234"/>
      <c r="AQ726" s="234"/>
      <c r="AR726" s="240"/>
      <c r="AS726" s="240"/>
      <c r="AT726" s="240"/>
      <c r="AU726" s="240"/>
      <c r="AV726" s="240"/>
      <c r="AW726" s="240"/>
      <c r="AX726" s="240"/>
      <c r="AY726" s="240"/>
      <c r="AZ726" s="240"/>
      <c r="BA726" s="240"/>
      <c r="BB726" s="240"/>
      <c r="BC726" s="240"/>
      <c r="BD726" s="240"/>
      <c r="BE726" s="240"/>
      <c r="BF726" s="240"/>
      <c r="BG726" s="240"/>
    </row>
    <row r="727" spans="1:59" s="5" customFormat="1" ht="12.75">
      <c r="A727" s="234"/>
      <c r="B727" s="234"/>
      <c r="C727" s="234"/>
      <c r="D727" s="234"/>
      <c r="E727" s="234"/>
      <c r="F727" s="234"/>
      <c r="G727" s="234"/>
      <c r="H727" s="234"/>
      <c r="I727" s="234"/>
      <c r="J727" s="234"/>
      <c r="K727" s="234"/>
      <c r="L727" s="234"/>
      <c r="M727" s="234"/>
      <c r="N727" s="234"/>
      <c r="O727" s="234"/>
      <c r="P727" s="234"/>
      <c r="Q727" s="234"/>
      <c r="R727" s="234"/>
      <c r="S727" s="234"/>
      <c r="T727" s="234"/>
      <c r="U727" s="234"/>
      <c r="V727" s="234"/>
      <c r="W727" s="234"/>
      <c r="X727" s="234"/>
      <c r="Y727" s="234"/>
      <c r="Z727" s="234"/>
      <c r="AA727" s="234"/>
      <c r="AB727" s="234"/>
      <c r="AC727" s="234"/>
      <c r="AD727" s="234"/>
      <c r="AE727" s="234"/>
      <c r="AF727" s="234"/>
      <c r="AG727" s="234"/>
      <c r="AH727" s="234"/>
      <c r="AI727" s="234"/>
      <c r="AJ727" s="234"/>
      <c r="AK727" s="234"/>
      <c r="AL727" s="234"/>
      <c r="AM727" s="234"/>
      <c r="AN727" s="234"/>
      <c r="AO727" s="234"/>
      <c r="AP727" s="234"/>
      <c r="AQ727" s="234"/>
      <c r="AR727" s="240"/>
      <c r="AS727" s="240"/>
      <c r="AT727" s="240"/>
      <c r="AU727" s="240"/>
      <c r="AV727" s="240"/>
      <c r="AW727" s="240"/>
      <c r="AX727" s="240"/>
      <c r="AY727" s="240"/>
      <c r="AZ727" s="240"/>
      <c r="BA727" s="240"/>
      <c r="BB727" s="240"/>
      <c r="BC727" s="240"/>
      <c r="BD727" s="240"/>
      <c r="BE727" s="240"/>
      <c r="BF727" s="240"/>
      <c r="BG727" s="240"/>
    </row>
    <row r="728" spans="1:59" s="5" customFormat="1" ht="12.75">
      <c r="A728" s="234"/>
      <c r="B728" s="234"/>
      <c r="C728" s="234"/>
      <c r="D728" s="234"/>
      <c r="E728" s="234"/>
      <c r="F728" s="234"/>
      <c r="G728" s="234"/>
      <c r="H728" s="234"/>
      <c r="I728" s="234"/>
      <c r="J728" s="234"/>
      <c r="K728" s="234"/>
      <c r="L728" s="234"/>
      <c r="M728" s="234"/>
      <c r="N728" s="234"/>
      <c r="O728" s="234"/>
      <c r="P728" s="234"/>
      <c r="Q728" s="234"/>
      <c r="R728" s="234"/>
      <c r="S728" s="234"/>
      <c r="T728" s="234"/>
      <c r="U728" s="234"/>
      <c r="V728" s="234"/>
      <c r="W728" s="234"/>
      <c r="X728" s="234"/>
      <c r="Y728" s="234"/>
      <c r="Z728" s="234"/>
      <c r="AA728" s="234"/>
      <c r="AB728" s="234"/>
      <c r="AC728" s="234"/>
      <c r="AD728" s="234"/>
      <c r="AE728" s="234"/>
      <c r="AF728" s="234"/>
      <c r="AG728" s="234"/>
      <c r="AH728" s="234"/>
      <c r="AI728" s="234"/>
      <c r="AJ728" s="234"/>
      <c r="AK728" s="234"/>
      <c r="AL728" s="234"/>
      <c r="AM728" s="234"/>
      <c r="AN728" s="234"/>
      <c r="AO728" s="234"/>
      <c r="AP728" s="234"/>
      <c r="AQ728" s="234"/>
      <c r="AR728" s="240"/>
      <c r="AS728" s="240"/>
      <c r="AT728" s="240"/>
      <c r="AU728" s="240"/>
      <c r="AV728" s="240"/>
      <c r="AW728" s="240"/>
      <c r="AX728" s="240"/>
      <c r="AY728" s="240"/>
      <c r="AZ728" s="240"/>
      <c r="BA728" s="240"/>
      <c r="BB728" s="240"/>
      <c r="BC728" s="240"/>
      <c r="BD728" s="240"/>
      <c r="BE728" s="240"/>
      <c r="BF728" s="240"/>
      <c r="BG728" s="240"/>
    </row>
    <row r="729" spans="1:59" s="5" customFormat="1" ht="12.75">
      <c r="A729" s="234"/>
      <c r="B729" s="234"/>
      <c r="C729" s="234"/>
      <c r="D729" s="234"/>
      <c r="E729" s="234"/>
      <c r="F729" s="234"/>
      <c r="G729" s="234"/>
      <c r="H729" s="234"/>
      <c r="I729" s="234"/>
      <c r="J729" s="234"/>
      <c r="K729" s="234"/>
      <c r="L729" s="234"/>
      <c r="M729" s="234"/>
      <c r="N729" s="234"/>
      <c r="O729" s="234"/>
      <c r="P729" s="234"/>
      <c r="Q729" s="234"/>
      <c r="R729" s="234"/>
      <c r="S729" s="234"/>
      <c r="T729" s="234"/>
      <c r="U729" s="234"/>
      <c r="V729" s="234"/>
      <c r="W729" s="234"/>
      <c r="X729" s="234"/>
      <c r="Y729" s="234"/>
      <c r="Z729" s="234"/>
      <c r="AA729" s="234"/>
      <c r="AB729" s="234"/>
      <c r="AC729" s="234"/>
      <c r="AD729" s="234"/>
      <c r="AE729" s="234"/>
      <c r="AF729" s="234"/>
      <c r="AG729" s="234"/>
      <c r="AH729" s="234"/>
      <c r="AI729" s="234"/>
      <c r="AJ729" s="234"/>
      <c r="AK729" s="234"/>
      <c r="AL729" s="234"/>
      <c r="AM729" s="234"/>
      <c r="AN729" s="234"/>
      <c r="AO729" s="234"/>
      <c r="AP729" s="234"/>
      <c r="AQ729" s="234"/>
      <c r="AR729" s="240"/>
      <c r="AS729" s="240"/>
      <c r="AT729" s="240"/>
      <c r="AU729" s="240"/>
      <c r="AV729" s="240"/>
      <c r="AW729" s="240"/>
      <c r="AX729" s="240"/>
      <c r="AY729" s="240"/>
      <c r="AZ729" s="240"/>
      <c r="BA729" s="240"/>
      <c r="BB729" s="240"/>
      <c r="BC729" s="240"/>
      <c r="BD729" s="240"/>
      <c r="BE729" s="240"/>
      <c r="BF729" s="240"/>
      <c r="BG729" s="240"/>
    </row>
    <row r="730" spans="1:59" s="5" customFormat="1" ht="12.75">
      <c r="A730" s="234"/>
      <c r="B730" s="234"/>
      <c r="C730" s="234"/>
      <c r="D730" s="234"/>
      <c r="E730" s="234"/>
      <c r="F730" s="234"/>
      <c r="G730" s="234"/>
      <c r="H730" s="234"/>
      <c r="I730" s="234"/>
      <c r="J730" s="234"/>
      <c r="K730" s="234"/>
      <c r="L730" s="234"/>
      <c r="M730" s="234"/>
      <c r="N730" s="234"/>
      <c r="O730" s="234"/>
      <c r="P730" s="234"/>
      <c r="Q730" s="234"/>
      <c r="R730" s="234"/>
      <c r="S730" s="234"/>
      <c r="T730" s="234"/>
      <c r="U730" s="234"/>
      <c r="V730" s="234"/>
      <c r="W730" s="234"/>
      <c r="X730" s="234"/>
      <c r="Y730" s="234"/>
      <c r="Z730" s="234"/>
      <c r="AA730" s="234"/>
      <c r="AB730" s="234"/>
      <c r="AC730" s="234"/>
      <c r="AD730" s="234"/>
      <c r="AE730" s="234"/>
      <c r="AF730" s="234"/>
      <c r="AG730" s="234"/>
      <c r="AH730" s="234"/>
      <c r="AI730" s="234"/>
      <c r="AJ730" s="234"/>
      <c r="AK730" s="234"/>
      <c r="AL730" s="234"/>
      <c r="AM730" s="234"/>
      <c r="AN730" s="234"/>
      <c r="AO730" s="234"/>
      <c r="AP730" s="234"/>
      <c r="AQ730" s="234"/>
      <c r="AR730" s="240"/>
      <c r="AS730" s="240"/>
      <c r="AT730" s="240"/>
      <c r="AU730" s="240"/>
      <c r="AV730" s="240"/>
      <c r="AW730" s="240"/>
      <c r="AX730" s="240"/>
      <c r="AY730" s="240"/>
      <c r="AZ730" s="240"/>
      <c r="BA730" s="240"/>
      <c r="BB730" s="240"/>
      <c r="BC730" s="240"/>
      <c r="BD730" s="240"/>
      <c r="BE730" s="240"/>
      <c r="BF730" s="240"/>
      <c r="BG730" s="240"/>
    </row>
    <row r="731" spans="1:59" s="5" customFormat="1" ht="12.75">
      <c r="A731" s="234"/>
      <c r="B731" s="234"/>
      <c r="C731" s="234"/>
      <c r="D731" s="234"/>
      <c r="E731" s="234"/>
      <c r="F731" s="234"/>
      <c r="G731" s="234"/>
      <c r="H731" s="234"/>
      <c r="I731" s="234"/>
      <c r="J731" s="234"/>
      <c r="K731" s="234"/>
      <c r="L731" s="234"/>
      <c r="M731" s="234"/>
      <c r="N731" s="234"/>
      <c r="O731" s="234"/>
      <c r="P731" s="234"/>
      <c r="Q731" s="234"/>
      <c r="R731" s="234"/>
      <c r="S731" s="234"/>
      <c r="T731" s="234"/>
      <c r="U731" s="234"/>
      <c r="V731" s="234"/>
      <c r="W731" s="234"/>
      <c r="X731" s="234"/>
      <c r="Y731" s="234"/>
      <c r="Z731" s="234"/>
      <c r="AA731" s="234"/>
      <c r="AB731" s="234"/>
      <c r="AC731" s="234"/>
      <c r="AD731" s="234"/>
      <c r="AE731" s="234"/>
      <c r="AF731" s="234"/>
      <c r="AG731" s="234"/>
      <c r="AH731" s="234"/>
      <c r="AI731" s="234"/>
      <c r="AJ731" s="234"/>
      <c r="AK731" s="234"/>
      <c r="AL731" s="234"/>
      <c r="AM731" s="234"/>
      <c r="AN731" s="234"/>
      <c r="AO731" s="234"/>
      <c r="AP731" s="234"/>
      <c r="AQ731" s="234"/>
      <c r="AR731" s="240"/>
      <c r="AS731" s="240"/>
      <c r="AT731" s="240"/>
      <c r="AU731" s="240"/>
      <c r="AV731" s="240"/>
      <c r="AW731" s="240"/>
      <c r="AX731" s="240"/>
      <c r="AY731" s="240"/>
      <c r="AZ731" s="240"/>
      <c r="BA731" s="240"/>
      <c r="BB731" s="240"/>
      <c r="BC731" s="240"/>
      <c r="BD731" s="240"/>
      <c r="BE731" s="240"/>
      <c r="BF731" s="240"/>
      <c r="BG731" s="240"/>
    </row>
    <row r="732" spans="1:59" s="5" customFormat="1" ht="12.75">
      <c r="A732" s="234"/>
      <c r="B732" s="234"/>
      <c r="C732" s="234"/>
      <c r="D732" s="234"/>
      <c r="E732" s="234"/>
      <c r="F732" s="234"/>
      <c r="G732" s="234"/>
      <c r="H732" s="234"/>
      <c r="I732" s="234"/>
      <c r="J732" s="234"/>
      <c r="K732" s="234"/>
      <c r="L732" s="234"/>
      <c r="M732" s="234"/>
      <c r="N732" s="234"/>
      <c r="O732" s="234"/>
      <c r="P732" s="234"/>
      <c r="Q732" s="234"/>
      <c r="R732" s="234"/>
      <c r="S732" s="234"/>
      <c r="T732" s="234"/>
      <c r="U732" s="234"/>
      <c r="V732" s="234"/>
      <c r="W732" s="234"/>
      <c r="X732" s="234"/>
      <c r="Y732" s="234"/>
      <c r="Z732" s="234"/>
      <c r="AA732" s="234"/>
      <c r="AB732" s="234"/>
      <c r="AC732" s="234"/>
      <c r="AD732" s="234"/>
      <c r="AE732" s="234"/>
      <c r="AF732" s="234"/>
      <c r="AG732" s="234"/>
      <c r="AH732" s="234"/>
      <c r="AI732" s="234"/>
      <c r="AJ732" s="234"/>
      <c r="AK732" s="234"/>
      <c r="AL732" s="234"/>
      <c r="AM732" s="234"/>
      <c r="AN732" s="234"/>
      <c r="AO732" s="234"/>
      <c r="AP732" s="234"/>
      <c r="AQ732" s="234"/>
      <c r="AR732" s="240"/>
      <c r="AS732" s="240"/>
      <c r="AT732" s="240"/>
      <c r="AU732" s="240"/>
      <c r="AV732" s="240"/>
      <c r="AW732" s="240"/>
      <c r="AX732" s="240"/>
      <c r="AY732" s="240"/>
      <c r="AZ732" s="240"/>
      <c r="BA732" s="240"/>
      <c r="BB732" s="240"/>
      <c r="BC732" s="240"/>
      <c r="BD732" s="240"/>
      <c r="BE732" s="240"/>
      <c r="BF732" s="240"/>
      <c r="BG732" s="240"/>
    </row>
    <row r="733" spans="1:59" s="5" customFormat="1" ht="12.75">
      <c r="A733" s="234"/>
      <c r="B733" s="234"/>
      <c r="C733" s="234"/>
      <c r="D733" s="234"/>
      <c r="E733" s="234"/>
      <c r="F733" s="234"/>
      <c r="G733" s="234"/>
      <c r="H733" s="234"/>
      <c r="I733" s="234"/>
      <c r="J733" s="234"/>
      <c r="K733" s="234"/>
      <c r="L733" s="234"/>
      <c r="M733" s="234"/>
      <c r="N733" s="234"/>
      <c r="O733" s="234"/>
      <c r="P733" s="234"/>
      <c r="Q733" s="234"/>
      <c r="R733" s="234"/>
      <c r="S733" s="234"/>
      <c r="T733" s="234"/>
      <c r="U733" s="234"/>
      <c r="V733" s="234"/>
      <c r="W733" s="234"/>
      <c r="X733" s="234"/>
      <c r="Y733" s="234"/>
      <c r="Z733" s="234"/>
      <c r="AA733" s="234"/>
      <c r="AB733" s="234"/>
      <c r="AC733" s="234"/>
      <c r="AD733" s="234"/>
      <c r="AE733" s="234"/>
      <c r="AF733" s="234"/>
      <c r="AG733" s="234"/>
      <c r="AH733" s="234"/>
      <c r="AI733" s="234"/>
      <c r="AJ733" s="234"/>
      <c r="AK733" s="234"/>
      <c r="AL733" s="234"/>
      <c r="AM733" s="234"/>
      <c r="AN733" s="234"/>
      <c r="AO733" s="234"/>
      <c r="AP733" s="234"/>
      <c r="AQ733" s="234"/>
      <c r="AR733" s="240"/>
      <c r="AS733" s="240"/>
      <c r="AT733" s="240"/>
      <c r="AU733" s="240"/>
      <c r="AV733" s="240"/>
      <c r="AW733" s="240"/>
      <c r="AX733" s="240"/>
      <c r="AY733" s="240"/>
      <c r="AZ733" s="240"/>
      <c r="BA733" s="240"/>
      <c r="BB733" s="240"/>
      <c r="BC733" s="240"/>
      <c r="BD733" s="240"/>
      <c r="BE733" s="240"/>
      <c r="BF733" s="240"/>
      <c r="BG733" s="240"/>
    </row>
    <row r="734" spans="1:59" s="5" customFormat="1" ht="12.75">
      <c r="A734" s="234"/>
      <c r="B734" s="234"/>
      <c r="C734" s="234"/>
      <c r="D734" s="234"/>
      <c r="E734" s="234"/>
      <c r="F734" s="234"/>
      <c r="G734" s="234"/>
      <c r="H734" s="234"/>
      <c r="I734" s="234"/>
      <c r="J734" s="234"/>
      <c r="K734" s="234"/>
      <c r="L734" s="234"/>
      <c r="M734" s="234"/>
      <c r="N734" s="234"/>
      <c r="O734" s="234"/>
      <c r="P734" s="234"/>
      <c r="Q734" s="234"/>
      <c r="R734" s="234"/>
      <c r="S734" s="234"/>
      <c r="T734" s="234"/>
      <c r="U734" s="234"/>
      <c r="V734" s="234"/>
      <c r="W734" s="234"/>
      <c r="X734" s="234"/>
      <c r="Y734" s="234"/>
      <c r="Z734" s="234"/>
      <c r="AA734" s="234"/>
      <c r="AB734" s="234"/>
      <c r="AC734" s="234"/>
      <c r="AD734" s="234"/>
      <c r="AE734" s="234"/>
      <c r="AF734" s="234"/>
      <c r="AG734" s="234"/>
      <c r="AH734" s="234"/>
      <c r="AI734" s="234"/>
      <c r="AJ734" s="234"/>
      <c r="AK734" s="234"/>
      <c r="AL734" s="234"/>
      <c r="AM734" s="234"/>
      <c r="AN734" s="234"/>
      <c r="AO734" s="234"/>
      <c r="AP734" s="234"/>
      <c r="AQ734" s="234"/>
      <c r="AR734" s="240"/>
      <c r="AS734" s="240"/>
      <c r="AT734" s="240"/>
      <c r="AU734" s="240"/>
      <c r="AV734" s="240"/>
      <c r="AW734" s="240"/>
      <c r="AX734" s="240"/>
      <c r="AY734" s="240"/>
      <c r="AZ734" s="240"/>
      <c r="BA734" s="240"/>
      <c r="BB734" s="240"/>
      <c r="BC734" s="240"/>
      <c r="BD734" s="240"/>
      <c r="BE734" s="240"/>
      <c r="BF734" s="240"/>
      <c r="BG734" s="240"/>
    </row>
    <row r="735" spans="1:59" s="5" customFormat="1" ht="12.75">
      <c r="A735" s="234"/>
      <c r="B735" s="234"/>
      <c r="C735" s="234"/>
      <c r="D735" s="234"/>
      <c r="E735" s="234"/>
      <c r="F735" s="234"/>
      <c r="G735" s="234"/>
      <c r="H735" s="234"/>
      <c r="I735" s="234"/>
      <c r="J735" s="234"/>
      <c r="K735" s="234"/>
      <c r="L735" s="234"/>
      <c r="M735" s="234"/>
      <c r="N735" s="234"/>
      <c r="O735" s="234"/>
      <c r="P735" s="234"/>
      <c r="Q735" s="234"/>
      <c r="R735" s="234"/>
      <c r="S735" s="234"/>
      <c r="T735" s="234"/>
      <c r="U735" s="234"/>
      <c r="V735" s="234"/>
      <c r="W735" s="234"/>
      <c r="X735" s="234"/>
      <c r="Y735" s="234"/>
      <c r="Z735" s="234"/>
      <c r="AA735" s="234"/>
      <c r="AB735" s="234"/>
      <c r="AC735" s="234"/>
      <c r="AD735" s="234"/>
      <c r="AE735" s="234"/>
      <c r="AF735" s="234"/>
      <c r="AG735" s="234"/>
      <c r="AH735" s="234"/>
      <c r="AI735" s="234"/>
      <c r="AJ735" s="234"/>
      <c r="AK735" s="234"/>
      <c r="AL735" s="234"/>
      <c r="AM735" s="234"/>
      <c r="AN735" s="234"/>
      <c r="AO735" s="234"/>
      <c r="AP735" s="234"/>
      <c r="AQ735" s="234"/>
      <c r="AR735" s="240"/>
      <c r="AS735" s="240"/>
      <c r="AT735" s="240"/>
      <c r="AU735" s="240"/>
      <c r="AV735" s="240"/>
      <c r="AW735" s="240"/>
      <c r="AX735" s="240"/>
      <c r="AY735" s="240"/>
      <c r="AZ735" s="240"/>
      <c r="BA735" s="240"/>
      <c r="BB735" s="240"/>
      <c r="BC735" s="240"/>
      <c r="BD735" s="240"/>
      <c r="BE735" s="240"/>
      <c r="BF735" s="240"/>
      <c r="BG735" s="240"/>
    </row>
    <row r="736" spans="1:59" s="5" customFormat="1" ht="12.75">
      <c r="A736" s="234"/>
      <c r="B736" s="234"/>
      <c r="C736" s="234"/>
      <c r="D736" s="234"/>
      <c r="E736" s="234"/>
      <c r="F736" s="234"/>
      <c r="G736" s="234"/>
      <c r="H736" s="234"/>
      <c r="I736" s="234"/>
      <c r="J736" s="234"/>
      <c r="K736" s="234"/>
      <c r="L736" s="234"/>
      <c r="M736" s="234"/>
      <c r="N736" s="234"/>
      <c r="O736" s="234"/>
      <c r="P736" s="234"/>
      <c r="Q736" s="234"/>
      <c r="R736" s="234"/>
      <c r="S736" s="234"/>
      <c r="T736" s="234"/>
      <c r="U736" s="234"/>
      <c r="V736" s="234"/>
      <c r="W736" s="234"/>
      <c r="X736" s="234"/>
      <c r="Y736" s="234"/>
      <c r="Z736" s="234"/>
      <c r="AA736" s="234"/>
      <c r="AB736" s="234"/>
      <c r="AC736" s="234"/>
      <c r="AD736" s="234"/>
      <c r="AE736" s="234"/>
      <c r="AF736" s="234"/>
      <c r="AG736" s="234"/>
      <c r="AH736" s="234"/>
      <c r="AI736" s="234"/>
      <c r="AJ736" s="234"/>
      <c r="AK736" s="234"/>
      <c r="AL736" s="234"/>
      <c r="AM736" s="234"/>
      <c r="AN736" s="234"/>
      <c r="AO736" s="234"/>
      <c r="AP736" s="234"/>
      <c r="AQ736" s="234"/>
      <c r="AR736" s="240"/>
      <c r="AS736" s="240"/>
      <c r="AT736" s="240"/>
      <c r="AU736" s="240"/>
      <c r="AV736" s="240"/>
      <c r="AW736" s="240"/>
      <c r="AX736" s="240"/>
      <c r="AY736" s="240"/>
      <c r="AZ736" s="240"/>
      <c r="BA736" s="240"/>
      <c r="BB736" s="240"/>
      <c r="BC736" s="240"/>
      <c r="BD736" s="240"/>
      <c r="BE736" s="240"/>
      <c r="BF736" s="240"/>
      <c r="BG736" s="240"/>
    </row>
    <row r="737" spans="1:59" s="5" customFormat="1" ht="12.75">
      <c r="A737" s="234"/>
      <c r="B737" s="234"/>
      <c r="C737" s="234"/>
      <c r="D737" s="234"/>
      <c r="E737" s="234"/>
      <c r="F737" s="234"/>
      <c r="G737" s="234"/>
      <c r="H737" s="234"/>
      <c r="I737" s="234"/>
      <c r="J737" s="234"/>
      <c r="K737" s="234"/>
      <c r="L737" s="234"/>
      <c r="M737" s="234"/>
      <c r="N737" s="234"/>
      <c r="O737" s="234"/>
      <c r="P737" s="234"/>
      <c r="Q737" s="234"/>
      <c r="R737" s="234"/>
      <c r="S737" s="234"/>
      <c r="T737" s="234"/>
      <c r="U737" s="234"/>
      <c r="V737" s="234"/>
      <c r="W737" s="234"/>
      <c r="X737" s="234"/>
      <c r="Y737" s="234"/>
      <c r="Z737" s="234"/>
      <c r="AA737" s="234"/>
      <c r="AB737" s="234"/>
      <c r="AC737" s="234"/>
      <c r="AD737" s="234"/>
      <c r="AE737" s="234"/>
      <c r="AF737" s="234"/>
      <c r="AG737" s="234"/>
      <c r="AH737" s="234"/>
      <c r="AI737" s="234"/>
      <c r="AJ737" s="234"/>
      <c r="AK737" s="234"/>
      <c r="AL737" s="234"/>
      <c r="AM737" s="234"/>
      <c r="AN737" s="234"/>
      <c r="AO737" s="234"/>
      <c r="AP737" s="234"/>
      <c r="AQ737" s="234"/>
      <c r="AR737" s="240"/>
      <c r="AS737" s="240"/>
      <c r="AT737" s="240"/>
      <c r="AU737" s="240"/>
      <c r="AV737" s="240"/>
      <c r="AW737" s="240"/>
      <c r="AX737" s="240"/>
      <c r="AY737" s="240"/>
      <c r="AZ737" s="240"/>
      <c r="BA737" s="240"/>
      <c r="BB737" s="240"/>
      <c r="BC737" s="240"/>
      <c r="BD737" s="240"/>
      <c r="BE737" s="240"/>
      <c r="BF737" s="240"/>
      <c r="BG737" s="240"/>
    </row>
    <row r="738" spans="1:59" s="5" customFormat="1" ht="12.75">
      <c r="A738" s="234"/>
      <c r="B738" s="234"/>
      <c r="C738" s="234"/>
      <c r="D738" s="234"/>
      <c r="E738" s="234"/>
      <c r="F738" s="234"/>
      <c r="G738" s="234"/>
      <c r="H738" s="234"/>
      <c r="I738" s="234"/>
      <c r="J738" s="234"/>
      <c r="K738" s="234"/>
      <c r="L738" s="234"/>
      <c r="M738" s="234"/>
      <c r="N738" s="234"/>
      <c r="O738" s="234"/>
      <c r="P738" s="234"/>
      <c r="Q738" s="234"/>
      <c r="R738" s="234"/>
      <c r="S738" s="234"/>
      <c r="T738" s="234"/>
      <c r="U738" s="234"/>
      <c r="V738" s="234"/>
      <c r="W738" s="234"/>
      <c r="X738" s="234"/>
      <c r="Y738" s="234"/>
      <c r="Z738" s="234"/>
      <c r="AA738" s="234"/>
      <c r="AB738" s="234"/>
      <c r="AC738" s="234"/>
      <c r="AD738" s="234"/>
      <c r="AE738" s="234"/>
      <c r="AF738" s="234"/>
      <c r="AG738" s="234"/>
      <c r="AH738" s="234"/>
      <c r="AI738" s="234"/>
      <c r="AJ738" s="234"/>
      <c r="AK738" s="234"/>
      <c r="AL738" s="234"/>
      <c r="AM738" s="234"/>
      <c r="AN738" s="234"/>
      <c r="AO738" s="234"/>
      <c r="AP738" s="234"/>
      <c r="AQ738" s="234"/>
      <c r="AR738" s="240"/>
      <c r="AS738" s="240"/>
      <c r="AT738" s="240"/>
      <c r="AU738" s="240"/>
      <c r="AV738" s="240"/>
      <c r="AW738" s="240"/>
      <c r="AX738" s="240"/>
      <c r="AY738" s="240"/>
      <c r="AZ738" s="240"/>
      <c r="BA738" s="240"/>
      <c r="BB738" s="240"/>
      <c r="BC738" s="240"/>
      <c r="BD738" s="240"/>
      <c r="BE738" s="240"/>
      <c r="BF738" s="240"/>
      <c r="BG738" s="240"/>
    </row>
    <row r="739" spans="1:59" s="5" customFormat="1" ht="12.75">
      <c r="A739" s="234"/>
      <c r="B739" s="234"/>
      <c r="C739" s="234"/>
      <c r="D739" s="234"/>
      <c r="E739" s="234"/>
      <c r="F739" s="234"/>
      <c r="G739" s="234"/>
      <c r="H739" s="234"/>
      <c r="I739" s="234"/>
      <c r="J739" s="234"/>
      <c r="K739" s="234"/>
      <c r="L739" s="234"/>
      <c r="M739" s="234"/>
      <c r="N739" s="234"/>
      <c r="O739" s="234"/>
      <c r="P739" s="234"/>
      <c r="Q739" s="234"/>
      <c r="R739" s="234"/>
      <c r="S739" s="234"/>
      <c r="T739" s="234"/>
      <c r="U739" s="234"/>
      <c r="V739" s="234"/>
      <c r="W739" s="234"/>
      <c r="X739" s="234"/>
      <c r="Y739" s="234"/>
      <c r="Z739" s="234"/>
      <c r="AA739" s="234"/>
      <c r="AB739" s="234"/>
      <c r="AC739" s="234"/>
      <c r="AD739" s="234"/>
      <c r="AE739" s="234"/>
      <c r="AF739" s="234"/>
      <c r="AG739" s="234"/>
      <c r="AH739" s="234"/>
      <c r="AI739" s="234"/>
      <c r="AJ739" s="234"/>
      <c r="AK739" s="234"/>
      <c r="AL739" s="234"/>
      <c r="AM739" s="234"/>
      <c r="AN739" s="234"/>
      <c r="AO739" s="234"/>
      <c r="AP739" s="234"/>
      <c r="AQ739" s="234"/>
      <c r="AR739" s="240"/>
      <c r="AS739" s="240"/>
      <c r="AT739" s="240"/>
      <c r="AU739" s="240"/>
      <c r="AV739" s="240"/>
      <c r="AW739" s="240"/>
      <c r="AX739" s="240"/>
      <c r="AY739" s="240"/>
      <c r="AZ739" s="240"/>
      <c r="BA739" s="240"/>
      <c r="BB739" s="240"/>
      <c r="BC739" s="240"/>
      <c r="BD739" s="240"/>
      <c r="BE739" s="240"/>
      <c r="BF739" s="240"/>
      <c r="BG739" s="240"/>
    </row>
    <row r="740" spans="1:59" s="5" customFormat="1" ht="12.75">
      <c r="A740" s="234"/>
      <c r="B740" s="234"/>
      <c r="C740" s="234"/>
      <c r="D740" s="234"/>
      <c r="E740" s="234"/>
      <c r="F740" s="234"/>
      <c r="G740" s="234"/>
      <c r="H740" s="234"/>
      <c r="I740" s="234"/>
      <c r="J740" s="234"/>
      <c r="K740" s="234"/>
      <c r="L740" s="234"/>
      <c r="M740" s="234"/>
      <c r="N740" s="234"/>
      <c r="O740" s="234"/>
      <c r="P740" s="234"/>
      <c r="Q740" s="234"/>
      <c r="R740" s="234"/>
      <c r="S740" s="234"/>
      <c r="T740" s="234"/>
      <c r="U740" s="234"/>
      <c r="V740" s="234"/>
      <c r="W740" s="234"/>
      <c r="X740" s="234"/>
      <c r="Y740" s="234"/>
      <c r="Z740" s="234"/>
      <c r="AA740" s="234"/>
      <c r="AB740" s="234"/>
      <c r="AC740" s="234"/>
      <c r="AD740" s="234"/>
      <c r="AE740" s="234"/>
      <c r="AF740" s="234"/>
      <c r="AG740" s="234"/>
      <c r="AH740" s="234"/>
      <c r="AI740" s="234"/>
      <c r="AJ740" s="234"/>
      <c r="AK740" s="234"/>
      <c r="AL740" s="234"/>
      <c r="AM740" s="234"/>
      <c r="AN740" s="234"/>
      <c r="AO740" s="234"/>
      <c r="AP740" s="234"/>
      <c r="AQ740" s="234"/>
      <c r="AR740" s="240"/>
      <c r="AS740" s="240"/>
      <c r="AT740" s="240"/>
      <c r="AU740" s="240"/>
      <c r="AV740" s="240"/>
      <c r="AW740" s="240"/>
      <c r="AX740" s="240"/>
      <c r="AY740" s="240"/>
      <c r="AZ740" s="240"/>
      <c r="BA740" s="240"/>
      <c r="BB740" s="240"/>
      <c r="BC740" s="240"/>
      <c r="BD740" s="240"/>
      <c r="BE740" s="240"/>
      <c r="BF740" s="240"/>
      <c r="BG740" s="240"/>
    </row>
    <row r="741" spans="1:59" s="5" customFormat="1" ht="12.75">
      <c r="A741" s="234"/>
      <c r="B741" s="234"/>
      <c r="C741" s="234"/>
      <c r="D741" s="234"/>
      <c r="E741" s="234"/>
      <c r="F741" s="234"/>
      <c r="G741" s="234"/>
      <c r="H741" s="234"/>
      <c r="I741" s="234"/>
      <c r="J741" s="234"/>
      <c r="K741" s="234"/>
      <c r="L741" s="234"/>
      <c r="M741" s="234"/>
      <c r="N741" s="234"/>
      <c r="O741" s="234"/>
      <c r="P741" s="234"/>
      <c r="Q741" s="234"/>
      <c r="R741" s="234"/>
      <c r="S741" s="234"/>
      <c r="T741" s="234"/>
      <c r="U741" s="234"/>
      <c r="V741" s="234"/>
      <c r="W741" s="234"/>
      <c r="X741" s="234"/>
      <c r="Y741" s="234"/>
      <c r="Z741" s="234"/>
      <c r="AA741" s="234"/>
      <c r="AB741" s="234"/>
      <c r="AC741" s="234"/>
      <c r="AD741" s="234"/>
      <c r="AE741" s="234"/>
      <c r="AF741" s="234"/>
      <c r="AG741" s="234"/>
      <c r="AH741" s="234"/>
      <c r="AI741" s="234"/>
      <c r="AJ741" s="234"/>
      <c r="AK741" s="234"/>
      <c r="AL741" s="234"/>
      <c r="AM741" s="234"/>
      <c r="AN741" s="234"/>
      <c r="AO741" s="234"/>
      <c r="AP741" s="234"/>
      <c r="AQ741" s="234"/>
      <c r="AR741" s="240"/>
      <c r="AS741" s="240"/>
      <c r="AT741" s="240"/>
      <c r="AU741" s="240"/>
      <c r="AV741" s="240"/>
      <c r="AW741" s="240"/>
      <c r="AX741" s="240"/>
      <c r="AY741" s="240"/>
      <c r="AZ741" s="240"/>
      <c r="BA741" s="240"/>
      <c r="BB741" s="240"/>
      <c r="BC741" s="240"/>
      <c r="BD741" s="240"/>
      <c r="BE741" s="240"/>
      <c r="BF741" s="240"/>
      <c r="BG741" s="240"/>
    </row>
    <row r="742" spans="1:59" s="5" customFormat="1" ht="12.75">
      <c r="A742" s="234"/>
      <c r="B742" s="234"/>
      <c r="C742" s="234"/>
      <c r="D742" s="234"/>
      <c r="E742" s="234"/>
      <c r="F742" s="234"/>
      <c r="G742" s="234"/>
      <c r="H742" s="234"/>
      <c r="I742" s="234"/>
      <c r="J742" s="234"/>
      <c r="K742" s="234"/>
      <c r="L742" s="234"/>
      <c r="M742" s="234"/>
      <c r="N742" s="234"/>
      <c r="O742" s="234"/>
      <c r="P742" s="234"/>
      <c r="Q742" s="234"/>
      <c r="R742" s="234"/>
      <c r="S742" s="234"/>
      <c r="T742" s="234"/>
      <c r="U742" s="234"/>
      <c r="V742" s="234"/>
      <c r="W742" s="234"/>
      <c r="X742" s="234"/>
      <c r="Y742" s="234"/>
      <c r="Z742" s="234"/>
      <c r="AA742" s="234"/>
      <c r="AB742" s="234"/>
      <c r="AC742" s="234"/>
      <c r="AD742" s="234"/>
      <c r="AE742" s="234"/>
      <c r="AF742" s="234"/>
      <c r="AG742" s="234"/>
      <c r="AH742" s="234"/>
      <c r="AI742" s="234"/>
      <c r="AJ742" s="234"/>
      <c r="AK742" s="234"/>
      <c r="AL742" s="234"/>
      <c r="AM742" s="234"/>
      <c r="AN742" s="234"/>
      <c r="AO742" s="234"/>
      <c r="AP742" s="234"/>
      <c r="AQ742" s="234"/>
      <c r="AR742" s="240"/>
      <c r="AS742" s="240"/>
      <c r="AT742" s="240"/>
      <c r="AU742" s="240"/>
      <c r="AV742" s="240"/>
      <c r="AW742" s="240"/>
      <c r="AX742" s="240"/>
      <c r="AY742" s="240"/>
      <c r="AZ742" s="240"/>
      <c r="BA742" s="240"/>
      <c r="BB742" s="240"/>
      <c r="BC742" s="240"/>
      <c r="BD742" s="240"/>
      <c r="BE742" s="240"/>
      <c r="BF742" s="240"/>
      <c r="BG742" s="240"/>
    </row>
    <row r="743" spans="1:59" s="5" customFormat="1" ht="12.75">
      <c r="A743" s="234"/>
      <c r="B743" s="234"/>
      <c r="C743" s="234"/>
      <c r="D743" s="234"/>
      <c r="E743" s="234"/>
      <c r="F743" s="234"/>
      <c r="G743" s="234"/>
      <c r="H743" s="234"/>
      <c r="I743" s="234"/>
      <c r="J743" s="234"/>
      <c r="K743" s="234"/>
      <c r="L743" s="234"/>
      <c r="M743" s="234"/>
      <c r="N743" s="234"/>
      <c r="O743" s="234"/>
      <c r="P743" s="234"/>
      <c r="Q743" s="234"/>
      <c r="R743" s="234"/>
      <c r="S743" s="234"/>
      <c r="T743" s="234"/>
      <c r="U743" s="234"/>
      <c r="V743" s="234"/>
      <c r="W743" s="234"/>
      <c r="X743" s="234"/>
      <c r="Y743" s="234"/>
      <c r="Z743" s="234"/>
      <c r="AA743" s="234"/>
      <c r="AB743" s="234"/>
      <c r="AC743" s="234"/>
      <c r="AD743" s="234"/>
      <c r="AE743" s="234"/>
      <c r="AF743" s="234"/>
      <c r="AG743" s="234"/>
      <c r="AH743" s="234"/>
      <c r="AI743" s="234"/>
      <c r="AJ743" s="234"/>
      <c r="AK743" s="234"/>
      <c r="AL743" s="234"/>
      <c r="AM743" s="234"/>
      <c r="AN743" s="234"/>
      <c r="AO743" s="234"/>
      <c r="AP743" s="234"/>
      <c r="AQ743" s="234"/>
      <c r="AR743" s="240"/>
      <c r="AS743" s="240"/>
      <c r="AT743" s="240"/>
      <c r="AU743" s="240"/>
      <c r="AV743" s="240"/>
      <c r="AW743" s="240"/>
      <c r="AX743" s="240"/>
      <c r="AY743" s="240"/>
      <c r="AZ743" s="240"/>
      <c r="BA743" s="240"/>
      <c r="BB743" s="240"/>
      <c r="BC743" s="240"/>
      <c r="BD743" s="240"/>
      <c r="BE743" s="240"/>
      <c r="BF743" s="240"/>
      <c r="BG743" s="240"/>
    </row>
    <row r="744" spans="1:59" s="5" customFormat="1" ht="12.75">
      <c r="A744" s="234"/>
      <c r="B744" s="234"/>
      <c r="C744" s="234"/>
      <c r="D744" s="234"/>
      <c r="E744" s="234"/>
      <c r="F744" s="234"/>
      <c r="G744" s="234"/>
      <c r="H744" s="234"/>
      <c r="I744" s="234"/>
      <c r="J744" s="234"/>
      <c r="K744" s="234"/>
      <c r="L744" s="234"/>
      <c r="M744" s="234"/>
      <c r="N744" s="234"/>
      <c r="O744" s="234"/>
      <c r="P744" s="234"/>
      <c r="Q744" s="234"/>
      <c r="R744" s="234"/>
      <c r="S744" s="234"/>
      <c r="T744" s="234"/>
      <c r="U744" s="234"/>
      <c r="V744" s="234"/>
      <c r="W744" s="234"/>
      <c r="X744" s="234"/>
      <c r="Y744" s="234"/>
      <c r="Z744" s="234"/>
      <c r="AA744" s="234"/>
      <c r="AB744" s="234"/>
      <c r="AC744" s="234"/>
      <c r="AD744" s="234"/>
      <c r="AE744" s="234"/>
      <c r="AF744" s="234"/>
      <c r="AG744" s="234"/>
      <c r="AH744" s="234"/>
      <c r="AI744" s="234"/>
      <c r="AJ744" s="234"/>
      <c r="AK744" s="234"/>
      <c r="AL744" s="234"/>
      <c r="AM744" s="234"/>
      <c r="AN744" s="234"/>
      <c r="AO744" s="234"/>
      <c r="AP744" s="234"/>
      <c r="AQ744" s="234"/>
      <c r="AR744" s="240"/>
      <c r="AS744" s="240"/>
      <c r="AT744" s="240"/>
      <c r="AU744" s="240"/>
      <c r="AV744" s="240"/>
      <c r="AW744" s="240"/>
      <c r="AX744" s="240"/>
      <c r="AY744" s="240"/>
      <c r="AZ744" s="240"/>
      <c r="BA744" s="240"/>
      <c r="BB744" s="240"/>
      <c r="BC744" s="240"/>
      <c r="BD744" s="240"/>
      <c r="BE744" s="240"/>
      <c r="BF744" s="240"/>
      <c r="BG744" s="240"/>
    </row>
    <row r="745" spans="1:59" s="5" customFormat="1" ht="12.75">
      <c r="A745" s="234"/>
      <c r="B745" s="234"/>
      <c r="C745" s="234"/>
      <c r="D745" s="234"/>
      <c r="E745" s="234"/>
      <c r="F745" s="234"/>
      <c r="G745" s="234"/>
      <c r="H745" s="234"/>
      <c r="I745" s="234"/>
      <c r="J745" s="234"/>
      <c r="K745" s="234"/>
      <c r="L745" s="234"/>
      <c r="M745" s="234"/>
      <c r="N745" s="234"/>
      <c r="O745" s="234"/>
      <c r="P745" s="234"/>
      <c r="Q745" s="234"/>
      <c r="R745" s="234"/>
      <c r="S745" s="234"/>
      <c r="T745" s="234"/>
      <c r="U745" s="234"/>
      <c r="V745" s="234"/>
      <c r="W745" s="234"/>
      <c r="X745" s="234"/>
      <c r="Y745" s="234"/>
      <c r="Z745" s="234"/>
      <c r="AA745" s="234"/>
      <c r="AB745" s="234"/>
      <c r="AC745" s="234"/>
      <c r="AD745" s="234"/>
      <c r="AE745" s="234"/>
      <c r="AF745" s="234"/>
      <c r="AG745" s="234"/>
      <c r="AH745" s="234"/>
      <c r="AI745" s="234"/>
      <c r="AJ745" s="234"/>
      <c r="AK745" s="234"/>
      <c r="AL745" s="234"/>
      <c r="AM745" s="234"/>
      <c r="AN745" s="234"/>
      <c r="AO745" s="234"/>
      <c r="AP745" s="234"/>
      <c r="AQ745" s="234"/>
      <c r="AR745" s="240"/>
      <c r="AS745" s="240"/>
      <c r="AT745" s="240"/>
      <c r="AU745" s="240"/>
      <c r="AV745" s="240"/>
      <c r="AW745" s="240"/>
      <c r="AX745" s="240"/>
      <c r="AY745" s="240"/>
      <c r="AZ745" s="240"/>
      <c r="BA745" s="240"/>
      <c r="BB745" s="240"/>
      <c r="BC745" s="240"/>
      <c r="BD745" s="240"/>
      <c r="BE745" s="240"/>
      <c r="BF745" s="240"/>
      <c r="BG745" s="240"/>
    </row>
    <row r="746" spans="1:59" s="5" customFormat="1" ht="12.75">
      <c r="A746" s="234"/>
      <c r="B746" s="234"/>
      <c r="C746" s="234"/>
      <c r="D746" s="234"/>
      <c r="E746" s="234"/>
      <c r="F746" s="234"/>
      <c r="G746" s="234"/>
      <c r="H746" s="234"/>
      <c r="I746" s="234"/>
      <c r="J746" s="234"/>
      <c r="K746" s="234"/>
      <c r="L746" s="234"/>
      <c r="M746" s="234"/>
      <c r="N746" s="234"/>
      <c r="O746" s="234"/>
      <c r="P746" s="234"/>
      <c r="Q746" s="234"/>
      <c r="R746" s="234"/>
      <c r="S746" s="234"/>
      <c r="T746" s="234"/>
      <c r="U746" s="234"/>
      <c r="V746" s="234"/>
      <c r="W746" s="234"/>
      <c r="X746" s="234"/>
      <c r="Y746" s="234"/>
      <c r="Z746" s="234"/>
      <c r="AA746" s="234"/>
      <c r="AB746" s="234"/>
      <c r="AC746" s="234"/>
      <c r="AD746" s="234"/>
      <c r="AE746" s="234"/>
      <c r="AF746" s="234"/>
      <c r="AG746" s="234"/>
      <c r="AH746" s="234"/>
      <c r="AI746" s="234"/>
      <c r="AJ746" s="234"/>
      <c r="AK746" s="234"/>
      <c r="AL746" s="234"/>
      <c r="AM746" s="234"/>
      <c r="AN746" s="234"/>
      <c r="AO746" s="234"/>
      <c r="AP746" s="234"/>
      <c r="AQ746" s="234"/>
      <c r="AR746" s="240"/>
      <c r="AS746" s="240"/>
      <c r="AT746" s="240"/>
      <c r="AU746" s="240"/>
      <c r="AV746" s="240"/>
      <c r="AW746" s="240"/>
      <c r="AX746" s="240"/>
      <c r="AY746" s="240"/>
      <c r="AZ746" s="240"/>
      <c r="BA746" s="240"/>
      <c r="BB746" s="240"/>
      <c r="BC746" s="240"/>
      <c r="BD746" s="240"/>
      <c r="BE746" s="240"/>
      <c r="BF746" s="240"/>
      <c r="BG746" s="240"/>
    </row>
    <row r="747" spans="1:59" s="5" customFormat="1" ht="12.75">
      <c r="A747" s="234"/>
      <c r="B747" s="234"/>
      <c r="C747" s="234"/>
      <c r="D747" s="234"/>
      <c r="E747" s="234"/>
      <c r="F747" s="234"/>
      <c r="G747" s="234"/>
      <c r="H747" s="234"/>
      <c r="I747" s="234"/>
      <c r="J747" s="234"/>
      <c r="K747" s="234"/>
      <c r="L747" s="234"/>
      <c r="M747" s="234"/>
      <c r="N747" s="234"/>
      <c r="O747" s="234"/>
      <c r="P747" s="234"/>
      <c r="Q747" s="234"/>
      <c r="R747" s="234"/>
      <c r="S747" s="234"/>
      <c r="T747" s="234"/>
      <c r="U747" s="234"/>
      <c r="V747" s="234"/>
      <c r="W747" s="234"/>
      <c r="X747" s="234"/>
      <c r="Y747" s="234"/>
      <c r="Z747" s="234"/>
      <c r="AA747" s="234"/>
      <c r="AB747" s="234"/>
      <c r="AC747" s="234"/>
      <c r="AD747" s="234"/>
      <c r="AE747" s="234"/>
      <c r="AF747" s="234"/>
      <c r="AG747" s="234"/>
      <c r="AH747" s="234"/>
      <c r="AI747" s="234"/>
      <c r="AJ747" s="234"/>
      <c r="AK747" s="234"/>
      <c r="AL747" s="234"/>
      <c r="AM747" s="234"/>
      <c r="AN747" s="234"/>
      <c r="AO747" s="234"/>
      <c r="AP747" s="234"/>
      <c r="AQ747" s="234"/>
      <c r="AR747" s="240"/>
      <c r="AS747" s="240"/>
      <c r="AT747" s="240"/>
      <c r="AU747" s="240"/>
      <c r="AV747" s="240"/>
      <c r="AW747" s="240"/>
      <c r="AX747" s="240"/>
      <c r="AY747" s="240"/>
      <c r="AZ747" s="240"/>
      <c r="BA747" s="240"/>
      <c r="BB747" s="240"/>
      <c r="BC747" s="240"/>
      <c r="BD747" s="240"/>
      <c r="BE747" s="240"/>
      <c r="BF747" s="240"/>
      <c r="BG747" s="240"/>
    </row>
    <row r="748" spans="1:59" s="5" customFormat="1" ht="12.75">
      <c r="A748" s="234"/>
      <c r="B748" s="234"/>
      <c r="C748" s="234"/>
      <c r="D748" s="234"/>
      <c r="E748" s="234"/>
      <c r="F748" s="234"/>
      <c r="G748" s="234"/>
      <c r="H748" s="234"/>
      <c r="I748" s="234"/>
      <c r="J748" s="234"/>
      <c r="K748" s="234"/>
      <c r="L748" s="234"/>
      <c r="M748" s="234"/>
      <c r="N748" s="234"/>
      <c r="O748" s="234"/>
      <c r="P748" s="234"/>
      <c r="Q748" s="234"/>
      <c r="R748" s="234"/>
      <c r="S748" s="234"/>
      <c r="T748" s="234"/>
      <c r="U748" s="234"/>
      <c r="V748" s="234"/>
      <c r="W748" s="234"/>
      <c r="X748" s="234"/>
      <c r="Y748" s="234"/>
      <c r="Z748" s="234"/>
      <c r="AA748" s="234"/>
      <c r="AB748" s="234"/>
      <c r="AC748" s="234"/>
      <c r="AD748" s="234"/>
      <c r="AE748" s="234"/>
      <c r="AF748" s="234"/>
      <c r="AG748" s="234"/>
      <c r="AH748" s="234"/>
      <c r="AI748" s="234"/>
      <c r="AJ748" s="234"/>
      <c r="AK748" s="234"/>
      <c r="AL748" s="234"/>
      <c r="AM748" s="234"/>
      <c r="AN748" s="234"/>
      <c r="AO748" s="234"/>
      <c r="AP748" s="234"/>
      <c r="AQ748" s="234"/>
      <c r="AR748" s="240"/>
      <c r="AS748" s="240"/>
      <c r="AT748" s="240"/>
      <c r="AU748" s="240"/>
      <c r="AV748" s="240"/>
      <c r="AW748" s="240"/>
      <c r="AX748" s="240"/>
      <c r="AY748" s="240"/>
      <c r="AZ748" s="240"/>
      <c r="BA748" s="240"/>
      <c r="BB748" s="240"/>
      <c r="BC748" s="240"/>
      <c r="BD748" s="240"/>
      <c r="BE748" s="240"/>
      <c r="BF748" s="240"/>
      <c r="BG748" s="240"/>
    </row>
    <row r="749" spans="1:59" s="5" customFormat="1" ht="12.75">
      <c r="A749" s="234"/>
      <c r="B749" s="234"/>
      <c r="C749" s="234"/>
      <c r="D749" s="234"/>
      <c r="E749" s="234"/>
      <c r="F749" s="234"/>
      <c r="G749" s="234"/>
      <c r="H749" s="234"/>
      <c r="I749" s="234"/>
      <c r="J749" s="234"/>
      <c r="K749" s="234"/>
      <c r="L749" s="234"/>
      <c r="M749" s="234"/>
      <c r="N749" s="234"/>
      <c r="O749" s="234"/>
      <c r="P749" s="234"/>
      <c r="Q749" s="234"/>
      <c r="R749" s="234"/>
      <c r="S749" s="234"/>
      <c r="T749" s="234"/>
      <c r="U749" s="234"/>
      <c r="V749" s="234"/>
      <c r="W749" s="234"/>
      <c r="X749" s="234"/>
      <c r="Y749" s="234"/>
      <c r="Z749" s="234"/>
      <c r="AA749" s="234"/>
      <c r="AB749" s="234"/>
      <c r="AC749" s="234"/>
      <c r="AD749" s="234"/>
      <c r="AE749" s="234"/>
      <c r="AF749" s="234"/>
      <c r="AG749" s="234"/>
      <c r="AH749" s="234"/>
      <c r="AI749" s="234"/>
      <c r="AJ749" s="234"/>
      <c r="AK749" s="234"/>
      <c r="AL749" s="234"/>
      <c r="AM749" s="234"/>
      <c r="AN749" s="234"/>
      <c r="AO749" s="234"/>
      <c r="AP749" s="234"/>
      <c r="AQ749" s="234"/>
      <c r="AR749" s="240"/>
      <c r="AS749" s="240"/>
      <c r="AT749" s="240"/>
      <c r="AU749" s="240"/>
      <c r="AV749" s="240"/>
      <c r="AW749" s="240"/>
      <c r="AX749" s="240"/>
      <c r="AY749" s="240"/>
      <c r="AZ749" s="240"/>
      <c r="BA749" s="240"/>
      <c r="BB749" s="240"/>
      <c r="BC749" s="240"/>
      <c r="BD749" s="240"/>
      <c r="BE749" s="240"/>
      <c r="BF749" s="240"/>
      <c r="BG749" s="240"/>
    </row>
    <row r="750" spans="1:59" s="5" customFormat="1" ht="12.75">
      <c r="A750" s="234"/>
      <c r="B750" s="234"/>
      <c r="C750" s="234"/>
      <c r="D750" s="234"/>
      <c r="E750" s="234"/>
      <c r="F750" s="234"/>
      <c r="G750" s="234"/>
      <c r="H750" s="234"/>
      <c r="I750" s="234"/>
      <c r="J750" s="234"/>
      <c r="K750" s="234"/>
      <c r="L750" s="234"/>
      <c r="M750" s="234"/>
      <c r="N750" s="234"/>
      <c r="O750" s="234"/>
      <c r="P750" s="234"/>
      <c r="Q750" s="234"/>
      <c r="R750" s="234"/>
      <c r="S750" s="234"/>
      <c r="T750" s="234"/>
      <c r="U750" s="234"/>
      <c r="V750" s="234"/>
      <c r="W750" s="234"/>
      <c r="X750" s="234"/>
      <c r="Y750" s="234"/>
      <c r="Z750" s="234"/>
      <c r="AA750" s="234"/>
      <c r="AB750" s="234"/>
      <c r="AC750" s="234"/>
      <c r="AD750" s="234"/>
      <c r="AE750" s="234"/>
      <c r="AF750" s="234"/>
      <c r="AG750" s="234"/>
      <c r="AH750" s="234"/>
      <c r="AI750" s="234"/>
      <c r="AJ750" s="234"/>
      <c r="AK750" s="234"/>
      <c r="AL750" s="234"/>
      <c r="AM750" s="234"/>
      <c r="AN750" s="234"/>
      <c r="AO750" s="234"/>
      <c r="AP750" s="234"/>
      <c r="AQ750" s="234"/>
      <c r="AR750" s="240"/>
      <c r="AS750" s="240"/>
      <c r="AT750" s="240"/>
      <c r="AU750" s="240"/>
      <c r="AV750" s="240"/>
      <c r="AW750" s="240"/>
      <c r="AX750" s="240"/>
      <c r="AY750" s="240"/>
      <c r="AZ750" s="240"/>
      <c r="BA750" s="240"/>
      <c r="BB750" s="240"/>
      <c r="BC750" s="240"/>
      <c r="BD750" s="240"/>
      <c r="BE750" s="240"/>
      <c r="BF750" s="240"/>
      <c r="BG750" s="240"/>
    </row>
    <row r="751" spans="1:59" s="5" customFormat="1" ht="12.75">
      <c r="A751" s="234"/>
      <c r="B751" s="234"/>
      <c r="C751" s="234"/>
      <c r="D751" s="234"/>
      <c r="E751" s="234"/>
      <c r="F751" s="234"/>
      <c r="G751" s="234"/>
      <c r="H751" s="234"/>
      <c r="I751" s="234"/>
      <c r="J751" s="234"/>
      <c r="K751" s="234"/>
      <c r="L751" s="234"/>
      <c r="M751" s="234"/>
      <c r="N751" s="234"/>
      <c r="O751" s="234"/>
      <c r="P751" s="234"/>
      <c r="Q751" s="234"/>
      <c r="R751" s="234"/>
      <c r="S751" s="234"/>
      <c r="T751" s="234"/>
      <c r="U751" s="234"/>
      <c r="V751" s="234"/>
      <c r="W751" s="234"/>
      <c r="X751" s="234"/>
      <c r="Y751" s="234"/>
      <c r="Z751" s="234"/>
      <c r="AA751" s="234"/>
      <c r="AB751" s="234"/>
      <c r="AC751" s="234"/>
      <c r="AD751" s="234"/>
      <c r="AE751" s="234"/>
      <c r="AF751" s="234"/>
      <c r="AG751" s="234"/>
      <c r="AH751" s="234"/>
      <c r="AI751" s="234"/>
      <c r="AJ751" s="234"/>
      <c r="AK751" s="234"/>
      <c r="AL751" s="234"/>
      <c r="AM751" s="234"/>
      <c r="AN751" s="234"/>
      <c r="AO751" s="234"/>
      <c r="AP751" s="234"/>
      <c r="AQ751" s="234"/>
      <c r="AR751" s="240"/>
      <c r="AS751" s="240"/>
      <c r="AT751" s="240"/>
      <c r="AU751" s="240"/>
      <c r="AV751" s="240"/>
      <c r="AW751" s="240"/>
      <c r="AX751" s="240"/>
      <c r="AY751" s="240"/>
      <c r="AZ751" s="240"/>
      <c r="BA751" s="240"/>
      <c r="BB751" s="240"/>
      <c r="BC751" s="240"/>
      <c r="BD751" s="240"/>
      <c r="BE751" s="240"/>
      <c r="BF751" s="240"/>
      <c r="BG751" s="240"/>
    </row>
    <row r="752" spans="1:59" s="5" customFormat="1" ht="12.75">
      <c r="A752" s="234"/>
      <c r="B752" s="234"/>
      <c r="C752" s="234"/>
      <c r="D752" s="234"/>
      <c r="E752" s="234"/>
      <c r="F752" s="234"/>
      <c r="G752" s="234"/>
      <c r="H752" s="234"/>
      <c r="I752" s="234"/>
      <c r="J752" s="234"/>
      <c r="K752" s="234"/>
      <c r="L752" s="234"/>
      <c r="M752" s="234"/>
      <c r="N752" s="234"/>
      <c r="O752" s="234"/>
      <c r="P752" s="234"/>
      <c r="Q752" s="234"/>
      <c r="R752" s="234"/>
      <c r="S752" s="234"/>
      <c r="T752" s="234"/>
      <c r="U752" s="234"/>
      <c r="V752" s="234"/>
      <c r="W752" s="234"/>
      <c r="X752" s="234"/>
      <c r="Y752" s="234"/>
      <c r="Z752" s="234"/>
      <c r="AA752" s="234"/>
      <c r="AB752" s="234"/>
      <c r="AC752" s="234"/>
      <c r="AD752" s="234"/>
      <c r="AE752" s="234"/>
      <c r="AF752" s="234"/>
      <c r="AG752" s="234"/>
      <c r="AH752" s="234"/>
      <c r="AI752" s="234"/>
      <c r="AJ752" s="234"/>
      <c r="AK752" s="234"/>
      <c r="AL752" s="234"/>
      <c r="AM752" s="234"/>
      <c r="AN752" s="234"/>
      <c r="AO752" s="234"/>
      <c r="AP752" s="234"/>
      <c r="AQ752" s="234"/>
      <c r="AR752" s="240"/>
      <c r="AS752" s="240"/>
      <c r="AT752" s="240"/>
      <c r="AU752" s="240"/>
      <c r="AV752" s="240"/>
      <c r="AW752" s="240"/>
      <c r="AX752" s="240"/>
      <c r="AY752" s="240"/>
      <c r="AZ752" s="240"/>
      <c r="BA752" s="240"/>
      <c r="BB752" s="240"/>
      <c r="BC752" s="240"/>
      <c r="BD752" s="240"/>
      <c r="BE752" s="240"/>
      <c r="BF752" s="240"/>
      <c r="BG752" s="240"/>
    </row>
    <row r="753" spans="1:59" s="5" customFormat="1" ht="12.75">
      <c r="A753" s="234"/>
      <c r="B753" s="234"/>
      <c r="C753" s="234"/>
      <c r="D753" s="234"/>
      <c r="E753" s="234"/>
      <c r="F753" s="234"/>
      <c r="G753" s="234"/>
      <c r="H753" s="234"/>
      <c r="I753" s="234"/>
      <c r="J753" s="234"/>
      <c r="K753" s="234"/>
      <c r="L753" s="234"/>
      <c r="M753" s="234"/>
      <c r="N753" s="234"/>
      <c r="O753" s="234"/>
      <c r="P753" s="234"/>
      <c r="Q753" s="234"/>
      <c r="R753" s="234"/>
      <c r="S753" s="234"/>
      <c r="T753" s="234"/>
      <c r="U753" s="234"/>
      <c r="V753" s="234"/>
      <c r="W753" s="234"/>
      <c r="X753" s="234"/>
      <c r="Y753" s="234"/>
      <c r="Z753" s="234"/>
      <c r="AA753" s="234"/>
      <c r="AB753" s="234"/>
      <c r="AC753" s="234"/>
      <c r="AD753" s="234"/>
      <c r="AE753" s="234"/>
      <c r="AF753" s="234"/>
      <c r="AG753" s="234"/>
      <c r="AH753" s="234"/>
      <c r="AI753" s="234"/>
      <c r="AJ753" s="234"/>
      <c r="AK753" s="234"/>
      <c r="AL753" s="234"/>
      <c r="AM753" s="234"/>
      <c r="AN753" s="234"/>
      <c r="AO753" s="234"/>
      <c r="AP753" s="234"/>
      <c r="AQ753" s="234"/>
      <c r="AR753" s="240"/>
      <c r="AS753" s="240"/>
      <c r="AT753" s="240"/>
      <c r="AU753" s="240"/>
      <c r="AV753" s="240"/>
      <c r="AW753" s="240"/>
      <c r="AX753" s="240"/>
      <c r="AY753" s="240"/>
      <c r="AZ753" s="240"/>
      <c r="BA753" s="240"/>
      <c r="BB753" s="240"/>
      <c r="BC753" s="240"/>
      <c r="BD753" s="240"/>
      <c r="BE753" s="240"/>
      <c r="BF753" s="240"/>
      <c r="BG753" s="240"/>
    </row>
    <row r="754" spans="1:59" s="5" customFormat="1" ht="12.75">
      <c r="A754" s="234"/>
      <c r="B754" s="234"/>
      <c r="C754" s="234"/>
      <c r="D754" s="234"/>
      <c r="E754" s="234"/>
      <c r="F754" s="234"/>
      <c r="G754" s="234"/>
      <c r="H754" s="234"/>
      <c r="I754" s="234"/>
      <c r="J754" s="234"/>
      <c r="K754" s="234"/>
      <c r="L754" s="234"/>
      <c r="M754" s="234"/>
      <c r="N754" s="234"/>
      <c r="O754" s="234"/>
      <c r="P754" s="234"/>
      <c r="Q754" s="234"/>
      <c r="R754" s="234"/>
      <c r="S754" s="234"/>
      <c r="T754" s="234"/>
      <c r="U754" s="234"/>
      <c r="V754" s="234"/>
      <c r="W754" s="234"/>
      <c r="X754" s="234"/>
      <c r="Y754" s="234"/>
      <c r="Z754" s="234"/>
      <c r="AA754" s="234"/>
      <c r="AB754" s="234"/>
      <c r="AC754" s="234"/>
      <c r="AD754" s="234"/>
      <c r="AE754" s="234"/>
      <c r="AF754" s="234"/>
      <c r="AG754" s="234"/>
      <c r="AH754" s="234"/>
      <c r="AI754" s="234"/>
      <c r="AJ754" s="234"/>
      <c r="AK754" s="234"/>
      <c r="AL754" s="234"/>
      <c r="AM754" s="234"/>
      <c r="AN754" s="234"/>
      <c r="AO754" s="234"/>
      <c r="AP754" s="234"/>
      <c r="AQ754" s="234"/>
      <c r="AR754" s="240"/>
      <c r="AS754" s="240"/>
      <c r="AT754" s="240"/>
      <c r="AU754" s="240"/>
      <c r="AV754" s="240"/>
      <c r="AW754" s="240"/>
      <c r="AX754" s="240"/>
      <c r="AY754" s="240"/>
      <c r="AZ754" s="240"/>
      <c r="BA754" s="240"/>
      <c r="BB754" s="240"/>
      <c r="BC754" s="240"/>
      <c r="BD754" s="240"/>
      <c r="BE754" s="240"/>
      <c r="BF754" s="240"/>
      <c r="BG754" s="240"/>
    </row>
    <row r="755" spans="1:59" s="5" customFormat="1" ht="12.75">
      <c r="A755" s="234"/>
      <c r="B755" s="234"/>
      <c r="C755" s="234"/>
      <c r="D755" s="234"/>
      <c r="E755" s="234"/>
      <c r="F755" s="234"/>
      <c r="G755" s="234"/>
      <c r="H755" s="234"/>
      <c r="I755" s="234"/>
      <c r="J755" s="234"/>
      <c r="K755" s="234"/>
      <c r="L755" s="234"/>
      <c r="M755" s="234"/>
      <c r="N755" s="234"/>
      <c r="O755" s="234"/>
      <c r="P755" s="234"/>
      <c r="Q755" s="234"/>
      <c r="R755" s="234"/>
      <c r="S755" s="234"/>
      <c r="T755" s="234"/>
      <c r="U755" s="234"/>
      <c r="V755" s="234"/>
      <c r="W755" s="234"/>
      <c r="X755" s="234"/>
      <c r="Y755" s="234"/>
      <c r="Z755" s="234"/>
      <c r="AA755" s="234"/>
      <c r="AB755" s="234"/>
      <c r="AC755" s="234"/>
      <c r="AD755" s="234"/>
      <c r="AE755" s="234"/>
      <c r="AF755" s="234"/>
      <c r="AG755" s="234"/>
      <c r="AH755" s="234"/>
      <c r="AI755" s="234"/>
      <c r="AJ755" s="234"/>
      <c r="AK755" s="234"/>
      <c r="AL755" s="234"/>
      <c r="AM755" s="234"/>
      <c r="AN755" s="234"/>
      <c r="AO755" s="234"/>
      <c r="AP755" s="234"/>
      <c r="AQ755" s="234"/>
      <c r="AR755" s="240"/>
      <c r="AS755" s="240"/>
      <c r="AT755" s="240"/>
      <c r="AU755" s="240"/>
      <c r="AV755" s="240"/>
      <c r="AW755" s="240"/>
      <c r="AX755" s="240"/>
      <c r="AY755" s="240"/>
      <c r="AZ755" s="240"/>
      <c r="BA755" s="240"/>
      <c r="BB755" s="240"/>
      <c r="BC755" s="240"/>
      <c r="BD755" s="240"/>
      <c r="BE755" s="240"/>
      <c r="BF755" s="240"/>
      <c r="BG755" s="240"/>
    </row>
    <row r="756" spans="1:59" s="5" customFormat="1" ht="12.75">
      <c r="A756" s="234"/>
      <c r="B756" s="234"/>
      <c r="C756" s="234"/>
      <c r="D756" s="234"/>
      <c r="E756" s="234"/>
      <c r="F756" s="234"/>
      <c r="G756" s="234"/>
      <c r="H756" s="234"/>
      <c r="I756" s="234"/>
      <c r="J756" s="234"/>
      <c r="K756" s="234"/>
      <c r="L756" s="234"/>
      <c r="M756" s="234"/>
      <c r="N756" s="234"/>
      <c r="O756" s="234"/>
      <c r="P756" s="234"/>
      <c r="Q756" s="234"/>
      <c r="R756" s="234"/>
      <c r="S756" s="234"/>
      <c r="T756" s="234"/>
      <c r="U756" s="234"/>
      <c r="V756" s="234"/>
      <c r="W756" s="234"/>
      <c r="X756" s="234"/>
      <c r="Y756" s="234"/>
      <c r="Z756" s="234"/>
      <c r="AA756" s="234"/>
      <c r="AB756" s="234"/>
      <c r="AC756" s="234"/>
      <c r="AD756" s="234"/>
      <c r="AE756" s="234"/>
      <c r="AF756" s="234"/>
      <c r="AG756" s="234"/>
      <c r="AH756" s="234"/>
      <c r="AI756" s="234"/>
      <c r="AJ756" s="234"/>
      <c r="AK756" s="234"/>
      <c r="AL756" s="234"/>
      <c r="AM756" s="234"/>
      <c r="AN756" s="234"/>
      <c r="AO756" s="234"/>
      <c r="AP756" s="234"/>
      <c r="AQ756" s="234"/>
      <c r="AR756" s="240"/>
      <c r="AS756" s="240"/>
      <c r="AT756" s="240"/>
      <c r="AU756" s="240"/>
      <c r="AV756" s="240"/>
      <c r="AW756" s="240"/>
      <c r="AX756" s="240"/>
      <c r="AY756" s="240"/>
      <c r="AZ756" s="240"/>
      <c r="BA756" s="240"/>
      <c r="BB756" s="240"/>
      <c r="BC756" s="240"/>
      <c r="BD756" s="240"/>
      <c r="BE756" s="240"/>
      <c r="BF756" s="240"/>
      <c r="BG756" s="240"/>
    </row>
    <row r="757" spans="1:59" s="5" customFormat="1" ht="12.75">
      <c r="A757" s="234"/>
      <c r="B757" s="234"/>
      <c r="C757" s="234"/>
      <c r="D757" s="234"/>
      <c r="E757" s="234"/>
      <c r="F757" s="234"/>
      <c r="G757" s="234"/>
      <c r="H757" s="234"/>
      <c r="I757" s="234"/>
      <c r="J757" s="234"/>
      <c r="K757" s="234"/>
      <c r="L757" s="234"/>
      <c r="M757" s="234"/>
      <c r="N757" s="234"/>
      <c r="O757" s="234"/>
      <c r="P757" s="234"/>
      <c r="Q757" s="234"/>
      <c r="R757" s="234"/>
      <c r="S757" s="234"/>
      <c r="T757" s="234"/>
      <c r="U757" s="234"/>
      <c r="V757" s="234"/>
      <c r="W757" s="234"/>
      <c r="X757" s="234"/>
      <c r="Y757" s="234"/>
      <c r="Z757" s="234"/>
      <c r="AA757" s="234"/>
      <c r="AB757" s="234"/>
      <c r="AC757" s="234"/>
      <c r="AD757" s="234"/>
      <c r="AE757" s="234"/>
      <c r="AF757" s="234"/>
      <c r="AG757" s="234"/>
      <c r="AH757" s="234"/>
      <c r="AI757" s="234"/>
      <c r="AJ757" s="234"/>
      <c r="AK757" s="234"/>
      <c r="AL757" s="234"/>
      <c r="AM757" s="234"/>
      <c r="AN757" s="234"/>
      <c r="AO757" s="234"/>
      <c r="AP757" s="234"/>
      <c r="AQ757" s="234"/>
      <c r="AR757" s="240"/>
      <c r="AS757" s="240"/>
      <c r="AT757" s="240"/>
      <c r="AU757" s="240"/>
      <c r="AV757" s="240"/>
      <c r="AW757" s="240"/>
      <c r="AX757" s="240"/>
      <c r="AY757" s="240"/>
      <c r="AZ757" s="240"/>
      <c r="BA757" s="240"/>
      <c r="BB757" s="240"/>
      <c r="BC757" s="240"/>
      <c r="BD757" s="240"/>
      <c r="BE757" s="240"/>
      <c r="BF757" s="240"/>
      <c r="BG757" s="240"/>
    </row>
    <row r="758" spans="1:59" s="5" customFormat="1" ht="12.75">
      <c r="A758" s="234"/>
      <c r="B758" s="234"/>
      <c r="C758" s="234"/>
      <c r="D758" s="234"/>
      <c r="E758" s="234"/>
      <c r="F758" s="234"/>
      <c r="G758" s="234"/>
      <c r="H758" s="234"/>
      <c r="I758" s="234"/>
      <c r="J758" s="234"/>
      <c r="K758" s="234"/>
      <c r="L758" s="234"/>
      <c r="M758" s="234"/>
      <c r="N758" s="234"/>
      <c r="O758" s="234"/>
      <c r="P758" s="234"/>
      <c r="Q758" s="234"/>
      <c r="R758" s="234"/>
      <c r="S758" s="234"/>
      <c r="T758" s="234"/>
      <c r="U758" s="234"/>
      <c r="V758" s="234"/>
      <c r="W758" s="234"/>
      <c r="X758" s="234"/>
      <c r="Y758" s="234"/>
      <c r="Z758" s="234"/>
      <c r="AA758" s="234"/>
      <c r="AB758" s="234"/>
      <c r="AC758" s="234"/>
      <c r="AD758" s="234"/>
      <c r="AE758" s="234"/>
      <c r="AF758" s="234"/>
      <c r="AG758" s="234"/>
      <c r="AH758" s="234"/>
      <c r="AI758" s="234"/>
      <c r="AJ758" s="234"/>
      <c r="AK758" s="234"/>
      <c r="AL758" s="234"/>
      <c r="AM758" s="234"/>
      <c r="AN758" s="234"/>
      <c r="AO758" s="234"/>
      <c r="AP758" s="234"/>
      <c r="AQ758" s="234"/>
      <c r="AR758" s="240"/>
      <c r="AS758" s="240"/>
      <c r="AT758" s="240"/>
      <c r="AU758" s="240"/>
      <c r="AV758" s="240"/>
      <c r="AW758" s="240"/>
      <c r="AX758" s="240"/>
      <c r="AY758" s="240"/>
      <c r="AZ758" s="240"/>
      <c r="BA758" s="240"/>
      <c r="BB758" s="240"/>
      <c r="BC758" s="240"/>
      <c r="BD758" s="240"/>
      <c r="BE758" s="240"/>
      <c r="BF758" s="240"/>
      <c r="BG758" s="240"/>
    </row>
    <row r="759" spans="1:59" s="5" customFormat="1" ht="12.75">
      <c r="A759" s="234"/>
      <c r="B759" s="234"/>
      <c r="C759" s="234"/>
      <c r="D759" s="234"/>
      <c r="E759" s="234"/>
      <c r="F759" s="234"/>
      <c r="G759" s="234"/>
      <c r="H759" s="234"/>
      <c r="I759" s="234"/>
      <c r="J759" s="234"/>
      <c r="K759" s="234"/>
      <c r="L759" s="234"/>
      <c r="M759" s="234"/>
      <c r="N759" s="234"/>
      <c r="O759" s="234"/>
      <c r="P759" s="234"/>
      <c r="Q759" s="234"/>
      <c r="R759" s="234"/>
      <c r="S759" s="234"/>
      <c r="T759" s="234"/>
      <c r="U759" s="234"/>
      <c r="V759" s="234"/>
      <c r="W759" s="234"/>
      <c r="X759" s="234"/>
      <c r="Y759" s="234"/>
      <c r="Z759" s="234"/>
      <c r="AA759" s="234"/>
      <c r="AB759" s="234"/>
      <c r="AC759" s="234"/>
      <c r="AD759" s="234"/>
      <c r="AE759" s="234"/>
      <c r="AF759" s="234"/>
      <c r="AG759" s="234"/>
      <c r="AH759" s="234"/>
      <c r="AI759" s="234"/>
      <c r="AJ759" s="234"/>
      <c r="AK759" s="234"/>
      <c r="AL759" s="234"/>
      <c r="AM759" s="234"/>
      <c r="AN759" s="234"/>
      <c r="AO759" s="234"/>
      <c r="AP759" s="234"/>
      <c r="AQ759" s="234"/>
      <c r="AR759" s="240"/>
      <c r="AS759" s="240"/>
      <c r="AT759" s="240"/>
      <c r="AU759" s="240"/>
      <c r="AV759" s="240"/>
      <c r="AW759" s="240"/>
      <c r="AX759" s="240"/>
      <c r="AY759" s="240"/>
      <c r="AZ759" s="240"/>
      <c r="BA759" s="240"/>
      <c r="BB759" s="240"/>
      <c r="BC759" s="240"/>
      <c r="BD759" s="240"/>
      <c r="BE759" s="240"/>
      <c r="BF759" s="240"/>
      <c r="BG759" s="240"/>
    </row>
    <row r="760" spans="1:59" s="5" customFormat="1" ht="12.75">
      <c r="A760" s="234"/>
      <c r="B760" s="234"/>
      <c r="C760" s="234"/>
      <c r="D760" s="234"/>
      <c r="E760" s="234"/>
      <c r="F760" s="234"/>
      <c r="G760" s="234"/>
      <c r="H760" s="234"/>
      <c r="I760" s="234"/>
      <c r="J760" s="234"/>
      <c r="K760" s="234"/>
      <c r="L760" s="234"/>
      <c r="M760" s="234"/>
      <c r="N760" s="234"/>
      <c r="O760" s="234"/>
      <c r="P760" s="234"/>
      <c r="Q760" s="234"/>
      <c r="R760" s="234"/>
      <c r="S760" s="234"/>
      <c r="T760" s="234"/>
      <c r="U760" s="234"/>
      <c r="V760" s="234"/>
      <c r="W760" s="234"/>
      <c r="X760" s="234"/>
      <c r="Y760" s="234"/>
      <c r="Z760" s="234"/>
      <c r="AA760" s="234"/>
      <c r="AB760" s="234"/>
      <c r="AC760" s="234"/>
      <c r="AD760" s="234"/>
      <c r="AE760" s="234"/>
      <c r="AF760" s="234"/>
      <c r="AG760" s="234"/>
      <c r="AH760" s="234"/>
      <c r="AI760" s="234"/>
      <c r="AJ760" s="234"/>
      <c r="AK760" s="234"/>
      <c r="AL760" s="234"/>
      <c r="AM760" s="234"/>
      <c r="AN760" s="234"/>
      <c r="AO760" s="234"/>
      <c r="AP760" s="234"/>
      <c r="AQ760" s="234"/>
      <c r="AR760" s="240"/>
      <c r="AS760" s="240"/>
      <c r="AT760" s="240"/>
      <c r="AU760" s="240"/>
      <c r="AV760" s="240"/>
      <c r="AW760" s="240"/>
      <c r="AX760" s="240"/>
      <c r="AY760" s="240"/>
      <c r="AZ760" s="240"/>
      <c r="BA760" s="240"/>
      <c r="BB760" s="240"/>
      <c r="BC760" s="240"/>
      <c r="BD760" s="240"/>
      <c r="BE760" s="240"/>
      <c r="BF760" s="240"/>
      <c r="BG760" s="240"/>
    </row>
    <row r="761" spans="1:59" s="5" customFormat="1" ht="12.75">
      <c r="A761" s="234"/>
      <c r="B761" s="234"/>
      <c r="C761" s="234"/>
      <c r="D761" s="234"/>
      <c r="E761" s="234"/>
      <c r="F761" s="234"/>
      <c r="G761" s="234"/>
      <c r="H761" s="234"/>
      <c r="I761" s="234"/>
      <c r="J761" s="234"/>
      <c r="K761" s="234"/>
      <c r="L761" s="234"/>
      <c r="M761" s="234"/>
      <c r="N761" s="234"/>
      <c r="O761" s="234"/>
      <c r="P761" s="234"/>
      <c r="Q761" s="234"/>
      <c r="R761" s="234"/>
      <c r="S761" s="234"/>
      <c r="T761" s="234"/>
      <c r="U761" s="234"/>
      <c r="V761" s="234"/>
      <c r="W761" s="234"/>
      <c r="X761" s="234"/>
      <c r="Y761" s="234"/>
      <c r="Z761" s="234"/>
      <c r="AA761" s="234"/>
      <c r="AB761" s="234"/>
      <c r="AC761" s="234"/>
      <c r="AD761" s="234"/>
      <c r="AE761" s="234"/>
      <c r="AF761" s="234"/>
      <c r="AG761" s="234"/>
      <c r="AH761" s="234"/>
      <c r="AI761" s="234"/>
      <c r="AJ761" s="234"/>
      <c r="AK761" s="234"/>
      <c r="AL761" s="234"/>
      <c r="AM761" s="234"/>
      <c r="AN761" s="234"/>
      <c r="AO761" s="234"/>
      <c r="AP761" s="234"/>
      <c r="AQ761" s="234"/>
      <c r="AR761" s="240"/>
      <c r="AS761" s="240"/>
      <c r="AT761" s="240"/>
      <c r="AU761" s="240"/>
      <c r="AV761" s="240"/>
      <c r="AW761" s="240"/>
      <c r="AX761" s="240"/>
      <c r="AY761" s="240"/>
      <c r="AZ761" s="240"/>
      <c r="BA761" s="240"/>
      <c r="BB761" s="240"/>
      <c r="BC761" s="240"/>
      <c r="BD761" s="240"/>
      <c r="BE761" s="240"/>
      <c r="BF761" s="240"/>
      <c r="BG761" s="240"/>
    </row>
    <row r="762" spans="1:59" s="5" customFormat="1" ht="12.75">
      <c r="A762" s="234"/>
      <c r="B762" s="234"/>
      <c r="C762" s="234"/>
      <c r="D762" s="234"/>
      <c r="E762" s="234"/>
      <c r="F762" s="234"/>
      <c r="G762" s="234"/>
      <c r="H762" s="234"/>
      <c r="I762" s="234"/>
      <c r="J762" s="234"/>
      <c r="K762" s="234"/>
      <c r="L762" s="234"/>
      <c r="M762" s="234"/>
      <c r="N762" s="234"/>
      <c r="O762" s="234"/>
      <c r="P762" s="234"/>
      <c r="Q762" s="234"/>
      <c r="R762" s="234"/>
      <c r="S762" s="234"/>
      <c r="T762" s="234"/>
      <c r="U762" s="234"/>
      <c r="V762" s="234"/>
      <c r="W762" s="234"/>
      <c r="X762" s="234"/>
      <c r="Y762" s="234"/>
      <c r="Z762" s="234"/>
      <c r="AA762" s="234"/>
      <c r="AB762" s="234"/>
      <c r="AC762" s="234"/>
      <c r="AD762" s="234"/>
      <c r="AE762" s="234"/>
      <c r="AF762" s="234"/>
      <c r="AG762" s="234"/>
      <c r="AH762" s="234"/>
      <c r="AI762" s="234"/>
      <c r="AJ762" s="234"/>
      <c r="AK762" s="234"/>
      <c r="AL762" s="234"/>
      <c r="AM762" s="234"/>
      <c r="AN762" s="234"/>
      <c r="AO762" s="234"/>
      <c r="AP762" s="234"/>
      <c r="AQ762" s="234"/>
      <c r="AR762" s="240"/>
      <c r="AS762" s="240"/>
      <c r="AT762" s="240"/>
      <c r="AU762" s="240"/>
      <c r="AV762" s="240"/>
      <c r="AW762" s="240"/>
      <c r="AX762" s="240"/>
      <c r="AY762" s="240"/>
      <c r="AZ762" s="240"/>
      <c r="BA762" s="240"/>
      <c r="BB762" s="240"/>
      <c r="BC762" s="240"/>
      <c r="BD762" s="240"/>
      <c r="BE762" s="240"/>
      <c r="BF762" s="240"/>
      <c r="BG762" s="240"/>
    </row>
    <row r="763" spans="1:59" s="5" customFormat="1" ht="12.75">
      <c r="A763" s="234"/>
      <c r="B763" s="234"/>
      <c r="C763" s="234"/>
      <c r="D763" s="234"/>
      <c r="E763" s="234"/>
      <c r="F763" s="234"/>
      <c r="G763" s="234"/>
      <c r="H763" s="234"/>
      <c r="I763" s="234"/>
      <c r="J763" s="234"/>
      <c r="K763" s="234"/>
      <c r="L763" s="234"/>
      <c r="M763" s="234"/>
      <c r="N763" s="234"/>
      <c r="O763" s="234"/>
      <c r="P763" s="234"/>
      <c r="Q763" s="234"/>
      <c r="R763" s="234"/>
      <c r="S763" s="234"/>
      <c r="T763" s="234"/>
      <c r="U763" s="234"/>
      <c r="V763" s="234"/>
      <c r="W763" s="234"/>
      <c r="X763" s="234"/>
      <c r="Y763" s="234"/>
      <c r="Z763" s="234"/>
      <c r="AA763" s="234"/>
      <c r="AB763" s="234"/>
      <c r="AC763" s="234"/>
      <c r="AD763" s="234"/>
      <c r="AE763" s="234"/>
      <c r="AF763" s="234"/>
      <c r="AG763" s="234"/>
      <c r="AH763" s="234"/>
      <c r="AI763" s="234"/>
      <c r="AJ763" s="234"/>
      <c r="AK763" s="234"/>
      <c r="AL763" s="234"/>
      <c r="AM763" s="234"/>
      <c r="AN763" s="234"/>
      <c r="AO763" s="234"/>
      <c r="AP763" s="234"/>
      <c r="AQ763" s="234"/>
      <c r="AR763" s="240"/>
      <c r="AS763" s="240"/>
      <c r="AT763" s="240"/>
      <c r="AU763" s="240"/>
      <c r="AV763" s="240"/>
      <c r="AW763" s="240"/>
      <c r="AX763" s="240"/>
      <c r="AY763" s="240"/>
      <c r="AZ763" s="240"/>
      <c r="BA763" s="240"/>
      <c r="BB763" s="240"/>
      <c r="BC763" s="240"/>
      <c r="BD763" s="240"/>
      <c r="BE763" s="240"/>
      <c r="BF763" s="240"/>
      <c r="BG763" s="240"/>
    </row>
    <row r="764" spans="1:59" s="5" customFormat="1" ht="12.75">
      <c r="A764" s="234"/>
      <c r="B764" s="234"/>
      <c r="C764" s="234"/>
      <c r="D764" s="234"/>
      <c r="E764" s="234"/>
      <c r="F764" s="234"/>
      <c r="G764" s="234"/>
      <c r="H764" s="234"/>
      <c r="I764" s="234"/>
      <c r="J764" s="234"/>
      <c r="K764" s="234"/>
      <c r="L764" s="234"/>
      <c r="M764" s="234"/>
      <c r="N764" s="234"/>
      <c r="O764" s="234"/>
      <c r="P764" s="234"/>
      <c r="Q764" s="234"/>
      <c r="R764" s="234"/>
      <c r="S764" s="234"/>
      <c r="T764" s="234"/>
      <c r="U764" s="234"/>
      <c r="V764" s="234"/>
      <c r="W764" s="234"/>
      <c r="X764" s="234"/>
      <c r="Y764" s="234"/>
      <c r="Z764" s="234"/>
      <c r="AA764" s="234"/>
      <c r="AB764" s="234"/>
      <c r="AC764" s="234"/>
      <c r="AD764" s="234"/>
      <c r="AE764" s="234"/>
      <c r="AF764" s="234"/>
      <c r="AG764" s="234"/>
      <c r="AH764" s="234"/>
      <c r="AI764" s="234"/>
      <c r="AJ764" s="234"/>
      <c r="AK764" s="234"/>
      <c r="AL764" s="234"/>
      <c r="AM764" s="234"/>
      <c r="AN764" s="234"/>
      <c r="AO764" s="234"/>
      <c r="AP764" s="234"/>
      <c r="AQ764" s="234"/>
      <c r="AR764" s="240"/>
      <c r="AS764" s="240"/>
      <c r="AT764" s="240"/>
      <c r="AU764" s="240"/>
      <c r="AV764" s="240"/>
      <c r="AW764" s="240"/>
      <c r="AX764" s="240"/>
      <c r="AY764" s="240"/>
      <c r="AZ764" s="240"/>
      <c r="BA764" s="240"/>
      <c r="BB764" s="240"/>
      <c r="BC764" s="240"/>
      <c r="BD764" s="240"/>
      <c r="BE764" s="240"/>
      <c r="BF764" s="240"/>
      <c r="BG764" s="240"/>
    </row>
    <row r="765" spans="1:59" s="5" customFormat="1" ht="12.75">
      <c r="A765" s="234"/>
      <c r="B765" s="234"/>
      <c r="C765" s="234"/>
      <c r="D765" s="234"/>
      <c r="E765" s="234"/>
      <c r="F765" s="234"/>
      <c r="G765" s="234"/>
      <c r="H765" s="234"/>
      <c r="I765" s="234"/>
      <c r="J765" s="234"/>
      <c r="K765" s="234"/>
      <c r="L765" s="234"/>
      <c r="M765" s="234"/>
      <c r="N765" s="234"/>
      <c r="O765" s="234"/>
      <c r="P765" s="234"/>
      <c r="Q765" s="234"/>
      <c r="R765" s="234"/>
      <c r="S765" s="234"/>
      <c r="T765" s="234"/>
      <c r="U765" s="234"/>
      <c r="V765" s="234"/>
      <c r="W765" s="234"/>
      <c r="X765" s="234"/>
      <c r="Y765" s="234"/>
      <c r="Z765" s="234"/>
      <c r="AA765" s="234"/>
      <c r="AB765" s="234"/>
      <c r="AC765" s="234"/>
      <c r="AD765" s="234"/>
      <c r="AE765" s="234"/>
      <c r="AF765" s="234"/>
      <c r="AG765" s="234"/>
      <c r="AH765" s="234"/>
      <c r="AI765" s="234"/>
      <c r="AJ765" s="234"/>
      <c r="AK765" s="234"/>
      <c r="AL765" s="234"/>
      <c r="AM765" s="234"/>
      <c r="AN765" s="234"/>
      <c r="AO765" s="234"/>
      <c r="AP765" s="234"/>
      <c r="AQ765" s="234"/>
      <c r="AR765" s="240"/>
      <c r="AS765" s="240"/>
      <c r="AT765" s="240"/>
      <c r="AU765" s="240"/>
      <c r="AV765" s="240"/>
      <c r="AW765" s="240"/>
      <c r="AX765" s="240"/>
      <c r="AY765" s="240"/>
      <c r="AZ765" s="240"/>
      <c r="BA765" s="240"/>
      <c r="BB765" s="240"/>
      <c r="BC765" s="240"/>
      <c r="BD765" s="240"/>
      <c r="BE765" s="240"/>
      <c r="BF765" s="240"/>
      <c r="BG765" s="240"/>
    </row>
    <row r="766" spans="1:59" s="5" customFormat="1" ht="12.75">
      <c r="A766" s="234"/>
      <c r="B766" s="234"/>
      <c r="C766" s="234"/>
      <c r="D766" s="234"/>
      <c r="E766" s="234"/>
      <c r="F766" s="234"/>
      <c r="G766" s="234"/>
      <c r="H766" s="234"/>
      <c r="I766" s="234"/>
      <c r="J766" s="234"/>
      <c r="K766" s="234"/>
      <c r="L766" s="234"/>
      <c r="M766" s="234"/>
      <c r="N766" s="234"/>
      <c r="O766" s="234"/>
      <c r="P766" s="234"/>
      <c r="Q766" s="234"/>
      <c r="R766" s="234"/>
      <c r="S766" s="234"/>
      <c r="T766" s="234"/>
      <c r="U766" s="234"/>
      <c r="V766" s="234"/>
      <c r="W766" s="234"/>
      <c r="X766" s="234"/>
      <c r="Y766" s="234"/>
      <c r="Z766" s="234"/>
      <c r="AA766" s="234"/>
      <c r="AB766" s="234"/>
      <c r="AC766" s="234"/>
      <c r="AD766" s="234"/>
      <c r="AE766" s="234"/>
      <c r="AF766" s="234"/>
      <c r="AG766" s="234"/>
      <c r="AH766" s="234"/>
      <c r="AI766" s="234"/>
      <c r="AJ766" s="234"/>
      <c r="AK766" s="234"/>
      <c r="AL766" s="234"/>
      <c r="AM766" s="234"/>
      <c r="AN766" s="234"/>
      <c r="AO766" s="234"/>
      <c r="AP766" s="234"/>
      <c r="AQ766" s="234"/>
      <c r="AR766" s="240"/>
      <c r="AS766" s="240"/>
      <c r="AT766" s="240"/>
      <c r="AU766" s="240"/>
      <c r="AV766" s="240"/>
      <c r="AW766" s="240"/>
      <c r="AX766" s="240"/>
      <c r="AY766" s="240"/>
      <c r="AZ766" s="240"/>
      <c r="BA766" s="240"/>
      <c r="BB766" s="240"/>
      <c r="BC766" s="240"/>
      <c r="BD766" s="240"/>
      <c r="BE766" s="240"/>
      <c r="BF766" s="240"/>
      <c r="BG766" s="240"/>
    </row>
    <row r="767" spans="1:59" s="5" customFormat="1" ht="12.75">
      <c r="A767" s="234"/>
      <c r="B767" s="234"/>
      <c r="C767" s="234"/>
      <c r="D767" s="234"/>
      <c r="E767" s="234"/>
      <c r="F767" s="234"/>
      <c r="G767" s="234"/>
      <c r="H767" s="234"/>
      <c r="I767" s="234"/>
      <c r="J767" s="234"/>
      <c r="K767" s="234"/>
      <c r="L767" s="234"/>
      <c r="M767" s="234"/>
      <c r="N767" s="234"/>
      <c r="O767" s="234"/>
      <c r="P767" s="234"/>
      <c r="Q767" s="234"/>
      <c r="R767" s="234"/>
      <c r="S767" s="234"/>
      <c r="T767" s="234"/>
      <c r="U767" s="234"/>
      <c r="V767" s="234"/>
      <c r="W767" s="234"/>
      <c r="X767" s="234"/>
      <c r="Y767" s="234"/>
      <c r="Z767" s="234"/>
      <c r="AA767" s="234"/>
      <c r="AB767" s="234"/>
      <c r="AC767" s="234"/>
      <c r="AD767" s="234"/>
      <c r="AE767" s="234"/>
      <c r="AF767" s="234"/>
      <c r="AG767" s="234"/>
      <c r="AH767" s="234"/>
      <c r="AI767" s="234"/>
      <c r="AJ767" s="234"/>
      <c r="AK767" s="234"/>
      <c r="AL767" s="234"/>
      <c r="AM767" s="234"/>
      <c r="AN767" s="234"/>
      <c r="AO767" s="234"/>
      <c r="AP767" s="234"/>
      <c r="AQ767" s="234"/>
      <c r="AR767" s="240"/>
      <c r="AS767" s="240"/>
      <c r="AT767" s="240"/>
      <c r="AU767" s="240"/>
      <c r="AV767" s="240"/>
      <c r="AW767" s="240"/>
      <c r="AX767" s="240"/>
      <c r="AY767" s="240"/>
      <c r="AZ767" s="240"/>
      <c r="BA767" s="240"/>
      <c r="BB767" s="240"/>
      <c r="BC767" s="240"/>
      <c r="BD767" s="240"/>
      <c r="BE767" s="240"/>
      <c r="BF767" s="240"/>
      <c r="BG767" s="240"/>
    </row>
    <row r="768" spans="1:59" s="5" customFormat="1" ht="12.75">
      <c r="A768" s="234"/>
      <c r="B768" s="234"/>
      <c r="C768" s="234"/>
      <c r="D768" s="234"/>
      <c r="E768" s="234"/>
      <c r="F768" s="234"/>
      <c r="G768" s="234"/>
      <c r="H768" s="234"/>
      <c r="I768" s="234"/>
      <c r="J768" s="234"/>
      <c r="K768" s="234"/>
      <c r="L768" s="234"/>
      <c r="M768" s="234"/>
      <c r="N768" s="234"/>
      <c r="O768" s="234"/>
      <c r="P768" s="234"/>
      <c r="Q768" s="234"/>
      <c r="R768" s="234"/>
      <c r="S768" s="234"/>
      <c r="T768" s="234"/>
      <c r="U768" s="234"/>
      <c r="V768" s="234"/>
      <c r="W768" s="234"/>
      <c r="X768" s="234"/>
      <c r="Y768" s="234"/>
      <c r="Z768" s="234"/>
      <c r="AA768" s="234"/>
      <c r="AB768" s="234"/>
      <c r="AC768" s="234"/>
      <c r="AD768" s="234"/>
      <c r="AE768" s="234"/>
      <c r="AF768" s="234"/>
      <c r="AG768" s="234"/>
      <c r="AH768" s="234"/>
      <c r="AI768" s="234"/>
      <c r="AJ768" s="234"/>
      <c r="AK768" s="234"/>
      <c r="AL768" s="234"/>
      <c r="AM768" s="234"/>
      <c r="AN768" s="234"/>
      <c r="AO768" s="234"/>
      <c r="AP768" s="234"/>
      <c r="AQ768" s="234"/>
      <c r="AR768" s="240"/>
      <c r="AS768" s="240"/>
      <c r="AT768" s="240"/>
      <c r="AU768" s="240"/>
      <c r="AV768" s="240"/>
      <c r="AW768" s="240"/>
      <c r="AX768" s="240"/>
      <c r="AY768" s="240"/>
      <c r="AZ768" s="240"/>
      <c r="BA768" s="240"/>
      <c r="BB768" s="240"/>
      <c r="BC768" s="240"/>
      <c r="BD768" s="240"/>
      <c r="BE768" s="240"/>
      <c r="BF768" s="240"/>
      <c r="BG768" s="240"/>
    </row>
    <row r="769" spans="1:59" s="5" customFormat="1" ht="12.75">
      <c r="A769" s="234"/>
      <c r="B769" s="234"/>
      <c r="C769" s="234"/>
      <c r="D769" s="234"/>
      <c r="E769" s="234"/>
      <c r="F769" s="234"/>
      <c r="G769" s="234"/>
      <c r="H769" s="234"/>
      <c r="I769" s="234"/>
      <c r="J769" s="234"/>
      <c r="K769" s="234"/>
      <c r="L769" s="234"/>
      <c r="M769" s="234"/>
      <c r="N769" s="234"/>
      <c r="O769" s="234"/>
      <c r="P769" s="234"/>
      <c r="Q769" s="234"/>
      <c r="R769" s="234"/>
      <c r="S769" s="234"/>
      <c r="T769" s="234"/>
      <c r="U769" s="234"/>
      <c r="V769" s="234"/>
      <c r="W769" s="234"/>
      <c r="X769" s="234"/>
      <c r="Y769" s="234"/>
      <c r="Z769" s="234"/>
      <c r="AA769" s="234"/>
      <c r="AB769" s="234"/>
      <c r="AC769" s="234"/>
      <c r="AD769" s="234"/>
      <c r="AE769" s="234"/>
      <c r="AF769" s="234"/>
      <c r="AG769" s="234"/>
      <c r="AH769" s="234"/>
      <c r="AI769" s="234"/>
      <c r="AJ769" s="234"/>
      <c r="AK769" s="234"/>
      <c r="AL769" s="234"/>
      <c r="AM769" s="234"/>
      <c r="AN769" s="234"/>
      <c r="AO769" s="234"/>
      <c r="AP769" s="234"/>
      <c r="AQ769" s="234"/>
      <c r="AR769" s="240"/>
      <c r="AS769" s="240"/>
      <c r="AT769" s="240"/>
      <c r="AU769" s="240"/>
      <c r="AV769" s="240"/>
      <c r="AW769" s="240"/>
      <c r="AX769" s="240"/>
      <c r="AY769" s="240"/>
      <c r="AZ769" s="240"/>
      <c r="BA769" s="240"/>
      <c r="BB769" s="240"/>
      <c r="BC769" s="240"/>
      <c r="BD769" s="240"/>
      <c r="BE769" s="240"/>
      <c r="BF769" s="240"/>
      <c r="BG769" s="240"/>
    </row>
    <row r="770" spans="1:59" s="5" customFormat="1" ht="12.75">
      <c r="A770" s="234"/>
      <c r="B770" s="234"/>
      <c r="C770" s="234"/>
      <c r="D770" s="234"/>
      <c r="E770" s="234"/>
      <c r="F770" s="234"/>
      <c r="G770" s="234"/>
      <c r="H770" s="234"/>
      <c r="I770" s="234"/>
      <c r="J770" s="234"/>
      <c r="K770" s="234"/>
      <c r="L770" s="234"/>
      <c r="M770" s="234"/>
      <c r="N770" s="234"/>
      <c r="O770" s="234"/>
      <c r="P770" s="234"/>
      <c r="Q770" s="234"/>
      <c r="R770" s="234"/>
      <c r="S770" s="234"/>
      <c r="T770" s="234"/>
      <c r="U770" s="234"/>
      <c r="V770" s="234"/>
      <c r="W770" s="234"/>
      <c r="X770" s="234"/>
      <c r="Y770" s="234"/>
      <c r="Z770" s="234"/>
      <c r="AA770" s="234"/>
      <c r="AB770" s="234"/>
      <c r="AC770" s="234"/>
      <c r="AD770" s="234"/>
      <c r="AE770" s="234"/>
      <c r="AF770" s="234"/>
      <c r="AG770" s="234"/>
      <c r="AH770" s="234"/>
      <c r="AI770" s="234"/>
      <c r="AJ770" s="234"/>
      <c r="AK770" s="234"/>
      <c r="AL770" s="234"/>
      <c r="AM770" s="234"/>
      <c r="AN770" s="234"/>
      <c r="AO770" s="234"/>
      <c r="AP770" s="234"/>
      <c r="AQ770" s="234"/>
      <c r="AR770" s="240"/>
      <c r="AS770" s="240"/>
      <c r="AT770" s="240"/>
      <c r="AU770" s="240"/>
      <c r="AV770" s="240"/>
      <c r="AW770" s="240"/>
      <c r="AX770" s="240"/>
      <c r="AY770" s="240"/>
      <c r="AZ770" s="240"/>
      <c r="BA770" s="240"/>
      <c r="BB770" s="240"/>
      <c r="BC770" s="240"/>
      <c r="BD770" s="240"/>
      <c r="BE770" s="240"/>
      <c r="BF770" s="240"/>
      <c r="BG770" s="240"/>
    </row>
    <row r="771" spans="1:59" s="5" customFormat="1" ht="12.75">
      <c r="A771" s="234"/>
      <c r="B771" s="234"/>
      <c r="C771" s="234"/>
      <c r="D771" s="234"/>
      <c r="E771" s="234"/>
      <c r="F771" s="234"/>
      <c r="G771" s="234"/>
      <c r="H771" s="234"/>
      <c r="I771" s="234"/>
      <c r="J771" s="234"/>
      <c r="K771" s="234"/>
      <c r="L771" s="234"/>
      <c r="M771" s="234"/>
      <c r="N771" s="234"/>
      <c r="O771" s="234"/>
      <c r="P771" s="234"/>
      <c r="Q771" s="234"/>
      <c r="R771" s="234"/>
      <c r="S771" s="234"/>
      <c r="T771" s="234"/>
      <c r="U771" s="234"/>
      <c r="V771" s="234"/>
      <c r="W771" s="234"/>
      <c r="X771" s="234"/>
      <c r="Y771" s="234"/>
      <c r="Z771" s="234"/>
      <c r="AA771" s="234"/>
      <c r="AB771" s="234"/>
      <c r="AC771" s="234"/>
      <c r="AD771" s="234"/>
      <c r="AE771" s="234"/>
      <c r="AF771" s="234"/>
      <c r="AG771" s="234"/>
      <c r="AH771" s="234"/>
      <c r="AI771" s="234"/>
      <c r="AJ771" s="234"/>
      <c r="AK771" s="234"/>
      <c r="AL771" s="234"/>
      <c r="AM771" s="234"/>
      <c r="AN771" s="234"/>
      <c r="AO771" s="234"/>
      <c r="AP771" s="234"/>
      <c r="AQ771" s="234"/>
      <c r="AR771" s="240"/>
      <c r="AS771" s="240"/>
      <c r="AT771" s="240"/>
      <c r="AU771" s="240"/>
      <c r="AV771" s="240"/>
      <c r="AW771" s="240"/>
      <c r="AX771" s="240"/>
      <c r="AY771" s="240"/>
      <c r="AZ771" s="240"/>
      <c r="BA771" s="240"/>
      <c r="BB771" s="240"/>
      <c r="BC771" s="240"/>
      <c r="BD771" s="240"/>
      <c r="BE771" s="240"/>
      <c r="BF771" s="240"/>
      <c r="BG771" s="240"/>
    </row>
    <row r="772" spans="1:59" s="5" customFormat="1" ht="12.75">
      <c r="A772" s="234"/>
      <c r="B772" s="234"/>
      <c r="C772" s="234"/>
      <c r="D772" s="234"/>
      <c r="E772" s="234"/>
      <c r="F772" s="234"/>
      <c r="G772" s="234"/>
      <c r="H772" s="234"/>
      <c r="I772" s="234"/>
      <c r="J772" s="234"/>
      <c r="K772" s="234"/>
      <c r="L772" s="234"/>
      <c r="M772" s="234"/>
      <c r="N772" s="234"/>
      <c r="O772" s="234"/>
      <c r="P772" s="234"/>
      <c r="Q772" s="234"/>
      <c r="R772" s="234"/>
      <c r="S772" s="234"/>
      <c r="T772" s="234"/>
      <c r="U772" s="234"/>
      <c r="V772" s="234"/>
      <c r="W772" s="234"/>
      <c r="X772" s="234"/>
      <c r="Y772" s="234"/>
      <c r="Z772" s="234"/>
      <c r="AA772" s="234"/>
      <c r="AB772" s="234"/>
      <c r="AC772" s="234"/>
      <c r="AD772" s="234"/>
      <c r="AE772" s="234"/>
      <c r="AF772" s="234"/>
      <c r="AG772" s="234"/>
      <c r="AH772" s="234"/>
      <c r="AI772" s="234"/>
      <c r="AJ772" s="234"/>
      <c r="AK772" s="234"/>
      <c r="AL772" s="234"/>
      <c r="AM772" s="234"/>
      <c r="AN772" s="234"/>
      <c r="AO772" s="234"/>
      <c r="AP772" s="234"/>
      <c r="AQ772" s="234"/>
      <c r="AR772" s="240"/>
      <c r="AS772" s="240"/>
      <c r="AT772" s="240"/>
      <c r="AU772" s="240"/>
      <c r="AV772" s="240"/>
      <c r="AW772" s="240"/>
      <c r="AX772" s="240"/>
      <c r="AY772" s="240"/>
      <c r="AZ772" s="240"/>
      <c r="BA772" s="240"/>
      <c r="BB772" s="240"/>
      <c r="BC772" s="240"/>
      <c r="BD772" s="240"/>
      <c r="BE772" s="240"/>
      <c r="BF772" s="240"/>
      <c r="BG772" s="240"/>
    </row>
    <row r="773" spans="1:59" s="5" customFormat="1" ht="12.75">
      <c r="A773" s="234"/>
      <c r="B773" s="234"/>
      <c r="C773" s="234"/>
      <c r="D773" s="234"/>
      <c r="E773" s="234"/>
      <c r="F773" s="234"/>
      <c r="G773" s="234"/>
      <c r="H773" s="234"/>
      <c r="I773" s="234"/>
      <c r="J773" s="234"/>
      <c r="K773" s="234"/>
      <c r="L773" s="234"/>
      <c r="M773" s="234"/>
      <c r="N773" s="234"/>
      <c r="O773" s="234"/>
      <c r="P773" s="234"/>
      <c r="Q773" s="234"/>
      <c r="R773" s="234"/>
      <c r="S773" s="234"/>
      <c r="T773" s="234"/>
      <c r="U773" s="234"/>
      <c r="V773" s="234"/>
      <c r="W773" s="234"/>
      <c r="X773" s="234"/>
      <c r="Y773" s="234"/>
      <c r="Z773" s="234"/>
      <c r="AA773" s="234"/>
      <c r="AB773" s="234"/>
      <c r="AC773" s="234"/>
      <c r="AD773" s="234"/>
      <c r="AE773" s="234"/>
      <c r="AF773" s="234"/>
      <c r="AG773" s="234"/>
      <c r="AH773" s="234"/>
      <c r="AI773" s="234"/>
      <c r="AJ773" s="234"/>
      <c r="AK773" s="234"/>
      <c r="AL773" s="234"/>
      <c r="AM773" s="234"/>
      <c r="AN773" s="234"/>
      <c r="AO773" s="234"/>
      <c r="AP773" s="234"/>
      <c r="AQ773" s="234"/>
      <c r="AR773" s="240"/>
      <c r="AS773" s="240"/>
      <c r="AT773" s="240"/>
      <c r="AU773" s="240"/>
      <c r="AV773" s="240"/>
      <c r="AW773" s="240"/>
      <c r="AX773" s="240"/>
      <c r="AY773" s="240"/>
      <c r="AZ773" s="240"/>
      <c r="BA773" s="240"/>
      <c r="BB773" s="240"/>
      <c r="BC773" s="240"/>
      <c r="BD773" s="240"/>
      <c r="BE773" s="240"/>
      <c r="BF773" s="240"/>
      <c r="BG773" s="240"/>
    </row>
    <row r="774" spans="1:59" s="5" customFormat="1" ht="12.75">
      <c r="A774" s="234"/>
      <c r="B774" s="234"/>
      <c r="C774" s="234"/>
      <c r="D774" s="234"/>
      <c r="E774" s="234"/>
      <c r="F774" s="234"/>
      <c r="G774" s="234"/>
      <c r="H774" s="234"/>
      <c r="I774" s="234"/>
      <c r="J774" s="234"/>
      <c r="K774" s="234"/>
      <c r="L774" s="234"/>
      <c r="M774" s="234"/>
      <c r="N774" s="234"/>
      <c r="O774" s="234"/>
      <c r="P774" s="234"/>
      <c r="Q774" s="234"/>
      <c r="R774" s="234"/>
      <c r="S774" s="234"/>
      <c r="T774" s="234"/>
      <c r="U774" s="234"/>
      <c r="V774" s="234"/>
      <c r="W774" s="234"/>
      <c r="X774" s="234"/>
      <c r="Y774" s="234"/>
      <c r="Z774" s="234"/>
      <c r="AA774" s="234"/>
      <c r="AB774" s="234"/>
      <c r="AC774" s="234"/>
      <c r="AD774" s="234"/>
      <c r="AE774" s="234"/>
      <c r="AF774" s="234"/>
      <c r="AG774" s="234"/>
      <c r="AH774" s="234"/>
      <c r="AI774" s="234"/>
      <c r="AJ774" s="234"/>
      <c r="AK774" s="234"/>
      <c r="AL774" s="234"/>
      <c r="AM774" s="234"/>
      <c r="AN774" s="234"/>
      <c r="AO774" s="234"/>
      <c r="AP774" s="234"/>
      <c r="AQ774" s="234"/>
      <c r="AR774" s="240"/>
      <c r="AS774" s="240"/>
      <c r="AT774" s="240"/>
      <c r="AU774" s="240"/>
      <c r="AV774" s="240"/>
      <c r="AW774" s="240"/>
      <c r="AX774" s="240"/>
      <c r="AY774" s="240"/>
      <c r="AZ774" s="240"/>
      <c r="BA774" s="240"/>
      <c r="BB774" s="240"/>
      <c r="BC774" s="240"/>
      <c r="BD774" s="240"/>
      <c r="BE774" s="240"/>
      <c r="BF774" s="240"/>
      <c r="BG774" s="240"/>
    </row>
    <row r="775" spans="1:59" s="5" customFormat="1" ht="12.75">
      <c r="A775" s="234"/>
      <c r="B775" s="234"/>
      <c r="C775" s="234"/>
      <c r="D775" s="234"/>
      <c r="E775" s="234"/>
      <c r="F775" s="234"/>
      <c r="G775" s="234"/>
      <c r="H775" s="234"/>
      <c r="I775" s="234"/>
      <c r="J775" s="234"/>
      <c r="K775" s="234"/>
      <c r="L775" s="234"/>
      <c r="M775" s="234"/>
      <c r="N775" s="234"/>
      <c r="O775" s="234"/>
      <c r="P775" s="234"/>
      <c r="Q775" s="234"/>
      <c r="R775" s="234"/>
      <c r="S775" s="234"/>
      <c r="T775" s="234"/>
      <c r="U775" s="234"/>
      <c r="V775" s="234"/>
      <c r="W775" s="234"/>
      <c r="X775" s="234"/>
      <c r="Y775" s="234"/>
      <c r="Z775" s="234"/>
      <c r="AA775" s="234"/>
      <c r="AB775" s="234"/>
      <c r="AC775" s="234"/>
      <c r="AD775" s="234"/>
      <c r="AE775" s="234"/>
      <c r="AF775" s="234"/>
      <c r="AG775" s="234"/>
      <c r="AH775" s="234"/>
      <c r="AI775" s="234"/>
      <c r="AJ775" s="234"/>
      <c r="AK775" s="234"/>
      <c r="AL775" s="234"/>
      <c r="AM775" s="234"/>
      <c r="AN775" s="234"/>
      <c r="AO775" s="234"/>
      <c r="AP775" s="234"/>
      <c r="AQ775" s="234"/>
      <c r="AR775" s="240"/>
      <c r="AS775" s="240"/>
      <c r="AT775" s="240"/>
      <c r="AU775" s="240"/>
      <c r="AV775" s="240"/>
      <c r="AW775" s="240"/>
      <c r="AX775" s="240"/>
      <c r="AY775" s="240"/>
      <c r="AZ775" s="240"/>
      <c r="BA775" s="240"/>
      <c r="BB775" s="240"/>
      <c r="BC775" s="240"/>
      <c r="BD775" s="240"/>
      <c r="BE775" s="240"/>
      <c r="BF775" s="240"/>
      <c r="BG775" s="240"/>
    </row>
    <row r="776" spans="1:59" s="5" customFormat="1" ht="12.75">
      <c r="A776" s="234"/>
      <c r="B776" s="234"/>
      <c r="C776" s="234"/>
      <c r="D776" s="234"/>
      <c r="E776" s="234"/>
      <c r="F776" s="234"/>
      <c r="G776" s="234"/>
      <c r="H776" s="234"/>
      <c r="I776" s="234"/>
      <c r="J776" s="234"/>
      <c r="K776" s="234"/>
      <c r="L776" s="234"/>
      <c r="M776" s="234"/>
      <c r="N776" s="234"/>
      <c r="O776" s="234"/>
      <c r="P776" s="234"/>
      <c r="Q776" s="234"/>
      <c r="R776" s="234"/>
      <c r="S776" s="234"/>
      <c r="T776" s="234"/>
      <c r="U776" s="234"/>
      <c r="V776" s="234"/>
      <c r="W776" s="234"/>
      <c r="X776" s="234"/>
      <c r="Y776" s="234"/>
      <c r="Z776" s="234"/>
      <c r="AA776" s="234"/>
      <c r="AB776" s="234"/>
      <c r="AC776" s="234"/>
      <c r="AD776" s="234"/>
      <c r="AE776" s="234"/>
      <c r="AF776" s="234"/>
      <c r="AG776" s="234"/>
      <c r="AH776" s="234"/>
      <c r="AI776" s="234"/>
      <c r="AJ776" s="234"/>
      <c r="AK776" s="234"/>
      <c r="AL776" s="234"/>
      <c r="AM776" s="234"/>
      <c r="AN776" s="234"/>
      <c r="AO776" s="234"/>
      <c r="AP776" s="234"/>
      <c r="AQ776" s="234"/>
      <c r="AR776" s="240"/>
      <c r="AS776" s="240"/>
      <c r="AT776" s="240"/>
      <c r="AU776" s="240"/>
      <c r="AV776" s="240"/>
      <c r="AW776" s="240"/>
      <c r="AX776" s="240"/>
      <c r="AY776" s="240"/>
      <c r="AZ776" s="240"/>
      <c r="BA776" s="240"/>
      <c r="BB776" s="240"/>
      <c r="BC776" s="240"/>
      <c r="BD776" s="240"/>
      <c r="BE776" s="240"/>
      <c r="BF776" s="240"/>
      <c r="BG776" s="240"/>
    </row>
    <row r="777" spans="1:59" s="5" customFormat="1" ht="12.75">
      <c r="A777" s="234"/>
      <c r="B777" s="234"/>
      <c r="C777" s="234"/>
      <c r="D777" s="234"/>
      <c r="E777" s="234"/>
      <c r="F777" s="234"/>
      <c r="G777" s="234"/>
      <c r="H777" s="234"/>
      <c r="I777" s="234"/>
      <c r="J777" s="234"/>
      <c r="K777" s="234"/>
      <c r="L777" s="234"/>
      <c r="M777" s="234"/>
      <c r="N777" s="234"/>
      <c r="O777" s="234"/>
      <c r="P777" s="234"/>
      <c r="Q777" s="234"/>
      <c r="R777" s="234"/>
      <c r="S777" s="234"/>
      <c r="T777" s="234"/>
      <c r="U777" s="234"/>
      <c r="V777" s="234"/>
      <c r="W777" s="234"/>
      <c r="X777" s="234"/>
      <c r="Y777" s="234"/>
      <c r="Z777" s="234"/>
      <c r="AA777" s="234"/>
      <c r="AB777" s="234"/>
      <c r="AC777" s="234"/>
      <c r="AD777" s="234"/>
      <c r="AE777" s="234"/>
      <c r="AF777" s="234"/>
      <c r="AG777" s="234"/>
      <c r="AH777" s="234"/>
      <c r="AI777" s="234"/>
      <c r="AJ777" s="234"/>
      <c r="AK777" s="234"/>
      <c r="AL777" s="234"/>
      <c r="AM777" s="234"/>
      <c r="AN777" s="234"/>
      <c r="AO777" s="234"/>
      <c r="AP777" s="234"/>
      <c r="AQ777" s="234"/>
      <c r="AR777" s="240"/>
      <c r="AS777" s="240"/>
      <c r="AT777" s="240"/>
      <c r="AU777" s="240"/>
      <c r="AV777" s="240"/>
      <c r="AW777" s="240"/>
      <c r="AX777" s="240"/>
      <c r="AY777" s="240"/>
      <c r="AZ777" s="240"/>
      <c r="BA777" s="240"/>
      <c r="BB777" s="240"/>
      <c r="BC777" s="240"/>
      <c r="BD777" s="240"/>
      <c r="BE777" s="240"/>
      <c r="BF777" s="240"/>
      <c r="BG777" s="240"/>
    </row>
    <row r="778" spans="1:59" s="5" customFormat="1" ht="12.75">
      <c r="A778" s="234"/>
      <c r="B778" s="234"/>
      <c r="C778" s="234"/>
      <c r="D778" s="234"/>
      <c r="E778" s="234"/>
      <c r="F778" s="234"/>
      <c r="G778" s="234"/>
      <c r="H778" s="234"/>
      <c r="I778" s="234"/>
      <c r="J778" s="234"/>
      <c r="K778" s="234"/>
      <c r="L778" s="234"/>
      <c r="M778" s="234"/>
      <c r="N778" s="234"/>
      <c r="O778" s="234"/>
      <c r="P778" s="234"/>
      <c r="Q778" s="234"/>
      <c r="R778" s="234"/>
      <c r="S778" s="234"/>
      <c r="T778" s="234"/>
      <c r="U778" s="234"/>
      <c r="V778" s="234"/>
      <c r="W778" s="234"/>
      <c r="X778" s="234"/>
      <c r="Y778" s="234"/>
      <c r="Z778" s="234"/>
      <c r="AA778" s="234"/>
      <c r="AB778" s="234"/>
      <c r="AC778" s="234"/>
      <c r="AD778" s="234"/>
      <c r="AE778" s="234"/>
      <c r="AF778" s="234"/>
      <c r="AG778" s="234"/>
      <c r="AH778" s="234"/>
      <c r="AI778" s="234"/>
      <c r="AJ778" s="234"/>
      <c r="AK778" s="234"/>
      <c r="AL778" s="234"/>
      <c r="AM778" s="234"/>
      <c r="AN778" s="234"/>
      <c r="AO778" s="234"/>
      <c r="AP778" s="234"/>
      <c r="AQ778" s="234"/>
      <c r="AR778" s="240"/>
      <c r="AS778" s="240"/>
      <c r="AT778" s="240"/>
      <c r="AU778" s="240"/>
      <c r="AV778" s="240"/>
      <c r="AW778" s="240"/>
      <c r="AX778" s="240"/>
      <c r="AY778" s="240"/>
      <c r="AZ778" s="240"/>
      <c r="BA778" s="240"/>
      <c r="BB778" s="240"/>
      <c r="BC778" s="240"/>
      <c r="BD778" s="240"/>
      <c r="BE778" s="240"/>
      <c r="BF778" s="240"/>
      <c r="BG778" s="240"/>
    </row>
    <row r="779" spans="1:59" s="5" customFormat="1" ht="12.75">
      <c r="A779" s="234"/>
      <c r="B779" s="234"/>
      <c r="C779" s="234"/>
      <c r="D779" s="234"/>
      <c r="E779" s="234"/>
      <c r="F779" s="234"/>
      <c r="G779" s="234"/>
      <c r="H779" s="234"/>
      <c r="I779" s="234"/>
      <c r="J779" s="234"/>
      <c r="K779" s="234"/>
      <c r="L779" s="234"/>
      <c r="M779" s="234"/>
      <c r="N779" s="234"/>
      <c r="O779" s="234"/>
      <c r="P779" s="234"/>
      <c r="Q779" s="234"/>
      <c r="R779" s="234"/>
      <c r="S779" s="234"/>
      <c r="T779" s="234"/>
      <c r="U779" s="234"/>
      <c r="V779" s="234"/>
      <c r="W779" s="234"/>
      <c r="X779" s="234"/>
      <c r="Y779" s="234"/>
      <c r="Z779" s="234"/>
      <c r="AA779" s="234"/>
      <c r="AB779" s="234"/>
      <c r="AC779" s="234"/>
      <c r="AD779" s="234"/>
      <c r="AE779" s="234"/>
      <c r="AF779" s="234"/>
      <c r="AG779" s="234"/>
      <c r="AH779" s="234"/>
      <c r="AI779" s="234"/>
      <c r="AJ779" s="234"/>
      <c r="AK779" s="234"/>
      <c r="AL779" s="234"/>
      <c r="AM779" s="234"/>
      <c r="AN779" s="234"/>
      <c r="AO779" s="234"/>
      <c r="AP779" s="234"/>
      <c r="AQ779" s="234"/>
      <c r="AR779" s="240"/>
      <c r="AS779" s="240"/>
      <c r="AT779" s="240"/>
      <c r="AU779" s="240"/>
      <c r="AV779" s="240"/>
      <c r="AW779" s="240"/>
      <c r="AX779" s="240"/>
      <c r="AY779" s="240"/>
      <c r="AZ779" s="240"/>
      <c r="BA779" s="240"/>
      <c r="BB779" s="240"/>
      <c r="BC779" s="240"/>
      <c r="BD779" s="240"/>
      <c r="BE779" s="240"/>
      <c r="BF779" s="240"/>
      <c r="BG779" s="240"/>
    </row>
    <row r="780" spans="1:59" s="5" customFormat="1" ht="12.75">
      <c r="A780" s="234"/>
      <c r="B780" s="234"/>
      <c r="C780" s="234"/>
      <c r="D780" s="234"/>
      <c r="E780" s="234"/>
      <c r="F780" s="234"/>
      <c r="G780" s="234"/>
      <c r="H780" s="234"/>
      <c r="I780" s="234"/>
      <c r="J780" s="234"/>
      <c r="K780" s="234"/>
      <c r="L780" s="234"/>
      <c r="M780" s="234"/>
      <c r="N780" s="234"/>
      <c r="O780" s="234"/>
      <c r="P780" s="234"/>
      <c r="Q780" s="234"/>
      <c r="R780" s="234"/>
      <c r="S780" s="234"/>
      <c r="T780" s="234"/>
      <c r="U780" s="234"/>
      <c r="V780" s="234"/>
      <c r="W780" s="234"/>
      <c r="X780" s="234"/>
      <c r="Y780" s="234"/>
      <c r="Z780" s="234"/>
      <c r="AA780" s="234"/>
      <c r="AB780" s="234"/>
      <c r="AC780" s="234"/>
      <c r="AD780" s="234"/>
      <c r="AE780" s="234"/>
      <c r="AF780" s="234"/>
      <c r="AG780" s="234"/>
      <c r="AH780" s="234"/>
      <c r="AI780" s="234"/>
      <c r="AJ780" s="234"/>
      <c r="AK780" s="234"/>
      <c r="AL780" s="234"/>
      <c r="AM780" s="234"/>
      <c r="AN780" s="234"/>
      <c r="AO780" s="234"/>
      <c r="AP780" s="234"/>
      <c r="AQ780" s="234"/>
      <c r="AR780" s="240"/>
      <c r="AS780" s="240"/>
      <c r="AT780" s="240"/>
      <c r="AU780" s="240"/>
      <c r="AV780" s="240"/>
      <c r="AW780" s="240"/>
      <c r="AX780" s="240"/>
      <c r="AY780" s="240"/>
      <c r="AZ780" s="240"/>
      <c r="BA780" s="240"/>
      <c r="BB780" s="240"/>
      <c r="BC780" s="240"/>
      <c r="BD780" s="240"/>
      <c r="BE780" s="240"/>
      <c r="BF780" s="240"/>
      <c r="BG780" s="240"/>
    </row>
    <row r="781" spans="1:59" s="5" customFormat="1" ht="12.75">
      <c r="A781" s="234"/>
      <c r="B781" s="234"/>
      <c r="C781" s="234"/>
      <c r="D781" s="234"/>
      <c r="E781" s="234"/>
      <c r="F781" s="234"/>
      <c r="G781" s="234"/>
      <c r="H781" s="234"/>
      <c r="I781" s="234"/>
      <c r="J781" s="234"/>
      <c r="K781" s="234"/>
      <c r="L781" s="234"/>
      <c r="M781" s="234"/>
      <c r="N781" s="234"/>
      <c r="O781" s="234"/>
      <c r="P781" s="234"/>
      <c r="Q781" s="234"/>
      <c r="R781" s="234"/>
      <c r="S781" s="234"/>
      <c r="T781" s="234"/>
      <c r="U781" s="234"/>
      <c r="V781" s="234"/>
      <c r="W781" s="234"/>
      <c r="X781" s="234"/>
      <c r="Y781" s="234"/>
      <c r="Z781" s="234"/>
      <c r="AA781" s="234"/>
      <c r="AB781" s="234"/>
      <c r="AC781" s="234"/>
      <c r="AD781" s="234"/>
      <c r="AE781" s="234"/>
      <c r="AF781" s="234"/>
      <c r="AG781" s="234"/>
      <c r="AH781" s="234"/>
      <c r="AI781" s="234"/>
      <c r="AJ781" s="234"/>
      <c r="AK781" s="234"/>
      <c r="AL781" s="234"/>
      <c r="AM781" s="234"/>
      <c r="AN781" s="234"/>
      <c r="AO781" s="234"/>
      <c r="AP781" s="234"/>
      <c r="AQ781" s="234"/>
      <c r="AR781" s="240"/>
      <c r="AS781" s="240"/>
      <c r="AT781" s="240"/>
      <c r="AU781" s="240"/>
      <c r="AV781" s="240"/>
      <c r="AW781" s="240"/>
      <c r="AX781" s="240"/>
      <c r="AY781" s="240"/>
      <c r="AZ781" s="240"/>
      <c r="BA781" s="240"/>
      <c r="BB781" s="240"/>
      <c r="BC781" s="240"/>
      <c r="BD781" s="240"/>
      <c r="BE781" s="240"/>
      <c r="BF781" s="240"/>
      <c r="BG781" s="240"/>
    </row>
    <row r="782" spans="1:59" s="5" customFormat="1" ht="12.75">
      <c r="A782" s="234"/>
      <c r="B782" s="234"/>
      <c r="C782" s="234"/>
      <c r="D782" s="234"/>
      <c r="E782" s="234"/>
      <c r="F782" s="234"/>
      <c r="G782" s="234"/>
      <c r="H782" s="234"/>
      <c r="I782" s="234"/>
      <c r="J782" s="234"/>
      <c r="K782" s="234"/>
      <c r="L782" s="234"/>
      <c r="M782" s="234"/>
      <c r="N782" s="234"/>
      <c r="O782" s="234"/>
      <c r="P782" s="234"/>
      <c r="Q782" s="234"/>
      <c r="R782" s="234"/>
      <c r="S782" s="234"/>
      <c r="T782" s="234"/>
      <c r="U782" s="234"/>
      <c r="V782" s="234"/>
      <c r="W782" s="234"/>
      <c r="X782" s="234"/>
      <c r="Y782" s="234"/>
      <c r="Z782" s="234"/>
      <c r="AA782" s="234"/>
      <c r="AB782" s="234"/>
      <c r="AC782" s="234"/>
      <c r="AD782" s="234"/>
      <c r="AE782" s="234"/>
      <c r="AF782" s="234"/>
      <c r="AG782" s="234"/>
      <c r="AH782" s="234"/>
      <c r="AI782" s="234"/>
      <c r="AJ782" s="234"/>
      <c r="AK782" s="234"/>
      <c r="AL782" s="234"/>
      <c r="AM782" s="234"/>
      <c r="AN782" s="234"/>
      <c r="AO782" s="234"/>
      <c r="AP782" s="234"/>
      <c r="AQ782" s="234"/>
      <c r="AR782" s="240"/>
      <c r="AS782" s="240"/>
      <c r="AT782" s="240"/>
      <c r="AU782" s="240"/>
      <c r="AV782" s="240"/>
      <c r="AW782" s="240"/>
      <c r="AX782" s="240"/>
      <c r="AY782" s="240"/>
      <c r="AZ782" s="240"/>
      <c r="BA782" s="240"/>
      <c r="BB782" s="240"/>
      <c r="BC782" s="240"/>
      <c r="BD782" s="240"/>
      <c r="BE782" s="240"/>
      <c r="BF782" s="240"/>
      <c r="BG782" s="240"/>
    </row>
    <row r="783" spans="1:59" s="5" customFormat="1" ht="12.75">
      <c r="A783" s="234"/>
      <c r="B783" s="234"/>
      <c r="C783" s="234"/>
      <c r="D783" s="234"/>
      <c r="E783" s="234"/>
      <c r="F783" s="234"/>
      <c r="G783" s="234"/>
      <c r="H783" s="234"/>
      <c r="I783" s="234"/>
      <c r="J783" s="234"/>
      <c r="K783" s="234"/>
      <c r="L783" s="234"/>
      <c r="M783" s="234"/>
      <c r="N783" s="234"/>
      <c r="O783" s="234"/>
      <c r="P783" s="234"/>
      <c r="Q783" s="234"/>
      <c r="R783" s="234"/>
      <c r="S783" s="234"/>
      <c r="T783" s="234"/>
      <c r="U783" s="234"/>
      <c r="V783" s="234"/>
      <c r="W783" s="234"/>
      <c r="X783" s="234"/>
      <c r="Y783" s="234"/>
      <c r="Z783" s="234"/>
      <c r="AA783" s="234"/>
      <c r="AB783" s="234"/>
      <c r="AC783" s="234"/>
      <c r="AD783" s="234"/>
      <c r="AE783" s="234"/>
      <c r="AF783" s="234"/>
      <c r="AG783" s="234"/>
      <c r="AH783" s="234"/>
      <c r="AI783" s="234"/>
      <c r="AJ783" s="234"/>
      <c r="AK783" s="234"/>
      <c r="AL783" s="234"/>
      <c r="AM783" s="234"/>
      <c r="AN783" s="234"/>
      <c r="AO783" s="234"/>
      <c r="AP783" s="234"/>
      <c r="AQ783" s="234"/>
      <c r="AR783" s="240"/>
      <c r="AS783" s="240"/>
      <c r="AT783" s="240"/>
      <c r="AU783" s="240"/>
      <c r="AV783" s="240"/>
      <c r="AW783" s="240"/>
      <c r="AX783" s="240"/>
      <c r="AY783" s="240"/>
      <c r="AZ783" s="240"/>
      <c r="BA783" s="240"/>
      <c r="BB783" s="240"/>
      <c r="BC783" s="240"/>
      <c r="BD783" s="240"/>
      <c r="BE783" s="240"/>
      <c r="BF783" s="240"/>
      <c r="BG783" s="240"/>
    </row>
    <row r="784" spans="1:59" s="5" customFormat="1" ht="12.75">
      <c r="A784" s="234"/>
      <c r="B784" s="234"/>
      <c r="C784" s="234"/>
      <c r="D784" s="234"/>
      <c r="E784" s="234"/>
      <c r="F784" s="234"/>
      <c r="G784" s="234"/>
      <c r="H784" s="234"/>
      <c r="I784" s="234"/>
      <c r="J784" s="234"/>
      <c r="K784" s="234"/>
      <c r="L784" s="234"/>
      <c r="M784" s="234"/>
      <c r="N784" s="234"/>
      <c r="O784" s="234"/>
      <c r="P784" s="234"/>
      <c r="Q784" s="234"/>
      <c r="R784" s="234"/>
      <c r="S784" s="234"/>
      <c r="T784" s="234"/>
      <c r="U784" s="234"/>
      <c r="V784" s="234"/>
      <c r="W784" s="234"/>
      <c r="X784" s="234"/>
      <c r="Y784" s="234"/>
      <c r="Z784" s="234"/>
      <c r="AA784" s="234"/>
      <c r="AB784" s="234"/>
      <c r="AC784" s="234"/>
      <c r="AD784" s="234"/>
      <c r="AE784" s="234"/>
      <c r="AF784" s="234"/>
      <c r="AG784" s="234"/>
      <c r="AH784" s="234"/>
      <c r="AI784" s="234"/>
      <c r="AJ784" s="234"/>
      <c r="AK784" s="234"/>
      <c r="AL784" s="234"/>
      <c r="AM784" s="234"/>
      <c r="AN784" s="234"/>
      <c r="AO784" s="234"/>
      <c r="AP784" s="234"/>
      <c r="AQ784" s="234"/>
      <c r="AR784" s="240"/>
      <c r="AS784" s="240"/>
      <c r="AT784" s="240"/>
      <c r="AU784" s="240"/>
      <c r="AV784" s="240"/>
      <c r="AW784" s="240"/>
      <c r="AX784" s="240"/>
      <c r="AY784" s="240"/>
      <c r="AZ784" s="240"/>
      <c r="BA784" s="240"/>
      <c r="BB784" s="240"/>
      <c r="BC784" s="240"/>
      <c r="BD784" s="240"/>
      <c r="BE784" s="240"/>
      <c r="BF784" s="240"/>
      <c r="BG784" s="240"/>
    </row>
    <row r="785" spans="1:59" s="5" customFormat="1" ht="12.75">
      <c r="A785" s="234"/>
      <c r="B785" s="234"/>
      <c r="C785" s="234"/>
      <c r="D785" s="234"/>
      <c r="E785" s="234"/>
      <c r="F785" s="234"/>
      <c r="G785" s="234"/>
      <c r="H785" s="234"/>
      <c r="I785" s="234"/>
      <c r="J785" s="234"/>
      <c r="K785" s="234"/>
      <c r="L785" s="234"/>
      <c r="M785" s="234"/>
      <c r="N785" s="234"/>
      <c r="O785" s="234"/>
      <c r="P785" s="234"/>
      <c r="Q785" s="234"/>
      <c r="R785" s="234"/>
      <c r="S785" s="234"/>
      <c r="T785" s="234"/>
      <c r="U785" s="234"/>
      <c r="V785" s="234"/>
      <c r="W785" s="234"/>
      <c r="X785" s="234"/>
      <c r="Y785" s="234"/>
      <c r="Z785" s="234"/>
      <c r="AA785" s="234"/>
      <c r="AB785" s="234"/>
      <c r="AC785" s="234"/>
      <c r="AD785" s="234"/>
      <c r="AE785" s="234"/>
      <c r="AF785" s="234"/>
      <c r="AG785" s="234"/>
      <c r="AH785" s="234"/>
      <c r="AI785" s="234"/>
      <c r="AJ785" s="234"/>
      <c r="AK785" s="234"/>
      <c r="AL785" s="234"/>
      <c r="AM785" s="234"/>
      <c r="AN785" s="234"/>
      <c r="AO785" s="234"/>
      <c r="AP785" s="234"/>
      <c r="AQ785" s="234"/>
      <c r="AR785" s="240"/>
      <c r="AS785" s="240"/>
      <c r="AT785" s="240"/>
      <c r="AU785" s="240"/>
      <c r="AV785" s="240"/>
      <c r="AW785" s="240"/>
      <c r="AX785" s="240"/>
      <c r="AY785" s="240"/>
      <c r="AZ785" s="240"/>
      <c r="BA785" s="240"/>
      <c r="BB785" s="240"/>
      <c r="BC785" s="240"/>
      <c r="BD785" s="240"/>
      <c r="BE785" s="240"/>
      <c r="BF785" s="240"/>
      <c r="BG785" s="240"/>
    </row>
    <row r="786" spans="1:59" s="5" customFormat="1" ht="12.75">
      <c r="A786" s="234"/>
      <c r="B786" s="234"/>
      <c r="C786" s="234"/>
      <c r="D786" s="234"/>
      <c r="E786" s="234"/>
      <c r="F786" s="234"/>
      <c r="G786" s="234"/>
      <c r="H786" s="234"/>
      <c r="I786" s="234"/>
      <c r="J786" s="234"/>
      <c r="K786" s="234"/>
      <c r="L786" s="234"/>
      <c r="M786" s="234"/>
      <c r="N786" s="234"/>
      <c r="O786" s="234"/>
      <c r="P786" s="234"/>
      <c r="Q786" s="234"/>
      <c r="R786" s="234"/>
      <c r="S786" s="234"/>
      <c r="T786" s="234"/>
      <c r="U786" s="234"/>
      <c r="V786" s="234"/>
      <c r="W786" s="234"/>
      <c r="X786" s="234"/>
      <c r="Y786" s="234"/>
      <c r="Z786" s="234"/>
      <c r="AA786" s="234"/>
      <c r="AB786" s="234"/>
      <c r="AC786" s="234"/>
      <c r="AD786" s="234"/>
      <c r="AE786" s="234"/>
      <c r="AF786" s="234"/>
      <c r="AG786" s="234"/>
      <c r="AH786" s="234"/>
      <c r="AI786" s="234"/>
      <c r="AJ786" s="234"/>
      <c r="AK786" s="234"/>
      <c r="AL786" s="234"/>
      <c r="AM786" s="234"/>
      <c r="AN786" s="234"/>
      <c r="AO786" s="234"/>
      <c r="AP786" s="234"/>
      <c r="AQ786" s="234"/>
      <c r="AR786" s="240"/>
      <c r="AS786" s="240"/>
      <c r="AT786" s="240"/>
      <c r="AU786" s="240"/>
      <c r="AV786" s="240"/>
      <c r="AW786" s="240"/>
      <c r="AX786" s="240"/>
      <c r="AY786" s="240"/>
      <c r="AZ786" s="240"/>
      <c r="BA786" s="240"/>
      <c r="BB786" s="240"/>
      <c r="BC786" s="240"/>
      <c r="BD786" s="240"/>
      <c r="BE786" s="240"/>
      <c r="BF786" s="240"/>
      <c r="BG786" s="240"/>
    </row>
    <row r="787" spans="1:59" s="5" customFormat="1" ht="12.75">
      <c r="A787" s="234"/>
      <c r="B787" s="234"/>
      <c r="C787" s="234"/>
      <c r="D787" s="234"/>
      <c r="E787" s="234"/>
      <c r="F787" s="234"/>
      <c r="G787" s="234"/>
      <c r="H787" s="234"/>
      <c r="I787" s="234"/>
      <c r="J787" s="234"/>
      <c r="K787" s="234"/>
      <c r="L787" s="234"/>
      <c r="M787" s="234"/>
      <c r="N787" s="234"/>
      <c r="O787" s="234"/>
      <c r="P787" s="234"/>
      <c r="Q787" s="234"/>
      <c r="R787" s="234"/>
      <c r="S787" s="234"/>
      <c r="T787" s="234"/>
      <c r="U787" s="234"/>
      <c r="V787" s="234"/>
      <c r="W787" s="234"/>
      <c r="X787" s="234"/>
      <c r="Y787" s="234"/>
      <c r="Z787" s="234"/>
      <c r="AA787" s="234"/>
      <c r="AB787" s="234"/>
      <c r="AC787" s="234"/>
      <c r="AD787" s="234"/>
      <c r="AE787" s="234"/>
      <c r="AF787" s="234"/>
      <c r="AG787" s="234"/>
      <c r="AH787" s="234"/>
      <c r="AI787" s="234"/>
      <c r="AJ787" s="234"/>
      <c r="AK787" s="234"/>
      <c r="AL787" s="234"/>
      <c r="AM787" s="234"/>
      <c r="AN787" s="234"/>
      <c r="AO787" s="234"/>
      <c r="AP787" s="234"/>
      <c r="AQ787" s="234"/>
      <c r="AR787" s="240"/>
      <c r="AS787" s="240"/>
      <c r="AT787" s="240"/>
      <c r="AU787" s="240"/>
      <c r="AV787" s="240"/>
      <c r="AW787" s="240"/>
      <c r="AX787" s="240"/>
      <c r="AY787" s="240"/>
      <c r="AZ787" s="240"/>
      <c r="BA787" s="240"/>
      <c r="BB787" s="240"/>
      <c r="BC787" s="240"/>
      <c r="BD787" s="240"/>
      <c r="BE787" s="240"/>
      <c r="BF787" s="240"/>
      <c r="BG787" s="240"/>
    </row>
    <row r="788" spans="1:59" s="5" customFormat="1" ht="12.75">
      <c r="A788" s="234"/>
      <c r="B788" s="234"/>
      <c r="C788" s="234"/>
      <c r="D788" s="234"/>
      <c r="E788" s="234"/>
      <c r="F788" s="234"/>
      <c r="G788" s="234"/>
      <c r="H788" s="234"/>
      <c r="I788" s="234"/>
      <c r="J788" s="234"/>
      <c r="K788" s="234"/>
      <c r="L788" s="234"/>
      <c r="M788" s="234"/>
      <c r="N788" s="234"/>
      <c r="O788" s="234"/>
      <c r="P788" s="234"/>
      <c r="Q788" s="234"/>
      <c r="R788" s="234"/>
      <c r="S788" s="234"/>
      <c r="T788" s="234"/>
      <c r="U788" s="234"/>
      <c r="V788" s="234"/>
      <c r="W788" s="234"/>
      <c r="X788" s="234"/>
      <c r="Y788" s="234"/>
      <c r="Z788" s="234"/>
      <c r="AA788" s="234"/>
      <c r="AB788" s="234"/>
      <c r="AC788" s="234"/>
      <c r="AD788" s="234"/>
      <c r="AE788" s="234"/>
      <c r="AF788" s="234"/>
      <c r="AG788" s="234"/>
      <c r="AH788" s="234"/>
      <c r="AI788" s="234"/>
      <c r="AJ788" s="234"/>
      <c r="AK788" s="234"/>
      <c r="AL788" s="234"/>
      <c r="AM788" s="234"/>
      <c r="AN788" s="234"/>
      <c r="AO788" s="234"/>
      <c r="AP788" s="234"/>
      <c r="AQ788" s="234"/>
      <c r="AR788" s="240"/>
      <c r="AS788" s="240"/>
      <c r="AT788" s="240"/>
      <c r="AU788" s="240"/>
      <c r="AV788" s="240"/>
      <c r="AW788" s="240"/>
      <c r="AX788" s="240"/>
      <c r="AY788" s="240"/>
      <c r="AZ788" s="240"/>
      <c r="BA788" s="240"/>
      <c r="BB788" s="240"/>
      <c r="BC788" s="240"/>
      <c r="BD788" s="240"/>
      <c r="BE788" s="240"/>
      <c r="BF788" s="240"/>
      <c r="BG788" s="240"/>
    </row>
    <row r="789" spans="1:59" s="5" customFormat="1" ht="12.75">
      <c r="A789" s="234"/>
      <c r="B789" s="234"/>
      <c r="C789" s="234"/>
      <c r="D789" s="234"/>
      <c r="E789" s="234"/>
      <c r="F789" s="234"/>
      <c r="G789" s="234"/>
      <c r="H789" s="234"/>
      <c r="I789" s="234"/>
      <c r="J789" s="234"/>
      <c r="K789" s="234"/>
      <c r="L789" s="234"/>
      <c r="M789" s="234"/>
      <c r="N789" s="234"/>
      <c r="O789" s="234"/>
      <c r="P789" s="234"/>
      <c r="Q789" s="234"/>
      <c r="R789" s="234"/>
      <c r="S789" s="234"/>
      <c r="T789" s="234"/>
      <c r="U789" s="234"/>
      <c r="V789" s="234"/>
      <c r="W789" s="234"/>
      <c r="X789" s="234"/>
      <c r="Y789" s="234"/>
      <c r="Z789" s="234"/>
      <c r="AA789" s="234"/>
      <c r="AB789" s="234"/>
      <c r="AC789" s="234"/>
      <c r="AD789" s="234"/>
      <c r="AE789" s="234"/>
      <c r="AF789" s="234"/>
      <c r="AG789" s="234"/>
      <c r="AH789" s="234"/>
      <c r="AI789" s="234"/>
      <c r="AJ789" s="234"/>
      <c r="AK789" s="234"/>
      <c r="AL789" s="234"/>
      <c r="AM789" s="234"/>
      <c r="AN789" s="234"/>
      <c r="AO789" s="234"/>
      <c r="AP789" s="234"/>
      <c r="AQ789" s="234"/>
      <c r="AR789" s="240"/>
      <c r="AS789" s="240"/>
      <c r="AT789" s="240"/>
      <c r="AU789" s="240"/>
      <c r="AV789" s="240"/>
      <c r="AW789" s="240"/>
      <c r="AX789" s="240"/>
      <c r="AY789" s="240"/>
      <c r="AZ789" s="240"/>
      <c r="BA789" s="240"/>
      <c r="BB789" s="240"/>
      <c r="BC789" s="240"/>
      <c r="BD789" s="240"/>
      <c r="BE789" s="240"/>
      <c r="BF789" s="240"/>
      <c r="BG789" s="240"/>
    </row>
    <row r="790" spans="1:59" s="5" customFormat="1" ht="12.75">
      <c r="A790" s="234"/>
      <c r="B790" s="234"/>
      <c r="C790" s="234"/>
      <c r="D790" s="234"/>
      <c r="E790" s="234"/>
      <c r="F790" s="234"/>
      <c r="G790" s="234"/>
      <c r="H790" s="234"/>
      <c r="I790" s="234"/>
      <c r="J790" s="234"/>
      <c r="K790" s="234"/>
      <c r="L790" s="234"/>
      <c r="M790" s="234"/>
      <c r="N790" s="234"/>
      <c r="O790" s="234"/>
      <c r="P790" s="234"/>
      <c r="Q790" s="234"/>
      <c r="R790" s="234"/>
      <c r="S790" s="234"/>
      <c r="T790" s="234"/>
      <c r="U790" s="234"/>
      <c r="V790" s="234"/>
      <c r="W790" s="234"/>
      <c r="X790" s="234"/>
      <c r="Y790" s="234"/>
      <c r="Z790" s="234"/>
      <c r="AA790" s="234"/>
      <c r="AB790" s="234"/>
      <c r="AC790" s="234"/>
      <c r="AD790" s="234"/>
      <c r="AE790" s="234"/>
      <c r="AF790" s="234"/>
      <c r="AG790" s="234"/>
      <c r="AH790" s="234"/>
      <c r="AI790" s="234"/>
      <c r="AJ790" s="234"/>
      <c r="AK790" s="234"/>
      <c r="AL790" s="234"/>
      <c r="AM790" s="234"/>
      <c r="AN790" s="234"/>
      <c r="AO790" s="234"/>
      <c r="AP790" s="234"/>
      <c r="AQ790" s="234"/>
      <c r="AR790" s="240"/>
      <c r="AS790" s="240"/>
      <c r="AT790" s="240"/>
      <c r="AU790" s="240"/>
      <c r="AV790" s="240"/>
      <c r="AW790" s="240"/>
      <c r="AX790" s="240"/>
      <c r="AY790" s="240"/>
      <c r="AZ790" s="240"/>
      <c r="BA790" s="240"/>
      <c r="BB790" s="240"/>
      <c r="BC790" s="240"/>
      <c r="BD790" s="240"/>
      <c r="BE790" s="240"/>
      <c r="BF790" s="240"/>
      <c r="BG790" s="240"/>
    </row>
    <row r="791" spans="1:59" s="5" customFormat="1" ht="12.75">
      <c r="A791" s="234"/>
      <c r="B791" s="234"/>
      <c r="C791" s="234"/>
      <c r="D791" s="234"/>
      <c r="E791" s="234"/>
      <c r="F791" s="234"/>
      <c r="G791" s="234"/>
      <c r="H791" s="234"/>
      <c r="I791" s="234"/>
      <c r="J791" s="234"/>
      <c r="K791" s="234"/>
      <c r="L791" s="234"/>
      <c r="M791" s="234"/>
      <c r="N791" s="234"/>
      <c r="O791" s="234"/>
      <c r="P791" s="234"/>
      <c r="Q791" s="234"/>
      <c r="R791" s="234"/>
      <c r="S791" s="234"/>
      <c r="T791" s="234"/>
      <c r="U791" s="234"/>
      <c r="V791" s="234"/>
      <c r="W791" s="234"/>
      <c r="X791" s="234"/>
      <c r="Y791" s="234"/>
      <c r="Z791" s="234"/>
      <c r="AA791" s="234"/>
      <c r="AB791" s="234"/>
      <c r="AC791" s="234"/>
      <c r="AD791" s="234"/>
      <c r="AE791" s="234"/>
      <c r="AF791" s="234"/>
      <c r="AG791" s="234"/>
      <c r="AH791" s="234"/>
      <c r="AI791" s="234"/>
      <c r="AJ791" s="234"/>
      <c r="AK791" s="234"/>
      <c r="AL791" s="234"/>
      <c r="AM791" s="234"/>
      <c r="AN791" s="234"/>
      <c r="AO791" s="234"/>
      <c r="AP791" s="234"/>
      <c r="AQ791" s="234"/>
      <c r="AR791" s="240"/>
      <c r="AS791" s="240"/>
      <c r="AT791" s="240"/>
      <c r="AU791" s="240"/>
      <c r="AV791" s="240"/>
      <c r="AW791" s="240"/>
      <c r="AX791" s="240"/>
      <c r="AY791" s="240"/>
      <c r="AZ791" s="240"/>
      <c r="BA791" s="240"/>
      <c r="BB791" s="240"/>
      <c r="BC791" s="240"/>
      <c r="BD791" s="240"/>
      <c r="BE791" s="240"/>
      <c r="BF791" s="240"/>
      <c r="BG791" s="240"/>
    </row>
    <row r="792" spans="1:59" s="5" customFormat="1" ht="12.75">
      <c r="A792" s="234"/>
      <c r="B792" s="234"/>
      <c r="C792" s="234"/>
      <c r="D792" s="234"/>
      <c r="E792" s="234"/>
      <c r="F792" s="234"/>
      <c r="G792" s="234"/>
      <c r="H792" s="234"/>
      <c r="I792" s="234"/>
      <c r="J792" s="234"/>
      <c r="K792" s="234"/>
      <c r="L792" s="234"/>
      <c r="M792" s="234"/>
      <c r="N792" s="234"/>
      <c r="AC792" s="240"/>
      <c r="AD792" s="240"/>
      <c r="AE792" s="240"/>
      <c r="AF792" s="240"/>
      <c r="AG792" s="240"/>
      <c r="AH792" s="240"/>
      <c r="AI792" s="240"/>
      <c r="AJ792" s="240"/>
      <c r="AK792" s="240"/>
      <c r="AL792" s="240"/>
      <c r="AM792" s="240"/>
      <c r="AN792" s="240"/>
      <c r="AO792" s="240"/>
      <c r="AP792" s="240"/>
      <c r="AQ792" s="240"/>
      <c r="AR792" s="240"/>
      <c r="AS792" s="240"/>
      <c r="AT792" s="240"/>
      <c r="AU792" s="240"/>
      <c r="AV792" s="240"/>
      <c r="AW792" s="240"/>
      <c r="AX792" s="240"/>
      <c r="AY792" s="240"/>
      <c r="AZ792" s="240"/>
      <c r="BA792" s="240"/>
      <c r="BB792" s="240"/>
      <c r="BC792" s="240"/>
      <c r="BD792" s="240"/>
      <c r="BE792" s="240"/>
      <c r="BF792" s="240"/>
      <c r="BG792" s="240"/>
    </row>
    <row r="793" spans="1:59" s="5" customFormat="1" ht="12.75">
      <c r="A793" s="234"/>
      <c r="B793" s="234"/>
      <c r="C793" s="234"/>
      <c r="D793" s="234"/>
      <c r="E793" s="234"/>
      <c r="F793" s="234"/>
      <c r="G793" s="234"/>
      <c r="H793" s="234"/>
      <c r="I793" s="234"/>
      <c r="J793" s="234"/>
      <c r="K793" s="234"/>
      <c r="L793" s="234"/>
      <c r="M793" s="234"/>
      <c r="N793" s="234"/>
      <c r="AC793" s="240"/>
      <c r="AD793" s="240"/>
      <c r="AE793" s="240"/>
      <c r="AF793" s="240"/>
      <c r="AG793" s="240"/>
      <c r="AH793" s="240"/>
      <c r="AI793" s="240"/>
      <c r="AJ793" s="240"/>
      <c r="AK793" s="240"/>
      <c r="AL793" s="240"/>
      <c r="AM793" s="240"/>
      <c r="AN793" s="240"/>
      <c r="AO793" s="240"/>
      <c r="AP793" s="240"/>
      <c r="AQ793" s="240"/>
      <c r="AR793" s="240"/>
      <c r="AS793" s="240"/>
      <c r="AT793" s="240"/>
      <c r="AU793" s="240"/>
      <c r="AV793" s="240"/>
      <c r="AW793" s="240"/>
      <c r="AX793" s="240"/>
      <c r="AY793" s="240"/>
      <c r="AZ793" s="240"/>
      <c r="BA793" s="240"/>
      <c r="BB793" s="240"/>
      <c r="BC793" s="240"/>
      <c r="BD793" s="240"/>
      <c r="BE793" s="240"/>
      <c r="BF793" s="240"/>
      <c r="BG793" s="240"/>
    </row>
    <row r="794" spans="1:59" s="5" customFormat="1" ht="12.75">
      <c r="A794" s="234"/>
      <c r="B794" s="234"/>
      <c r="C794" s="234"/>
      <c r="D794" s="234"/>
      <c r="E794" s="234"/>
      <c r="F794" s="234"/>
      <c r="G794" s="234"/>
      <c r="H794" s="234"/>
      <c r="I794" s="234"/>
      <c r="J794" s="234"/>
      <c r="K794" s="234"/>
      <c r="L794" s="234"/>
      <c r="M794" s="234"/>
      <c r="N794" s="234"/>
      <c r="AC794" s="240"/>
      <c r="AD794" s="240"/>
      <c r="AE794" s="240"/>
      <c r="AF794" s="240"/>
      <c r="AG794" s="240"/>
      <c r="AH794" s="240"/>
      <c r="AI794" s="240"/>
      <c r="AJ794" s="240"/>
      <c r="AK794" s="240"/>
      <c r="AL794" s="240"/>
      <c r="AM794" s="240"/>
      <c r="AN794" s="240"/>
      <c r="AO794" s="240"/>
      <c r="AP794" s="240"/>
      <c r="AQ794" s="240"/>
      <c r="AR794" s="240"/>
      <c r="AS794" s="240"/>
      <c r="AT794" s="240"/>
      <c r="AU794" s="240"/>
      <c r="AV794" s="240"/>
      <c r="AW794" s="240"/>
      <c r="AX794" s="240"/>
      <c r="AY794" s="240"/>
      <c r="AZ794" s="240"/>
      <c r="BA794" s="240"/>
      <c r="BB794" s="240"/>
      <c r="BC794" s="240"/>
      <c r="BD794" s="240"/>
      <c r="BE794" s="240"/>
      <c r="BF794" s="240"/>
      <c r="BG794" s="240"/>
    </row>
    <row r="795" spans="1:59" s="5" customFormat="1" ht="12.75">
      <c r="A795" s="234"/>
      <c r="B795" s="234"/>
      <c r="C795" s="234"/>
      <c r="D795" s="234"/>
      <c r="E795" s="234"/>
      <c r="F795" s="234"/>
      <c r="G795" s="234"/>
      <c r="H795" s="234"/>
      <c r="I795" s="234"/>
      <c r="J795" s="234"/>
      <c r="K795" s="234"/>
      <c r="L795" s="234"/>
      <c r="M795" s="234"/>
      <c r="N795" s="234"/>
      <c r="AC795" s="240"/>
      <c r="AD795" s="240"/>
      <c r="AE795" s="240"/>
      <c r="AF795" s="240"/>
      <c r="AG795" s="240"/>
      <c r="AH795" s="240"/>
      <c r="AI795" s="240"/>
      <c r="AJ795" s="240"/>
      <c r="AK795" s="240"/>
      <c r="AL795" s="240"/>
      <c r="AM795" s="240"/>
      <c r="AN795" s="240"/>
      <c r="AO795" s="240"/>
      <c r="AP795" s="240"/>
      <c r="AQ795" s="240"/>
      <c r="AR795" s="240"/>
      <c r="AS795" s="240"/>
      <c r="AT795" s="240"/>
      <c r="AU795" s="240"/>
      <c r="AV795" s="240"/>
      <c r="AW795" s="240"/>
      <c r="AX795" s="240"/>
      <c r="AY795" s="240"/>
      <c r="AZ795" s="240"/>
      <c r="BA795" s="240"/>
      <c r="BB795" s="240"/>
      <c r="BC795" s="240"/>
      <c r="BD795" s="240"/>
      <c r="BE795" s="240"/>
      <c r="BF795" s="240"/>
      <c r="BG795" s="240"/>
    </row>
    <row r="796" spans="1:59" s="5" customFormat="1" ht="12.75">
      <c r="A796" s="234"/>
      <c r="B796" s="234"/>
      <c r="C796" s="234"/>
      <c r="D796" s="234"/>
      <c r="E796" s="234"/>
      <c r="F796" s="234"/>
      <c r="G796" s="234"/>
      <c r="H796" s="234"/>
      <c r="I796" s="234"/>
      <c r="J796" s="234"/>
      <c r="K796" s="234"/>
      <c r="L796" s="234"/>
      <c r="M796" s="234"/>
      <c r="N796" s="234"/>
      <c r="AC796" s="240"/>
      <c r="AD796" s="240"/>
      <c r="AE796" s="240"/>
      <c r="AF796" s="240"/>
      <c r="AG796" s="240"/>
      <c r="AH796" s="240"/>
      <c r="AI796" s="240"/>
      <c r="AJ796" s="240"/>
      <c r="AK796" s="240"/>
      <c r="AL796" s="240"/>
      <c r="AM796" s="240"/>
      <c r="AN796" s="240"/>
      <c r="AO796" s="240"/>
      <c r="AP796" s="240"/>
      <c r="AQ796" s="240"/>
      <c r="AR796" s="240"/>
      <c r="AS796" s="240"/>
      <c r="AT796" s="240"/>
      <c r="AU796" s="240"/>
      <c r="AV796" s="240"/>
      <c r="AW796" s="240"/>
      <c r="AX796" s="240"/>
      <c r="AY796" s="240"/>
      <c r="AZ796" s="240"/>
      <c r="BA796" s="240"/>
      <c r="BB796" s="240"/>
      <c r="BC796" s="240"/>
      <c r="BD796" s="240"/>
      <c r="BE796" s="240"/>
      <c r="BF796" s="240"/>
      <c r="BG796" s="240"/>
    </row>
    <row r="797" spans="1:59" s="5" customFormat="1" ht="12.75">
      <c r="A797" s="234"/>
      <c r="B797" s="234"/>
      <c r="C797" s="234"/>
      <c r="D797" s="234"/>
      <c r="E797" s="234"/>
      <c r="F797" s="234"/>
      <c r="G797" s="234"/>
      <c r="H797" s="234"/>
      <c r="I797" s="234"/>
      <c r="J797" s="234"/>
      <c r="K797" s="234"/>
      <c r="L797" s="234"/>
      <c r="M797" s="234"/>
      <c r="N797" s="234"/>
      <c r="AC797" s="240"/>
      <c r="AD797" s="240"/>
      <c r="AE797" s="240"/>
      <c r="AF797" s="240"/>
      <c r="AG797" s="240"/>
      <c r="AH797" s="240"/>
      <c r="AI797" s="240"/>
      <c r="AJ797" s="240"/>
      <c r="AK797" s="240"/>
      <c r="AL797" s="240"/>
      <c r="AM797" s="240"/>
      <c r="AN797" s="240"/>
      <c r="AO797" s="240"/>
      <c r="AP797" s="240"/>
      <c r="AQ797" s="240"/>
      <c r="AR797" s="240"/>
      <c r="AS797" s="240"/>
      <c r="AT797" s="240"/>
      <c r="AU797" s="240"/>
      <c r="AV797" s="240"/>
      <c r="AW797" s="240"/>
      <c r="AX797" s="240"/>
      <c r="AY797" s="240"/>
      <c r="AZ797" s="240"/>
      <c r="BA797" s="240"/>
      <c r="BB797" s="240"/>
      <c r="BC797" s="240"/>
      <c r="BD797" s="240"/>
      <c r="BE797" s="240"/>
      <c r="BF797" s="240"/>
      <c r="BG797" s="240"/>
    </row>
    <row r="798" spans="1:59" s="5" customFormat="1" ht="12.75">
      <c r="A798" s="234"/>
      <c r="B798" s="234"/>
      <c r="C798" s="234"/>
      <c r="D798" s="234"/>
      <c r="E798" s="234"/>
      <c r="F798" s="234"/>
      <c r="G798" s="234"/>
      <c r="H798" s="234"/>
      <c r="I798" s="234"/>
      <c r="J798" s="234"/>
      <c r="K798" s="234"/>
      <c r="L798" s="234"/>
      <c r="M798" s="234"/>
      <c r="N798" s="234"/>
      <c r="AC798" s="240"/>
      <c r="AD798" s="240"/>
      <c r="AE798" s="240"/>
      <c r="AF798" s="240"/>
      <c r="AG798" s="240"/>
      <c r="AH798" s="240"/>
      <c r="AI798" s="240"/>
      <c r="AJ798" s="240"/>
      <c r="AK798" s="240"/>
      <c r="AL798" s="240"/>
      <c r="AM798" s="240"/>
      <c r="AN798" s="240"/>
      <c r="AO798" s="240"/>
      <c r="AP798" s="240"/>
      <c r="AQ798" s="240"/>
      <c r="AR798" s="240"/>
      <c r="AS798" s="240"/>
      <c r="AT798" s="240"/>
      <c r="AU798" s="240"/>
      <c r="AV798" s="240"/>
      <c r="AW798" s="240"/>
      <c r="AX798" s="240"/>
      <c r="AY798" s="240"/>
      <c r="AZ798" s="240"/>
      <c r="BA798" s="240"/>
      <c r="BB798" s="240"/>
      <c r="BC798" s="240"/>
      <c r="BD798" s="240"/>
      <c r="BE798" s="240"/>
      <c r="BF798" s="240"/>
      <c r="BG798" s="240"/>
    </row>
    <row r="799" spans="1:59" s="5" customFormat="1" ht="12.75">
      <c r="A799" s="234"/>
      <c r="B799" s="234"/>
      <c r="C799" s="234"/>
      <c r="D799" s="234"/>
      <c r="E799" s="234"/>
      <c r="F799" s="234"/>
      <c r="G799" s="234"/>
      <c r="H799" s="234"/>
      <c r="I799" s="234"/>
      <c r="J799" s="234"/>
      <c r="K799" s="234"/>
      <c r="L799" s="234"/>
      <c r="M799" s="234"/>
      <c r="N799" s="234"/>
      <c r="AC799" s="240"/>
      <c r="AD799" s="240"/>
      <c r="AE799" s="240"/>
      <c r="AF799" s="240"/>
      <c r="AG799" s="240"/>
      <c r="AH799" s="240"/>
      <c r="AI799" s="240"/>
      <c r="AJ799" s="240"/>
      <c r="AK799" s="240"/>
      <c r="AL799" s="240"/>
      <c r="AM799" s="240"/>
      <c r="AN799" s="240"/>
      <c r="AO799" s="240"/>
      <c r="AP799" s="240"/>
      <c r="AQ799" s="240"/>
      <c r="AR799" s="240"/>
      <c r="AS799" s="240"/>
      <c r="AT799" s="240"/>
      <c r="AU799" s="240"/>
      <c r="AV799" s="240"/>
      <c r="AW799" s="240"/>
      <c r="AX799" s="240"/>
      <c r="AY799" s="240"/>
      <c r="AZ799" s="240"/>
      <c r="BA799" s="240"/>
      <c r="BB799" s="240"/>
      <c r="BC799" s="240"/>
      <c r="BD799" s="240"/>
      <c r="BE799" s="240"/>
      <c r="BF799" s="240"/>
      <c r="BG799" s="240"/>
    </row>
    <row r="800" spans="1:59" s="5" customFormat="1" ht="12.75">
      <c r="A800" s="234"/>
      <c r="B800" s="234"/>
      <c r="C800" s="234"/>
      <c r="D800" s="234"/>
      <c r="E800" s="234"/>
      <c r="F800" s="234"/>
      <c r="G800" s="234"/>
      <c r="H800" s="234"/>
      <c r="I800" s="234"/>
      <c r="J800" s="234"/>
      <c r="K800" s="234"/>
      <c r="L800" s="234"/>
      <c r="M800" s="234"/>
      <c r="N800" s="234"/>
      <c r="AC800" s="240"/>
      <c r="AD800" s="240"/>
      <c r="AE800" s="240"/>
      <c r="AF800" s="240"/>
      <c r="AG800" s="240"/>
      <c r="AH800" s="240"/>
      <c r="AI800" s="240"/>
      <c r="AJ800" s="240"/>
      <c r="AK800" s="240"/>
      <c r="AL800" s="240"/>
      <c r="AM800" s="240"/>
      <c r="AN800" s="240"/>
      <c r="AO800" s="240"/>
      <c r="AP800" s="240"/>
      <c r="AQ800" s="240"/>
      <c r="AR800" s="240"/>
      <c r="AS800" s="240"/>
      <c r="AT800" s="240"/>
      <c r="AU800" s="240"/>
      <c r="AV800" s="240"/>
      <c r="AW800" s="240"/>
      <c r="AX800" s="240"/>
      <c r="AY800" s="240"/>
      <c r="AZ800" s="240"/>
      <c r="BA800" s="240"/>
      <c r="BB800" s="240"/>
      <c r="BC800" s="240"/>
      <c r="BD800" s="240"/>
      <c r="BE800" s="240"/>
      <c r="BF800" s="240"/>
      <c r="BG800" s="240"/>
    </row>
    <row r="801" spans="1:59" s="5" customFormat="1" ht="12.75">
      <c r="A801" s="234"/>
      <c r="B801" s="234"/>
      <c r="C801" s="234"/>
      <c r="D801" s="234"/>
      <c r="E801" s="234"/>
      <c r="F801" s="234"/>
      <c r="G801" s="234"/>
      <c r="H801" s="234"/>
      <c r="I801" s="234"/>
      <c r="J801" s="234"/>
      <c r="K801" s="234"/>
      <c r="L801" s="234"/>
      <c r="M801" s="234"/>
      <c r="N801" s="234"/>
      <c r="AC801" s="240"/>
      <c r="AD801" s="240"/>
      <c r="AE801" s="240"/>
      <c r="AF801" s="240"/>
      <c r="AG801" s="240"/>
      <c r="AH801" s="240"/>
      <c r="AI801" s="240"/>
      <c r="AJ801" s="240"/>
      <c r="AK801" s="240"/>
      <c r="AL801" s="240"/>
      <c r="AM801" s="240"/>
      <c r="AN801" s="240"/>
      <c r="AO801" s="240"/>
      <c r="AP801" s="240"/>
      <c r="AQ801" s="240"/>
      <c r="AR801" s="240"/>
      <c r="AS801" s="240"/>
      <c r="AT801" s="240"/>
      <c r="AU801" s="240"/>
      <c r="AV801" s="240"/>
      <c r="AW801" s="240"/>
      <c r="AX801" s="240"/>
      <c r="AY801" s="240"/>
      <c r="AZ801" s="240"/>
      <c r="BA801" s="240"/>
      <c r="BB801" s="240"/>
      <c r="BC801" s="240"/>
      <c r="BD801" s="240"/>
      <c r="BE801" s="240"/>
      <c r="BF801" s="240"/>
      <c r="BG801" s="240"/>
    </row>
    <row r="802" spans="1:59" s="5" customFormat="1" ht="12.75">
      <c r="A802" s="234"/>
      <c r="B802" s="234"/>
      <c r="C802" s="234"/>
      <c r="D802" s="234"/>
      <c r="E802" s="234"/>
      <c r="F802" s="234"/>
      <c r="G802" s="234"/>
      <c r="H802" s="234"/>
      <c r="I802" s="234"/>
      <c r="J802" s="234"/>
      <c r="K802" s="234"/>
      <c r="L802" s="234"/>
      <c r="M802" s="234"/>
      <c r="N802" s="234"/>
      <c r="AC802" s="240"/>
      <c r="AD802" s="240"/>
      <c r="AE802" s="240"/>
      <c r="AF802" s="240"/>
      <c r="AG802" s="240"/>
      <c r="AH802" s="240"/>
      <c r="AI802" s="240"/>
      <c r="AJ802" s="240"/>
      <c r="AK802" s="240"/>
      <c r="AL802" s="240"/>
      <c r="AM802" s="240"/>
      <c r="AN802" s="240"/>
      <c r="AO802" s="240"/>
      <c r="AP802" s="240"/>
      <c r="AQ802" s="240"/>
      <c r="AR802" s="240"/>
      <c r="AS802" s="240"/>
      <c r="AT802" s="240"/>
      <c r="AU802" s="240"/>
      <c r="AV802" s="240"/>
      <c r="AW802" s="240"/>
      <c r="AX802" s="240"/>
      <c r="AY802" s="240"/>
      <c r="AZ802" s="240"/>
      <c r="BA802" s="240"/>
      <c r="BB802" s="240"/>
      <c r="BC802" s="240"/>
      <c r="BD802" s="240"/>
      <c r="BE802" s="240"/>
      <c r="BF802" s="240"/>
      <c r="BG802" s="240"/>
    </row>
    <row r="803" spans="1:59" s="5" customFormat="1" ht="12.75">
      <c r="A803" s="234"/>
      <c r="B803" s="234"/>
      <c r="C803" s="234"/>
      <c r="D803" s="234"/>
      <c r="E803" s="234"/>
      <c r="F803" s="234"/>
      <c r="G803" s="234"/>
      <c r="H803" s="234"/>
      <c r="I803" s="234"/>
      <c r="J803" s="234"/>
      <c r="K803" s="234"/>
      <c r="L803" s="234"/>
      <c r="M803" s="234"/>
      <c r="N803" s="234"/>
      <c r="AC803" s="240"/>
      <c r="AD803" s="240"/>
      <c r="AE803" s="240"/>
      <c r="AF803" s="240"/>
      <c r="AG803" s="240"/>
      <c r="AH803" s="240"/>
      <c r="AI803" s="240"/>
      <c r="AJ803" s="240"/>
      <c r="AK803" s="240"/>
      <c r="AL803" s="240"/>
      <c r="AM803" s="240"/>
      <c r="AN803" s="240"/>
      <c r="AO803" s="240"/>
      <c r="AP803" s="240"/>
      <c r="AQ803" s="240"/>
      <c r="AR803" s="240"/>
      <c r="AS803" s="240"/>
      <c r="AT803" s="240"/>
      <c r="AU803" s="240"/>
      <c r="AV803" s="240"/>
      <c r="AW803" s="240"/>
      <c r="AX803" s="240"/>
      <c r="AY803" s="240"/>
      <c r="AZ803" s="240"/>
      <c r="BA803" s="240"/>
      <c r="BB803" s="240"/>
      <c r="BC803" s="240"/>
      <c r="BD803" s="240"/>
      <c r="BE803" s="240"/>
      <c r="BF803" s="240"/>
      <c r="BG803" s="240"/>
    </row>
    <row r="804" spans="1:59" s="5" customFormat="1" ht="12.75">
      <c r="A804" s="234"/>
      <c r="B804" s="234"/>
      <c r="C804" s="234"/>
      <c r="D804" s="234"/>
      <c r="E804" s="234"/>
      <c r="F804" s="234"/>
      <c r="G804" s="234"/>
      <c r="H804" s="234"/>
      <c r="I804" s="234"/>
      <c r="J804" s="234"/>
      <c r="K804" s="234"/>
      <c r="L804" s="234"/>
      <c r="M804" s="234"/>
      <c r="N804" s="234"/>
      <c r="AC804" s="240"/>
      <c r="AD804" s="240"/>
      <c r="AE804" s="240"/>
      <c r="AF804" s="240"/>
      <c r="AG804" s="240"/>
      <c r="AH804" s="240"/>
      <c r="AI804" s="240"/>
      <c r="AJ804" s="240"/>
      <c r="AK804" s="240"/>
      <c r="AL804" s="240"/>
      <c r="AM804" s="240"/>
      <c r="AN804" s="240"/>
      <c r="AO804" s="240"/>
      <c r="AP804" s="240"/>
      <c r="AQ804" s="240"/>
      <c r="AR804" s="240"/>
      <c r="AS804" s="240"/>
      <c r="AT804" s="240"/>
      <c r="AU804" s="240"/>
      <c r="AV804" s="240"/>
      <c r="AW804" s="240"/>
      <c r="AX804" s="240"/>
      <c r="AY804" s="240"/>
      <c r="AZ804" s="240"/>
      <c r="BA804" s="240"/>
      <c r="BB804" s="240"/>
      <c r="BC804" s="240"/>
      <c r="BD804" s="240"/>
      <c r="BE804" s="240"/>
      <c r="BF804" s="240"/>
      <c r="BG804" s="240"/>
    </row>
    <row r="805" spans="1:59" s="5" customFormat="1" ht="12.75">
      <c r="A805" s="234"/>
      <c r="B805" s="234"/>
      <c r="C805" s="234"/>
      <c r="D805" s="234"/>
      <c r="E805" s="234"/>
      <c r="F805" s="234"/>
      <c r="G805" s="234"/>
      <c r="H805" s="234"/>
      <c r="I805" s="234"/>
      <c r="J805" s="234"/>
      <c r="K805" s="234"/>
      <c r="L805" s="234"/>
      <c r="M805" s="234"/>
      <c r="N805" s="234"/>
      <c r="AC805" s="240"/>
      <c r="AD805" s="240"/>
      <c r="AE805" s="240"/>
      <c r="AF805" s="240"/>
      <c r="AG805" s="240"/>
      <c r="AH805" s="240"/>
      <c r="AI805" s="240"/>
      <c r="AJ805" s="240"/>
      <c r="AK805" s="240"/>
      <c r="AL805" s="240"/>
      <c r="AM805" s="240"/>
      <c r="AN805" s="240"/>
      <c r="AO805" s="240"/>
      <c r="AP805" s="240"/>
      <c r="AQ805" s="240"/>
      <c r="AR805" s="240"/>
      <c r="AS805" s="240"/>
      <c r="AT805" s="240"/>
      <c r="AU805" s="240"/>
      <c r="AV805" s="240"/>
      <c r="AW805" s="240"/>
      <c r="AX805" s="240"/>
      <c r="AY805" s="240"/>
      <c r="AZ805" s="240"/>
      <c r="BA805" s="240"/>
      <c r="BB805" s="240"/>
      <c r="BC805" s="240"/>
      <c r="BD805" s="240"/>
      <c r="BE805" s="240"/>
      <c r="BF805" s="240"/>
      <c r="BG805" s="240"/>
    </row>
    <row r="806" spans="1:59" s="5" customFormat="1" ht="12.75">
      <c r="A806" s="234"/>
      <c r="B806" s="234"/>
      <c r="C806" s="234"/>
      <c r="D806" s="234"/>
      <c r="E806" s="234"/>
      <c r="F806" s="234"/>
      <c r="G806" s="234"/>
      <c r="H806" s="234"/>
      <c r="I806" s="234"/>
      <c r="J806" s="234"/>
      <c r="K806" s="234"/>
      <c r="L806" s="234"/>
      <c r="M806" s="234"/>
      <c r="N806" s="234"/>
      <c r="AC806" s="240"/>
      <c r="AD806" s="240"/>
      <c r="AE806" s="240"/>
      <c r="AF806" s="240"/>
      <c r="AG806" s="240"/>
      <c r="AH806" s="240"/>
      <c r="AI806" s="240"/>
      <c r="AJ806" s="240"/>
      <c r="AK806" s="240"/>
      <c r="AL806" s="240"/>
      <c r="AM806" s="240"/>
      <c r="AN806" s="240"/>
      <c r="AO806" s="240"/>
      <c r="AP806" s="240"/>
      <c r="AQ806" s="240"/>
      <c r="AR806" s="240"/>
      <c r="AS806" s="240"/>
      <c r="AT806" s="240"/>
      <c r="AU806" s="240"/>
      <c r="AV806" s="240"/>
      <c r="AW806" s="240"/>
      <c r="AX806" s="240"/>
      <c r="AY806" s="240"/>
      <c r="AZ806" s="240"/>
      <c r="BA806" s="240"/>
      <c r="BB806" s="240"/>
      <c r="BC806" s="240"/>
      <c r="BD806" s="240"/>
      <c r="BE806" s="240"/>
      <c r="BF806" s="240"/>
      <c r="BG806" s="240"/>
    </row>
    <row r="807" spans="1:59" s="5" customFormat="1" ht="12.75">
      <c r="A807" s="234"/>
      <c r="B807" s="234"/>
      <c r="C807" s="234"/>
      <c r="D807" s="234"/>
      <c r="E807" s="234"/>
      <c r="F807" s="234"/>
      <c r="G807" s="234"/>
      <c r="H807" s="234"/>
      <c r="I807" s="234"/>
      <c r="J807" s="234"/>
      <c r="K807" s="234"/>
      <c r="L807" s="234"/>
      <c r="M807" s="234"/>
      <c r="N807" s="234"/>
      <c r="AC807" s="240"/>
      <c r="AD807" s="240"/>
      <c r="AE807" s="240"/>
      <c r="AF807" s="240"/>
      <c r="AG807" s="240"/>
      <c r="AH807" s="240"/>
      <c r="AI807" s="240"/>
      <c r="AJ807" s="240"/>
      <c r="AK807" s="240"/>
      <c r="AL807" s="240"/>
      <c r="AM807" s="240"/>
      <c r="AN807" s="240"/>
      <c r="AO807" s="240"/>
      <c r="AP807" s="240"/>
      <c r="AQ807" s="240"/>
      <c r="AR807" s="240"/>
      <c r="AS807" s="240"/>
      <c r="AT807" s="240"/>
      <c r="AU807" s="240"/>
      <c r="AV807" s="240"/>
      <c r="AW807" s="240"/>
      <c r="AX807" s="240"/>
      <c r="AY807" s="240"/>
      <c r="AZ807" s="240"/>
      <c r="BA807" s="240"/>
      <c r="BB807" s="240"/>
      <c r="BC807" s="240"/>
      <c r="BD807" s="240"/>
      <c r="BE807" s="240"/>
      <c r="BF807" s="240"/>
      <c r="BG807" s="240"/>
    </row>
    <row r="808" spans="1:59" s="5" customFormat="1" ht="12.75">
      <c r="A808" s="234"/>
      <c r="B808" s="234"/>
      <c r="C808" s="234"/>
      <c r="D808" s="234"/>
      <c r="E808" s="234"/>
      <c r="F808" s="234"/>
      <c r="G808" s="234"/>
      <c r="H808" s="234"/>
      <c r="I808" s="234"/>
      <c r="J808" s="234"/>
      <c r="K808" s="234"/>
      <c r="L808" s="234"/>
      <c r="M808" s="234"/>
      <c r="N808" s="234"/>
      <c r="AC808" s="240"/>
      <c r="AD808" s="240"/>
      <c r="AE808" s="240"/>
      <c r="AF808" s="240"/>
      <c r="AG808" s="240"/>
      <c r="AH808" s="240"/>
      <c r="AI808" s="240"/>
      <c r="AJ808" s="240"/>
      <c r="AK808" s="240"/>
      <c r="AL808" s="240"/>
      <c r="AM808" s="240"/>
      <c r="AN808" s="240"/>
      <c r="AO808" s="240"/>
      <c r="AP808" s="240"/>
      <c r="AQ808" s="240"/>
      <c r="AR808" s="240"/>
      <c r="AS808" s="240"/>
      <c r="AT808" s="240"/>
      <c r="AU808" s="240"/>
      <c r="AV808" s="240"/>
      <c r="AW808" s="240"/>
      <c r="AX808" s="240"/>
      <c r="AY808" s="240"/>
      <c r="AZ808" s="240"/>
      <c r="BA808" s="240"/>
      <c r="BB808" s="240"/>
      <c r="BC808" s="240"/>
      <c r="BD808" s="240"/>
      <c r="BE808" s="240"/>
      <c r="BF808" s="240"/>
      <c r="BG808" s="240"/>
    </row>
    <row r="809" spans="1:59" s="5" customFormat="1" ht="12.75">
      <c r="A809" s="234"/>
      <c r="B809" s="234"/>
      <c r="C809" s="234"/>
      <c r="D809" s="234"/>
      <c r="E809" s="234"/>
      <c r="F809" s="234"/>
      <c r="G809" s="234"/>
      <c r="H809" s="234"/>
      <c r="I809" s="234"/>
      <c r="J809" s="234"/>
      <c r="K809" s="234"/>
      <c r="L809" s="234"/>
      <c r="M809" s="234"/>
      <c r="N809" s="234"/>
      <c r="AC809" s="240"/>
      <c r="AD809" s="240"/>
      <c r="AE809" s="240"/>
      <c r="AF809" s="240"/>
      <c r="AG809" s="240"/>
      <c r="AH809" s="240"/>
      <c r="AI809" s="240"/>
      <c r="AJ809" s="240"/>
      <c r="AK809" s="240"/>
      <c r="AL809" s="240"/>
      <c r="AM809" s="240"/>
      <c r="AN809" s="240"/>
      <c r="AO809" s="240"/>
      <c r="AP809" s="240"/>
      <c r="AQ809" s="240"/>
      <c r="AR809" s="240"/>
      <c r="AS809" s="240"/>
      <c r="AT809" s="240"/>
      <c r="AU809" s="240"/>
      <c r="AV809" s="240"/>
      <c r="AW809" s="240"/>
      <c r="AX809" s="240"/>
      <c r="AY809" s="240"/>
      <c r="AZ809" s="240"/>
      <c r="BA809" s="240"/>
      <c r="BB809" s="240"/>
      <c r="BC809" s="240"/>
      <c r="BD809" s="240"/>
      <c r="BE809" s="240"/>
      <c r="BF809" s="240"/>
      <c r="BG809" s="240"/>
    </row>
    <row r="810" spans="1:59" s="5" customFormat="1" ht="12.75">
      <c r="A810" s="234"/>
      <c r="B810" s="234"/>
      <c r="C810" s="234"/>
      <c r="D810" s="234"/>
      <c r="E810" s="234"/>
      <c r="F810" s="234"/>
      <c r="G810" s="234"/>
      <c r="H810" s="234"/>
      <c r="I810" s="234"/>
      <c r="J810" s="234"/>
      <c r="K810" s="234"/>
      <c r="L810" s="234"/>
      <c r="M810" s="234"/>
      <c r="N810" s="234"/>
      <c r="AC810" s="240"/>
      <c r="AD810" s="240"/>
      <c r="AE810" s="240"/>
      <c r="AF810" s="240"/>
      <c r="AG810" s="240"/>
      <c r="AH810" s="240"/>
      <c r="AI810" s="240"/>
      <c r="AJ810" s="240"/>
      <c r="AK810" s="240"/>
      <c r="AL810" s="240"/>
      <c r="AM810" s="240"/>
      <c r="AN810" s="240"/>
      <c r="AO810" s="240"/>
      <c r="AP810" s="240"/>
      <c r="AQ810" s="240"/>
      <c r="AR810" s="240"/>
      <c r="AS810" s="240"/>
      <c r="AT810" s="240"/>
      <c r="AU810" s="240"/>
      <c r="AV810" s="240"/>
      <c r="AW810" s="240"/>
      <c r="AX810" s="240"/>
      <c r="AY810" s="240"/>
      <c r="AZ810" s="240"/>
      <c r="BA810" s="240"/>
      <c r="BB810" s="240"/>
      <c r="BC810" s="240"/>
      <c r="BD810" s="240"/>
      <c r="BE810" s="240"/>
      <c r="BF810" s="240"/>
      <c r="BG810" s="240"/>
    </row>
    <row r="811" spans="1:59" s="5" customFormat="1" ht="12.75">
      <c r="A811" s="234"/>
      <c r="B811" s="234"/>
      <c r="C811" s="234"/>
      <c r="D811" s="234"/>
      <c r="E811" s="234"/>
      <c r="F811" s="234"/>
      <c r="G811" s="234"/>
      <c r="H811" s="234"/>
      <c r="I811" s="234"/>
      <c r="J811" s="234"/>
      <c r="K811" s="234"/>
      <c r="L811" s="234"/>
      <c r="M811" s="234"/>
      <c r="N811" s="234"/>
    </row>
    <row r="812" spans="1:59" s="5" customFormat="1" ht="12.75">
      <c r="A812" s="234"/>
      <c r="B812" s="234"/>
      <c r="C812" s="234"/>
      <c r="D812" s="234"/>
      <c r="E812" s="234"/>
      <c r="F812" s="234"/>
      <c r="G812" s="234"/>
      <c r="H812" s="234"/>
      <c r="I812" s="234"/>
      <c r="J812" s="234"/>
      <c r="K812" s="234"/>
      <c r="L812" s="234"/>
      <c r="M812" s="234"/>
      <c r="N812" s="234"/>
    </row>
    <row r="813" spans="1:59" s="5" customFormat="1" ht="12.75">
      <c r="A813" s="234"/>
      <c r="B813" s="234"/>
      <c r="C813" s="234"/>
      <c r="D813" s="234"/>
      <c r="E813" s="234"/>
      <c r="F813" s="234"/>
      <c r="G813" s="234"/>
      <c r="H813" s="234"/>
      <c r="I813" s="234"/>
      <c r="J813" s="234"/>
      <c r="K813" s="234"/>
      <c r="L813" s="234"/>
      <c r="M813" s="234"/>
      <c r="N813" s="234"/>
    </row>
    <row r="814" spans="1:59" s="5" customFormat="1" ht="12.75">
      <c r="A814" s="234"/>
      <c r="B814" s="234"/>
      <c r="C814" s="234"/>
      <c r="D814" s="234"/>
      <c r="E814" s="234"/>
      <c r="F814" s="234"/>
      <c r="G814" s="234"/>
      <c r="H814" s="234"/>
      <c r="I814" s="234"/>
      <c r="J814" s="234"/>
      <c r="K814" s="234"/>
      <c r="L814" s="234"/>
      <c r="M814" s="234"/>
      <c r="N814" s="234"/>
    </row>
    <row r="815" spans="1:59" s="5" customFormat="1" ht="12.75">
      <c r="A815" s="234"/>
      <c r="B815" s="234"/>
      <c r="C815" s="234"/>
      <c r="D815" s="234"/>
      <c r="E815" s="234"/>
      <c r="F815" s="234"/>
      <c r="G815" s="234"/>
      <c r="H815" s="234"/>
      <c r="I815" s="234"/>
      <c r="J815" s="234"/>
      <c r="K815" s="234"/>
      <c r="L815" s="234"/>
      <c r="M815" s="234"/>
      <c r="N815" s="234"/>
    </row>
    <row r="816" spans="1:59" s="5" customFormat="1" ht="12.75">
      <c r="A816" s="234"/>
      <c r="B816" s="234"/>
      <c r="C816" s="234"/>
      <c r="D816" s="234"/>
      <c r="E816" s="234"/>
      <c r="F816" s="234"/>
      <c r="G816" s="234"/>
      <c r="H816" s="234"/>
      <c r="I816" s="234"/>
      <c r="J816" s="234"/>
      <c r="K816" s="234"/>
      <c r="L816" s="234"/>
      <c r="M816" s="234"/>
      <c r="N816" s="234"/>
    </row>
    <row r="817" spans="1:14" s="5" customFormat="1" ht="12.75">
      <c r="A817" s="234"/>
      <c r="B817" s="234"/>
      <c r="C817" s="234"/>
      <c r="D817" s="234"/>
      <c r="E817" s="234"/>
      <c r="F817" s="234"/>
      <c r="G817" s="234"/>
      <c r="H817" s="234"/>
      <c r="I817" s="234"/>
      <c r="J817" s="234"/>
      <c r="K817" s="234"/>
      <c r="L817" s="234"/>
      <c r="M817" s="234"/>
      <c r="N817" s="234"/>
    </row>
    <row r="818" spans="1:14" s="5" customFormat="1" ht="12.75">
      <c r="A818" s="234"/>
      <c r="B818" s="234"/>
      <c r="C818" s="234"/>
      <c r="D818" s="234"/>
      <c r="E818" s="234"/>
      <c r="F818" s="234"/>
      <c r="G818" s="234"/>
      <c r="H818" s="234"/>
      <c r="I818" s="234"/>
      <c r="J818" s="234"/>
      <c r="K818" s="234"/>
      <c r="L818" s="234"/>
      <c r="M818" s="234"/>
      <c r="N818" s="234"/>
    </row>
    <row r="819" spans="1:14" s="5" customFormat="1" ht="12.75">
      <c r="A819" s="234"/>
      <c r="B819" s="234"/>
      <c r="C819" s="234"/>
      <c r="D819" s="234"/>
      <c r="E819" s="234"/>
      <c r="F819" s="234"/>
      <c r="G819" s="234"/>
      <c r="H819" s="234"/>
      <c r="I819" s="234"/>
      <c r="J819" s="234"/>
      <c r="K819" s="234"/>
      <c r="L819" s="234"/>
      <c r="M819" s="234"/>
      <c r="N819" s="234"/>
    </row>
    <row r="820" spans="1:14" s="5" customFormat="1"/>
    <row r="821" spans="1:14" s="5" customFormat="1"/>
    <row r="822" spans="1:14" s="5" customFormat="1"/>
    <row r="823" spans="1:14" s="5" customFormat="1">
      <c r="J823" s="240"/>
      <c r="K823" s="240"/>
    </row>
    <row r="824" spans="1:14" s="5" customFormat="1"/>
    <row r="825" spans="1:14" s="5" customFormat="1">
      <c r="I825" s="240"/>
    </row>
    <row r="826" spans="1:14" s="5" customFormat="1"/>
    <row r="827" spans="1:14" s="5" customFormat="1"/>
    <row r="828" spans="1:14" s="5" customFormat="1"/>
    <row r="829" spans="1:14" s="5" customFormat="1"/>
    <row r="830" spans="1:14" s="5" customFormat="1"/>
    <row r="831" spans="1:14" s="5" customFormat="1"/>
    <row r="832" spans="1:14" s="5" customFormat="1"/>
    <row r="833" s="5" customFormat="1"/>
    <row r="834" s="5" customFormat="1"/>
    <row r="835" s="5" customFormat="1"/>
    <row r="836" s="5" customFormat="1"/>
    <row r="837" s="5" customFormat="1"/>
    <row r="838" s="5" customFormat="1"/>
    <row r="839" s="5" customFormat="1"/>
    <row r="840" s="5" customFormat="1"/>
    <row r="841" s="5" customFormat="1"/>
    <row r="842" s="5" customFormat="1"/>
    <row r="843" s="5" customFormat="1"/>
    <row r="844" s="5" customFormat="1"/>
    <row r="845" s="5" customFormat="1"/>
    <row r="846" s="5" customFormat="1"/>
    <row r="847" s="5" customFormat="1"/>
    <row r="848" s="5" customFormat="1"/>
    <row r="849" s="5" customFormat="1"/>
    <row r="850" s="5" customFormat="1"/>
    <row r="851" s="5" customFormat="1"/>
    <row r="852" s="5" customFormat="1"/>
    <row r="853" s="5" customFormat="1"/>
    <row r="854" s="5" customFormat="1"/>
    <row r="855" s="5" customFormat="1"/>
    <row r="856" s="5" customFormat="1"/>
    <row r="857" s="5" customFormat="1"/>
    <row r="858" s="5" customFormat="1"/>
    <row r="859" s="5" customFormat="1"/>
    <row r="860" s="5" customFormat="1"/>
    <row r="861" s="5" customFormat="1"/>
    <row r="862" s="5" customFormat="1"/>
    <row r="863" s="5" customFormat="1"/>
    <row r="864" s="5" customFormat="1"/>
    <row r="865" s="5" customFormat="1"/>
    <row r="866" s="5" customFormat="1"/>
    <row r="867" s="5" customFormat="1"/>
    <row r="868" s="5" customFormat="1"/>
    <row r="869" s="5" customFormat="1"/>
    <row r="870" s="5" customFormat="1"/>
    <row r="871" s="5" customFormat="1"/>
    <row r="872" s="5" customFormat="1"/>
    <row r="873" s="5" customFormat="1"/>
    <row r="874" s="5" customFormat="1"/>
    <row r="875" s="5" customFormat="1"/>
    <row r="876" s="5" customFormat="1"/>
    <row r="877" s="5" customFormat="1"/>
    <row r="878" s="5" customFormat="1"/>
    <row r="879" s="5" customFormat="1"/>
    <row r="880" s="5" customFormat="1"/>
    <row r="881" s="5" customFormat="1"/>
    <row r="882" s="5" customFormat="1"/>
    <row r="883" s="5" customFormat="1"/>
    <row r="884" s="5" customFormat="1"/>
    <row r="885" s="5" customFormat="1"/>
    <row r="886" s="5" customFormat="1"/>
    <row r="887" s="5" customFormat="1"/>
    <row r="888" s="5" customFormat="1"/>
    <row r="889" s="5" customFormat="1"/>
    <row r="890" s="5" customFormat="1"/>
    <row r="891" s="5" customFormat="1"/>
    <row r="892" s="5" customFormat="1"/>
    <row r="893" s="5" customFormat="1"/>
    <row r="894" s="5" customFormat="1"/>
    <row r="895" s="5" customFormat="1"/>
    <row r="896" s="5" customFormat="1"/>
    <row r="897" s="5" customFormat="1"/>
    <row r="898" s="5" customFormat="1"/>
    <row r="899" s="5" customFormat="1"/>
    <row r="900" s="5" customFormat="1"/>
    <row r="901" s="5" customFormat="1"/>
    <row r="902" s="5" customFormat="1"/>
    <row r="903" s="5" customFormat="1"/>
    <row r="904" s="5" customFormat="1"/>
    <row r="905" s="5" customFormat="1"/>
    <row r="906" s="5" customFormat="1"/>
    <row r="907" s="5" customFormat="1"/>
    <row r="908" s="5" customFormat="1"/>
    <row r="909" s="5" customFormat="1"/>
    <row r="910" s="5" customFormat="1"/>
    <row r="911" s="5" customFormat="1"/>
    <row r="912" s="5" customFormat="1"/>
    <row r="913" s="5" customFormat="1"/>
    <row r="914" s="5" customFormat="1"/>
    <row r="915" s="5" customFormat="1"/>
    <row r="916" s="5" customFormat="1"/>
    <row r="917" s="5" customFormat="1"/>
    <row r="918" s="5" customFormat="1"/>
    <row r="919" s="5" customFormat="1"/>
    <row r="920" s="5" customFormat="1"/>
    <row r="921" s="5" customFormat="1"/>
    <row r="922" s="5" customFormat="1"/>
    <row r="923" s="5" customFormat="1"/>
    <row r="924" s="5" customFormat="1"/>
    <row r="925" s="5" customFormat="1"/>
    <row r="926" s="5" customFormat="1"/>
    <row r="927" s="5" customFormat="1"/>
    <row r="928" s="5" customFormat="1"/>
    <row r="929" s="5" customFormat="1"/>
    <row r="930" s="5" customFormat="1"/>
    <row r="931" s="5" customFormat="1"/>
    <row r="932" s="5" customFormat="1"/>
    <row r="933" s="5" customFormat="1"/>
    <row r="934" s="5" customFormat="1"/>
    <row r="935" s="5" customFormat="1"/>
    <row r="936" s="5" customFormat="1"/>
    <row r="937" s="5" customFormat="1"/>
    <row r="938" s="5" customFormat="1"/>
    <row r="939" s="5" customFormat="1"/>
    <row r="940" s="5" customFormat="1"/>
    <row r="941" s="5" customFormat="1"/>
    <row r="942" s="5" customFormat="1"/>
    <row r="943" s="5" customFormat="1"/>
    <row r="944" s="5" customFormat="1"/>
    <row r="945" s="5" customFormat="1"/>
    <row r="946" s="5" customFormat="1"/>
    <row r="947" s="5" customFormat="1"/>
    <row r="948" s="5" customFormat="1"/>
    <row r="949" s="5" customFormat="1"/>
    <row r="950" s="5" customFormat="1"/>
    <row r="951" s="5" customFormat="1"/>
    <row r="952" s="5" customFormat="1"/>
    <row r="953" s="5" customFormat="1"/>
    <row r="954" s="5" customFormat="1"/>
    <row r="955" s="5" customFormat="1"/>
    <row r="956" s="5" customFormat="1"/>
    <row r="957" s="5" customFormat="1"/>
    <row r="958" s="5" customFormat="1"/>
    <row r="959" s="5" customFormat="1"/>
    <row r="960" s="5" customFormat="1"/>
    <row r="961" spans="1:8" s="5" customFormat="1"/>
    <row r="962" spans="1:8" s="5" customFormat="1"/>
    <row r="963" spans="1:8" s="5" customFormat="1"/>
    <row r="964" spans="1:8" s="5" customFormat="1"/>
    <row r="965" spans="1:8" s="5" customFormat="1"/>
    <row r="966" spans="1:8" s="5" customFormat="1">
      <c r="A966" s="240"/>
      <c r="B966" s="240"/>
      <c r="C966" s="240"/>
      <c r="D966" s="240"/>
      <c r="E966" s="240"/>
      <c r="F966" s="240"/>
      <c r="G966" s="240"/>
      <c r="H966" s="240"/>
    </row>
    <row r="967" spans="1:8" s="5" customFormat="1"/>
    <row r="968" spans="1:8" s="5" customFormat="1"/>
    <row r="969" spans="1:8" s="5" customFormat="1"/>
    <row r="970" spans="1:8" s="5" customFormat="1"/>
    <row r="971" spans="1:8" s="5" customFormat="1"/>
    <row r="972" spans="1:8" s="5" customFormat="1"/>
    <row r="973" spans="1:8" s="5" customFormat="1"/>
    <row r="974" spans="1:8" s="5" customFormat="1"/>
    <row r="975" spans="1:8" s="5" customFormat="1"/>
    <row r="976" spans="1:8" s="5" customFormat="1"/>
    <row r="977" s="5" customFormat="1"/>
    <row r="978" s="5" customFormat="1"/>
    <row r="979" s="5" customFormat="1"/>
    <row r="980" s="5" customFormat="1"/>
    <row r="981" s="5" customFormat="1"/>
    <row r="982" s="5" customFormat="1"/>
    <row r="983" s="5" customFormat="1"/>
    <row r="984" s="5" customFormat="1"/>
    <row r="985" s="5" customFormat="1"/>
    <row r="986" s="5" customFormat="1"/>
    <row r="987" s="5" customFormat="1"/>
    <row r="988" s="5" customFormat="1"/>
    <row r="989" s="5" customFormat="1"/>
    <row r="990" s="5" customFormat="1"/>
    <row r="991" s="5" customFormat="1"/>
    <row r="992" s="5" customFormat="1"/>
    <row r="993" s="5" customFormat="1"/>
    <row r="994" s="5" customFormat="1"/>
    <row r="995" s="5" customFormat="1"/>
    <row r="996" s="5" customFormat="1"/>
    <row r="997" s="5" customFormat="1"/>
    <row r="998" s="5" customFormat="1"/>
    <row r="999" s="5" customFormat="1"/>
    <row r="1000" s="5" customFormat="1"/>
    <row r="1001" s="5" customFormat="1"/>
    <row r="1002" s="5" customFormat="1"/>
    <row r="1003" s="5" customFormat="1"/>
    <row r="1004" s="5" customFormat="1"/>
    <row r="1005" s="5" customFormat="1"/>
    <row r="1006" s="5" customFormat="1"/>
    <row r="1007" s="5" customFormat="1"/>
    <row r="1008" s="5" customFormat="1"/>
    <row r="1009" spans="1:8" s="5" customFormat="1"/>
    <row r="1010" spans="1:8" s="5" customFormat="1"/>
    <row r="1011" spans="1:8" s="5" customFormat="1"/>
    <row r="1012" spans="1:8" s="5" customFormat="1"/>
    <row r="1013" spans="1:8" s="5" customFormat="1"/>
    <row r="1014" spans="1:8" s="5" customFormat="1"/>
    <row r="1015" spans="1:8" s="5" customFormat="1"/>
    <row r="1016" spans="1:8" s="5" customFormat="1"/>
    <row r="1017" spans="1:8" s="5" customFormat="1"/>
    <row r="1018" spans="1:8" s="5" customFormat="1"/>
    <row r="1019" spans="1:8" s="5" customFormat="1"/>
    <row r="1020" spans="1:8" s="5" customFormat="1"/>
    <row r="1021" spans="1:8" s="5" customFormat="1"/>
    <row r="1022" spans="1:8" s="5" customFormat="1"/>
    <row r="1023" spans="1:8" s="5" customFormat="1"/>
    <row r="1024" spans="1:8" s="5" customFormat="1">
      <c r="A1024" s="240"/>
      <c r="B1024" s="240"/>
      <c r="C1024" s="240"/>
      <c r="D1024" s="240"/>
      <c r="E1024" s="240"/>
      <c r="F1024" s="240"/>
      <c r="G1024" s="240"/>
      <c r="H1024" s="240"/>
    </row>
    <row r="1025" spans="1:8" s="5" customFormat="1">
      <c r="A1025" s="240"/>
      <c r="B1025" s="240"/>
      <c r="C1025" s="240"/>
      <c r="D1025" s="240"/>
      <c r="E1025" s="240"/>
      <c r="F1025" s="240"/>
      <c r="G1025" s="240"/>
      <c r="H1025" s="240"/>
    </row>
    <row r="1026" spans="1:8" s="5" customFormat="1">
      <c r="A1026" s="240"/>
      <c r="B1026" s="240"/>
      <c r="C1026" s="240"/>
      <c r="D1026" s="240"/>
      <c r="E1026" s="240"/>
      <c r="F1026" s="240"/>
      <c r="G1026" s="240"/>
      <c r="H1026" s="240"/>
    </row>
    <row r="1027" spans="1:8" s="5" customFormat="1">
      <c r="A1027" s="240"/>
      <c r="B1027" s="240"/>
      <c r="C1027" s="240"/>
      <c r="D1027" s="240"/>
      <c r="E1027" s="240"/>
      <c r="F1027" s="240"/>
      <c r="G1027" s="240"/>
      <c r="H1027" s="240"/>
    </row>
    <row r="1028" spans="1:8" s="5" customFormat="1">
      <c r="A1028" s="240"/>
      <c r="B1028" s="240"/>
      <c r="C1028" s="240"/>
      <c r="D1028" s="240"/>
      <c r="E1028" s="240"/>
      <c r="F1028" s="240"/>
      <c r="G1028" s="240"/>
      <c r="H1028" s="240"/>
    </row>
    <row r="1029" spans="1:8" s="5" customFormat="1">
      <c r="A1029" s="240"/>
      <c r="B1029" s="240"/>
      <c r="C1029" s="240"/>
      <c r="D1029" s="240"/>
      <c r="E1029" s="240"/>
      <c r="F1029" s="240"/>
      <c r="G1029" s="240"/>
      <c r="H1029" s="240"/>
    </row>
    <row r="1030" spans="1:8" s="5" customFormat="1">
      <c r="A1030" s="240"/>
      <c r="B1030" s="240"/>
      <c r="C1030" s="240"/>
      <c r="D1030" s="240"/>
      <c r="E1030" s="240"/>
      <c r="F1030" s="240"/>
      <c r="G1030" s="240"/>
      <c r="H1030" s="240"/>
    </row>
    <row r="1031" spans="1:8" s="5" customFormat="1">
      <c r="A1031" s="240"/>
      <c r="B1031" s="240"/>
      <c r="C1031" s="240"/>
      <c r="D1031" s="240"/>
      <c r="E1031" s="240"/>
      <c r="F1031" s="240"/>
      <c r="G1031" s="240"/>
      <c r="H1031" s="240"/>
    </row>
    <row r="1032" spans="1:8" s="5" customFormat="1">
      <c r="A1032" s="240"/>
      <c r="B1032" s="240"/>
      <c r="C1032" s="240"/>
      <c r="D1032" s="240"/>
      <c r="E1032" s="240"/>
      <c r="F1032" s="240"/>
      <c r="G1032" s="240"/>
      <c r="H1032" s="240"/>
    </row>
    <row r="1033" spans="1:8" s="5" customFormat="1">
      <c r="A1033" s="240"/>
      <c r="B1033" s="240"/>
      <c r="C1033" s="240"/>
      <c r="D1033" s="240"/>
      <c r="E1033" s="240"/>
      <c r="F1033" s="240"/>
      <c r="G1033" s="240"/>
      <c r="H1033" s="240"/>
    </row>
    <row r="1034" spans="1:8" s="5" customFormat="1">
      <c r="A1034" s="240"/>
      <c r="B1034" s="240"/>
      <c r="C1034" s="240"/>
      <c r="D1034" s="240"/>
      <c r="E1034" s="240"/>
      <c r="F1034" s="240"/>
      <c r="G1034" s="240"/>
      <c r="H1034" s="240"/>
    </row>
    <row r="1035" spans="1:8" s="5" customFormat="1">
      <c r="A1035" s="240"/>
      <c r="B1035" s="240"/>
      <c r="C1035" s="240"/>
      <c r="D1035" s="240"/>
      <c r="E1035" s="240"/>
      <c r="F1035" s="240"/>
      <c r="G1035" s="240"/>
      <c r="H1035" s="240"/>
    </row>
    <row r="1036" spans="1:8" s="5" customFormat="1">
      <c r="A1036" s="240"/>
      <c r="B1036" s="240"/>
      <c r="C1036" s="240"/>
      <c r="D1036" s="240"/>
      <c r="E1036" s="240"/>
      <c r="F1036" s="240"/>
      <c r="G1036" s="240"/>
      <c r="H1036" s="240"/>
    </row>
    <row r="1037" spans="1:8" s="5" customFormat="1">
      <c r="A1037" s="240"/>
      <c r="B1037" s="240"/>
      <c r="C1037" s="240"/>
      <c r="D1037" s="240"/>
      <c r="E1037" s="240"/>
      <c r="F1037" s="240"/>
      <c r="G1037" s="240"/>
      <c r="H1037" s="240"/>
    </row>
    <row r="1038" spans="1:8" s="5" customFormat="1">
      <c r="A1038" s="240"/>
      <c r="B1038" s="240"/>
      <c r="C1038" s="240"/>
      <c r="D1038" s="240"/>
      <c r="E1038" s="240"/>
      <c r="F1038" s="240"/>
      <c r="G1038" s="240"/>
      <c r="H1038" s="240"/>
    </row>
    <row r="1039" spans="1:8" s="5" customFormat="1">
      <c r="A1039" s="240"/>
      <c r="B1039" s="240"/>
      <c r="C1039" s="240"/>
      <c r="D1039" s="240"/>
      <c r="E1039" s="240"/>
      <c r="F1039" s="240"/>
      <c r="G1039" s="240"/>
      <c r="H1039" s="240"/>
    </row>
    <row r="1040" spans="1:8" s="5" customFormat="1">
      <c r="A1040" s="240"/>
      <c r="B1040" s="240"/>
      <c r="C1040" s="240"/>
      <c r="D1040" s="240"/>
      <c r="E1040" s="240"/>
      <c r="F1040" s="240"/>
      <c r="G1040" s="240"/>
      <c r="H1040" s="240"/>
    </row>
    <row r="1041" spans="1:8" s="5" customFormat="1">
      <c r="A1041" s="240"/>
      <c r="B1041" s="240"/>
      <c r="C1041" s="240"/>
      <c r="D1041" s="240"/>
      <c r="E1041" s="240"/>
      <c r="F1041" s="240"/>
      <c r="G1041" s="240"/>
      <c r="H1041" s="240"/>
    </row>
    <row r="1042" spans="1:8" s="5" customFormat="1">
      <c r="A1042" s="240"/>
      <c r="B1042" s="240"/>
      <c r="C1042" s="240"/>
      <c r="D1042" s="240"/>
      <c r="E1042" s="240"/>
      <c r="F1042" s="240"/>
      <c r="G1042" s="240"/>
      <c r="H1042" s="240"/>
    </row>
    <row r="1043" spans="1:8" s="5" customFormat="1">
      <c r="A1043" s="240"/>
      <c r="B1043" s="240"/>
      <c r="C1043" s="240"/>
      <c r="D1043" s="240"/>
      <c r="E1043" s="240"/>
      <c r="F1043" s="240"/>
      <c r="G1043" s="240"/>
      <c r="H1043" s="240"/>
    </row>
    <row r="1044" spans="1:8" s="5" customFormat="1">
      <c r="A1044" s="240"/>
      <c r="B1044" s="240"/>
      <c r="C1044" s="240"/>
      <c r="D1044" s="240"/>
      <c r="E1044" s="240"/>
      <c r="F1044" s="240"/>
      <c r="G1044" s="240"/>
      <c r="H1044" s="240"/>
    </row>
    <row r="1045" spans="1:8" s="5" customFormat="1">
      <c r="A1045" s="240"/>
      <c r="B1045" s="240"/>
      <c r="C1045" s="240"/>
      <c r="D1045" s="240"/>
      <c r="E1045" s="240"/>
      <c r="F1045" s="240"/>
      <c r="G1045" s="240"/>
      <c r="H1045" s="240"/>
    </row>
    <row r="1046" spans="1:8" s="5" customFormat="1">
      <c r="A1046" s="240"/>
      <c r="B1046" s="240"/>
      <c r="C1046" s="240"/>
      <c r="D1046" s="240"/>
      <c r="E1046" s="240"/>
      <c r="F1046" s="240"/>
      <c r="G1046" s="240"/>
      <c r="H1046" s="240"/>
    </row>
    <row r="1047" spans="1:8" s="5" customFormat="1">
      <c r="A1047" s="240"/>
      <c r="B1047" s="240"/>
      <c r="C1047" s="240"/>
      <c r="D1047" s="240"/>
      <c r="E1047" s="240"/>
      <c r="F1047" s="240"/>
      <c r="G1047" s="240"/>
      <c r="H1047" s="240"/>
    </row>
    <row r="1048" spans="1:8" s="5" customFormat="1">
      <c r="A1048" s="240"/>
      <c r="B1048" s="240"/>
      <c r="C1048" s="240"/>
      <c r="D1048" s="240"/>
      <c r="E1048" s="240"/>
      <c r="F1048" s="240"/>
      <c r="G1048" s="240"/>
      <c r="H1048" s="240"/>
    </row>
    <row r="1049" spans="1:8" s="5" customFormat="1">
      <c r="A1049" s="240"/>
      <c r="B1049" s="240"/>
      <c r="C1049" s="240"/>
      <c r="D1049" s="240"/>
      <c r="E1049" s="240"/>
      <c r="F1049" s="240"/>
      <c r="G1049" s="240"/>
      <c r="H1049" s="240"/>
    </row>
    <row r="1050" spans="1:8" s="5" customFormat="1">
      <c r="A1050" s="240"/>
      <c r="B1050" s="240"/>
      <c r="C1050" s="240"/>
      <c r="D1050" s="240"/>
      <c r="E1050" s="240"/>
      <c r="F1050" s="240"/>
      <c r="G1050" s="240"/>
      <c r="H1050" s="240"/>
    </row>
    <row r="1051" spans="1:8" s="5" customFormat="1">
      <c r="A1051" s="240"/>
      <c r="B1051" s="240"/>
      <c r="C1051" s="240"/>
      <c r="D1051" s="240"/>
      <c r="E1051" s="240"/>
      <c r="F1051" s="240"/>
      <c r="G1051" s="240"/>
      <c r="H1051" s="240"/>
    </row>
    <row r="1052" spans="1:8" s="5" customFormat="1">
      <c r="A1052" s="240"/>
      <c r="B1052" s="240"/>
      <c r="C1052" s="240"/>
      <c r="D1052" s="240"/>
      <c r="E1052" s="240"/>
      <c r="F1052" s="240"/>
      <c r="G1052" s="240"/>
      <c r="H1052" s="240"/>
    </row>
    <row r="1053" spans="1:8" s="5" customFormat="1">
      <c r="A1053" s="240"/>
      <c r="B1053" s="240"/>
      <c r="C1053" s="240"/>
      <c r="D1053" s="240"/>
      <c r="E1053" s="240"/>
      <c r="F1053" s="240"/>
      <c r="G1053" s="240"/>
      <c r="H1053" s="240"/>
    </row>
    <row r="1054" spans="1:8" s="5" customFormat="1">
      <c r="A1054" s="240"/>
      <c r="B1054" s="240"/>
      <c r="C1054" s="240"/>
      <c r="D1054" s="240"/>
      <c r="E1054" s="240"/>
      <c r="F1054" s="240"/>
      <c r="G1054" s="240"/>
      <c r="H1054" s="240"/>
    </row>
    <row r="1055" spans="1:8" s="5" customFormat="1">
      <c r="A1055" s="240"/>
      <c r="B1055" s="240"/>
      <c r="C1055" s="240"/>
      <c r="D1055" s="240"/>
      <c r="E1055" s="240"/>
      <c r="F1055" s="240"/>
      <c r="G1055" s="240"/>
      <c r="H1055" s="240"/>
    </row>
    <row r="1056" spans="1:8" s="5" customFormat="1">
      <c r="A1056" s="240"/>
      <c r="B1056" s="240"/>
      <c r="C1056" s="240"/>
      <c r="D1056" s="240"/>
      <c r="E1056" s="240"/>
      <c r="F1056" s="240"/>
      <c r="G1056" s="240"/>
      <c r="H1056" s="240"/>
    </row>
    <row r="1057" spans="1:8" s="5" customFormat="1">
      <c r="A1057" s="240"/>
      <c r="B1057" s="240"/>
      <c r="C1057" s="240"/>
      <c r="D1057" s="240"/>
      <c r="E1057" s="240"/>
      <c r="F1057" s="240"/>
      <c r="G1057" s="240"/>
      <c r="H1057" s="240"/>
    </row>
    <row r="1058" spans="1:8" s="5" customFormat="1">
      <c r="A1058" s="240"/>
      <c r="B1058" s="240"/>
      <c r="C1058" s="240"/>
      <c r="D1058" s="240"/>
      <c r="E1058" s="240"/>
      <c r="F1058" s="240"/>
      <c r="G1058" s="240"/>
      <c r="H1058" s="240"/>
    </row>
    <row r="1059" spans="1:8" s="5" customFormat="1">
      <c r="A1059" s="240"/>
      <c r="B1059" s="240"/>
      <c r="C1059" s="240"/>
      <c r="D1059" s="240"/>
      <c r="E1059" s="240"/>
      <c r="F1059" s="240"/>
      <c r="G1059" s="240"/>
      <c r="H1059" s="240"/>
    </row>
    <row r="1060" spans="1:8" s="5" customFormat="1">
      <c r="A1060" s="240"/>
      <c r="B1060" s="240"/>
      <c r="C1060" s="240"/>
      <c r="D1060" s="240"/>
      <c r="E1060" s="240"/>
      <c r="F1060" s="240"/>
      <c r="G1060" s="240"/>
      <c r="H1060" s="240"/>
    </row>
    <row r="1061" spans="1:8" s="5" customFormat="1">
      <c r="A1061" s="240"/>
      <c r="B1061" s="240"/>
      <c r="C1061" s="240"/>
      <c r="D1061" s="240"/>
      <c r="E1061" s="240"/>
      <c r="F1061" s="240"/>
      <c r="G1061" s="240"/>
      <c r="H1061" s="240"/>
    </row>
    <row r="1062" spans="1:8" s="5" customFormat="1">
      <c r="A1062" s="240"/>
      <c r="B1062" s="240"/>
      <c r="C1062" s="240"/>
      <c r="D1062" s="240"/>
      <c r="E1062" s="240"/>
      <c r="F1062" s="240"/>
      <c r="G1062" s="240"/>
      <c r="H1062" s="240"/>
    </row>
    <row r="1063" spans="1:8" s="5" customFormat="1">
      <c r="A1063" s="240"/>
      <c r="B1063" s="240"/>
      <c r="C1063" s="240"/>
      <c r="D1063" s="240"/>
      <c r="E1063" s="240"/>
      <c r="F1063" s="240"/>
      <c r="G1063" s="240"/>
      <c r="H1063" s="240"/>
    </row>
    <row r="1064" spans="1:8" s="5" customFormat="1">
      <c r="A1064" s="240"/>
      <c r="B1064" s="240"/>
      <c r="C1064" s="240"/>
      <c r="D1064" s="240"/>
      <c r="E1064" s="240"/>
      <c r="F1064" s="240"/>
      <c r="G1064" s="240"/>
      <c r="H1064" s="240"/>
    </row>
    <row r="1065" spans="1:8" s="5" customFormat="1">
      <c r="A1065" s="240"/>
      <c r="B1065" s="240"/>
      <c r="C1065" s="240"/>
      <c r="D1065" s="240"/>
      <c r="E1065" s="240"/>
      <c r="F1065" s="240"/>
      <c r="G1065" s="240"/>
      <c r="H1065" s="240"/>
    </row>
    <row r="1066" spans="1:8" s="5" customFormat="1">
      <c r="A1066" s="240"/>
      <c r="B1066" s="240"/>
      <c r="C1066" s="240"/>
      <c r="D1066" s="240"/>
      <c r="E1066" s="240"/>
      <c r="F1066" s="240"/>
      <c r="G1066" s="240"/>
      <c r="H1066" s="240"/>
    </row>
    <row r="1067" spans="1:8" s="5" customFormat="1">
      <c r="A1067" s="240"/>
      <c r="B1067" s="240"/>
      <c r="C1067" s="240"/>
      <c r="D1067" s="240"/>
      <c r="E1067" s="240"/>
      <c r="F1067" s="240"/>
      <c r="G1067" s="240"/>
      <c r="H1067" s="240"/>
    </row>
    <row r="1068" spans="1:8" s="5" customFormat="1">
      <c r="A1068" s="240"/>
      <c r="B1068" s="240"/>
      <c r="C1068" s="240"/>
      <c r="D1068" s="240"/>
      <c r="E1068" s="240"/>
      <c r="F1068" s="240"/>
      <c r="G1068" s="240"/>
      <c r="H1068" s="240"/>
    </row>
    <row r="1069" spans="1:8" s="5" customFormat="1">
      <c r="A1069" s="240"/>
      <c r="B1069" s="240"/>
      <c r="C1069" s="240"/>
      <c r="D1069" s="240"/>
      <c r="E1069" s="240"/>
      <c r="F1069" s="240"/>
      <c r="G1069" s="240"/>
      <c r="H1069" s="240"/>
    </row>
    <row r="1070" spans="1:8" s="5" customFormat="1">
      <c r="A1070" s="240"/>
      <c r="B1070" s="240"/>
      <c r="C1070" s="240"/>
      <c r="D1070" s="240"/>
      <c r="E1070" s="240"/>
      <c r="F1070" s="240"/>
      <c r="G1070" s="240"/>
      <c r="H1070" s="240"/>
    </row>
    <row r="1071" spans="1:8" s="5" customFormat="1">
      <c r="A1071" s="240"/>
      <c r="B1071" s="240"/>
      <c r="C1071" s="240"/>
      <c r="D1071" s="240"/>
      <c r="E1071" s="240"/>
      <c r="F1071" s="240"/>
      <c r="G1071" s="240"/>
      <c r="H1071" s="240"/>
    </row>
    <row r="1072" spans="1:8" s="5" customFormat="1">
      <c r="A1072" s="240"/>
      <c r="B1072" s="240"/>
      <c r="C1072" s="240"/>
      <c r="D1072" s="240"/>
      <c r="E1072" s="240"/>
      <c r="F1072" s="240"/>
      <c r="G1072" s="240"/>
      <c r="H1072" s="240"/>
    </row>
    <row r="1073" spans="1:8" s="5" customFormat="1">
      <c r="A1073" s="240"/>
      <c r="B1073" s="240"/>
      <c r="C1073" s="240"/>
      <c r="D1073" s="240"/>
      <c r="E1073" s="240"/>
      <c r="F1073" s="240"/>
      <c r="G1073" s="240"/>
      <c r="H1073" s="240"/>
    </row>
    <row r="1074" spans="1:8" s="5" customFormat="1">
      <c r="A1074" s="240"/>
      <c r="B1074" s="240"/>
      <c r="C1074" s="240"/>
      <c r="D1074" s="240"/>
      <c r="E1074" s="240"/>
      <c r="F1074" s="240"/>
      <c r="G1074" s="240"/>
      <c r="H1074" s="240"/>
    </row>
    <row r="1075" spans="1:8" s="5" customFormat="1">
      <c r="A1075" s="240"/>
      <c r="B1075" s="240"/>
      <c r="C1075" s="240"/>
      <c r="D1075" s="240"/>
      <c r="E1075" s="240"/>
      <c r="F1075" s="240"/>
      <c r="G1075" s="240"/>
      <c r="H1075" s="240"/>
    </row>
    <row r="1076" spans="1:8" s="5" customFormat="1">
      <c r="A1076" s="240"/>
      <c r="B1076" s="240"/>
      <c r="C1076" s="240"/>
      <c r="D1076" s="240"/>
      <c r="E1076" s="240"/>
      <c r="F1076" s="240"/>
      <c r="G1076" s="240"/>
      <c r="H1076" s="240"/>
    </row>
    <row r="1077" spans="1:8" s="5" customFormat="1">
      <c r="A1077" s="240"/>
      <c r="B1077" s="240"/>
      <c r="C1077" s="240"/>
      <c r="D1077" s="240"/>
      <c r="E1077" s="240"/>
      <c r="F1077" s="240"/>
      <c r="G1077" s="240"/>
      <c r="H1077" s="240"/>
    </row>
    <row r="1078" spans="1:8" s="5" customFormat="1">
      <c r="A1078" s="240"/>
      <c r="B1078" s="240"/>
      <c r="C1078" s="240"/>
      <c r="D1078" s="240"/>
      <c r="E1078" s="240"/>
      <c r="F1078" s="240"/>
      <c r="G1078" s="240"/>
      <c r="H1078" s="240"/>
    </row>
    <row r="1079" spans="1:8" s="5" customFormat="1">
      <c r="A1079" s="240"/>
      <c r="B1079" s="240"/>
      <c r="C1079" s="240"/>
      <c r="D1079" s="240"/>
      <c r="E1079" s="240"/>
      <c r="F1079" s="240"/>
      <c r="G1079" s="240"/>
      <c r="H1079" s="240"/>
    </row>
    <row r="1080" spans="1:8" s="5" customFormat="1">
      <c r="A1080" s="240"/>
      <c r="B1080" s="240"/>
      <c r="C1080" s="240"/>
      <c r="D1080" s="240"/>
      <c r="E1080" s="240"/>
      <c r="F1080" s="240"/>
      <c r="G1080" s="240"/>
      <c r="H1080" s="240"/>
    </row>
    <row r="1081" spans="1:8" s="5" customFormat="1">
      <c r="A1081" s="240"/>
      <c r="B1081" s="240"/>
      <c r="C1081" s="240"/>
      <c r="D1081" s="240"/>
      <c r="E1081" s="240"/>
      <c r="F1081" s="240"/>
      <c r="G1081" s="240"/>
      <c r="H1081" s="240"/>
    </row>
    <row r="1082" spans="1:8" s="5" customFormat="1">
      <c r="A1082" s="240"/>
      <c r="B1082" s="240"/>
      <c r="C1082" s="240"/>
      <c r="D1082" s="240"/>
      <c r="E1082" s="240"/>
      <c r="F1082" s="240"/>
      <c r="G1082" s="240"/>
      <c r="H1082" s="240"/>
    </row>
    <row r="1083" spans="1:8" s="5" customFormat="1">
      <c r="A1083" s="240"/>
      <c r="B1083" s="240"/>
      <c r="C1083" s="240"/>
      <c r="D1083" s="240"/>
      <c r="E1083" s="240"/>
      <c r="F1083" s="240"/>
      <c r="G1083" s="240"/>
      <c r="H1083" s="240"/>
    </row>
    <row r="1084" spans="1:8" s="5" customFormat="1">
      <c r="A1084" s="240"/>
      <c r="B1084" s="240"/>
      <c r="C1084" s="240"/>
      <c r="D1084" s="240"/>
      <c r="E1084" s="240"/>
      <c r="F1084" s="240"/>
      <c r="G1084" s="240"/>
      <c r="H1084" s="240"/>
    </row>
    <row r="1085" spans="1:8" s="5" customFormat="1">
      <c r="A1085" s="240"/>
      <c r="B1085" s="240"/>
      <c r="C1085" s="240"/>
      <c r="D1085" s="240"/>
      <c r="E1085" s="240"/>
      <c r="F1085" s="240"/>
      <c r="G1085" s="240"/>
      <c r="H1085" s="240"/>
    </row>
    <row r="1086" spans="1:8" s="5" customFormat="1">
      <c r="A1086" s="240"/>
      <c r="B1086" s="240"/>
      <c r="C1086" s="240"/>
      <c r="D1086" s="240"/>
      <c r="E1086" s="240"/>
      <c r="F1086" s="240"/>
      <c r="G1086" s="240"/>
      <c r="H1086" s="240"/>
    </row>
    <row r="1087" spans="1:8" s="5" customFormat="1">
      <c r="A1087" s="240"/>
      <c r="B1087" s="240"/>
      <c r="C1087" s="240"/>
      <c r="D1087" s="240"/>
      <c r="E1087" s="240"/>
      <c r="F1087" s="240"/>
      <c r="G1087" s="240"/>
      <c r="H1087" s="240"/>
    </row>
    <row r="1088" spans="1:8" s="5" customFormat="1">
      <c r="A1088" s="240"/>
      <c r="B1088" s="240"/>
      <c r="C1088" s="240"/>
      <c r="D1088" s="240"/>
      <c r="E1088" s="240"/>
      <c r="F1088" s="240"/>
      <c r="G1088" s="240"/>
      <c r="H1088" s="240"/>
    </row>
    <row r="1089" spans="1:9" s="5" customFormat="1">
      <c r="A1089" s="240"/>
      <c r="B1089" s="240"/>
      <c r="C1089" s="240"/>
      <c r="D1089" s="240"/>
      <c r="E1089" s="240"/>
      <c r="F1089" s="240"/>
      <c r="G1089" s="240"/>
      <c r="H1089" s="240"/>
      <c r="I1089" s="240"/>
    </row>
    <row r="1090" spans="1:9" s="5" customFormat="1">
      <c r="A1090" s="240"/>
      <c r="B1090" s="240"/>
      <c r="C1090" s="240"/>
      <c r="D1090" s="240"/>
      <c r="E1090" s="240"/>
      <c r="F1090" s="240"/>
      <c r="G1090" s="240"/>
      <c r="H1090" s="240"/>
      <c r="I1090" s="240"/>
    </row>
    <row r="1091" spans="1:9" s="5" customFormat="1">
      <c r="A1091" s="240"/>
      <c r="B1091" s="240"/>
      <c r="C1091" s="240"/>
      <c r="D1091" s="240"/>
      <c r="E1091" s="240"/>
      <c r="F1091" s="240"/>
      <c r="G1091" s="240"/>
      <c r="H1091" s="240"/>
      <c r="I1091" s="240"/>
    </row>
    <row r="1092" spans="1:9" s="5" customFormat="1">
      <c r="A1092" s="240"/>
      <c r="B1092" s="240"/>
      <c r="C1092" s="240"/>
      <c r="D1092" s="240"/>
      <c r="E1092" s="240"/>
      <c r="F1092" s="240"/>
      <c r="G1092" s="240"/>
      <c r="H1092" s="240"/>
      <c r="I1092" s="240"/>
    </row>
    <row r="1093" spans="1:9" s="5" customFormat="1">
      <c r="A1093" s="240"/>
      <c r="B1093" s="240"/>
      <c r="C1093" s="240"/>
      <c r="D1093" s="240"/>
      <c r="E1093" s="240"/>
      <c r="F1093" s="240"/>
      <c r="G1093" s="240"/>
      <c r="H1093" s="240"/>
      <c r="I1093" s="240"/>
    </row>
    <row r="1094" spans="1:9" s="5" customFormat="1">
      <c r="A1094" s="240"/>
      <c r="B1094" s="240"/>
      <c r="C1094" s="240"/>
      <c r="D1094" s="240"/>
      <c r="E1094" s="240"/>
      <c r="F1094" s="240"/>
      <c r="G1094" s="240"/>
      <c r="H1094" s="240"/>
      <c r="I1094" s="240"/>
    </row>
    <row r="1095" spans="1:9" s="5" customFormat="1">
      <c r="A1095" s="240"/>
      <c r="B1095" s="240"/>
      <c r="C1095" s="240"/>
      <c r="D1095" s="240"/>
      <c r="E1095" s="240"/>
      <c r="F1095" s="240"/>
      <c r="G1095" s="240"/>
      <c r="H1095" s="240"/>
      <c r="I1095" s="240"/>
    </row>
    <row r="1096" spans="1:9" s="5" customFormat="1">
      <c r="A1096" s="240"/>
      <c r="B1096" s="240"/>
      <c r="C1096" s="240"/>
      <c r="D1096" s="240"/>
      <c r="E1096" s="240"/>
      <c r="F1096" s="240"/>
      <c r="G1096" s="240"/>
      <c r="H1096" s="240"/>
      <c r="I1096" s="240"/>
    </row>
    <row r="1097" spans="1:9" s="5" customFormat="1">
      <c r="A1097" s="240"/>
      <c r="B1097" s="240"/>
      <c r="C1097" s="240"/>
      <c r="D1097" s="240"/>
      <c r="E1097" s="240"/>
      <c r="F1097" s="240"/>
      <c r="G1097" s="240"/>
      <c r="H1097" s="240"/>
      <c r="I1097" s="240"/>
    </row>
    <row r="1098" spans="1:9" s="5" customFormat="1">
      <c r="A1098" s="240"/>
      <c r="B1098" s="240"/>
      <c r="C1098" s="240"/>
      <c r="D1098" s="240"/>
      <c r="E1098" s="240"/>
      <c r="F1098" s="240"/>
      <c r="G1098" s="240"/>
      <c r="H1098" s="240"/>
      <c r="I1098" s="240"/>
    </row>
    <row r="1099" spans="1:9" s="5" customFormat="1">
      <c r="A1099" s="240"/>
      <c r="B1099" s="240"/>
      <c r="C1099" s="240"/>
      <c r="D1099" s="240"/>
      <c r="E1099" s="240"/>
      <c r="F1099" s="240"/>
      <c r="G1099" s="240"/>
      <c r="H1099" s="240"/>
      <c r="I1099" s="240"/>
    </row>
    <row r="1100" spans="1:9" s="5" customFormat="1">
      <c r="A1100" s="240"/>
      <c r="B1100" s="240"/>
      <c r="C1100" s="240"/>
      <c r="D1100" s="240"/>
      <c r="E1100" s="240"/>
      <c r="F1100" s="240"/>
      <c r="G1100" s="240"/>
      <c r="H1100" s="240"/>
      <c r="I1100" s="240"/>
    </row>
    <row r="1101" spans="1:9" s="5" customFormat="1">
      <c r="A1101" s="240"/>
      <c r="B1101" s="240"/>
      <c r="C1101" s="240"/>
      <c r="D1101" s="240"/>
      <c r="E1101" s="240"/>
      <c r="F1101" s="240"/>
      <c r="G1101" s="240"/>
      <c r="H1101" s="240"/>
      <c r="I1101" s="240"/>
    </row>
    <row r="1102" spans="1:9" s="5" customFormat="1">
      <c r="A1102" s="240"/>
      <c r="B1102" s="240"/>
      <c r="C1102" s="240"/>
      <c r="D1102" s="240"/>
      <c r="E1102" s="240"/>
      <c r="F1102" s="240"/>
      <c r="G1102" s="240"/>
      <c r="H1102" s="240"/>
      <c r="I1102" s="240"/>
    </row>
    <row r="1103" spans="1:9" s="5" customFormat="1">
      <c r="A1103" s="240"/>
      <c r="B1103" s="240"/>
      <c r="C1103" s="240"/>
      <c r="D1103" s="240"/>
      <c r="E1103" s="240"/>
      <c r="F1103" s="240"/>
      <c r="G1103" s="240"/>
      <c r="H1103" s="240"/>
      <c r="I1103" s="240"/>
    </row>
    <row r="1104" spans="1:9" s="5" customFormat="1">
      <c r="A1104" s="240"/>
      <c r="B1104" s="240"/>
      <c r="C1104" s="240"/>
      <c r="D1104" s="240"/>
      <c r="E1104" s="240"/>
      <c r="F1104" s="240"/>
      <c r="G1104" s="240"/>
      <c r="H1104" s="240"/>
      <c r="I1104" s="240"/>
    </row>
    <row r="1105" spans="1:9" s="5" customFormat="1">
      <c r="A1105" s="240"/>
      <c r="B1105" s="240"/>
      <c r="C1105" s="240"/>
      <c r="D1105" s="240"/>
      <c r="E1105" s="240"/>
      <c r="F1105" s="240"/>
      <c r="G1105" s="240"/>
      <c r="H1105" s="240"/>
      <c r="I1105" s="240"/>
    </row>
    <row r="1106" spans="1:9" s="5" customFormat="1">
      <c r="A1106" s="240"/>
      <c r="B1106" s="240"/>
      <c r="C1106" s="240"/>
      <c r="D1106" s="240"/>
      <c r="E1106" s="240"/>
      <c r="F1106" s="240"/>
      <c r="G1106" s="240"/>
      <c r="H1106" s="240"/>
      <c r="I1106" s="240"/>
    </row>
    <row r="1107" spans="1:9" s="5" customFormat="1">
      <c r="A1107" s="240"/>
      <c r="B1107" s="240"/>
      <c r="C1107" s="240"/>
      <c r="D1107" s="240"/>
      <c r="E1107" s="240"/>
      <c r="F1107" s="240"/>
      <c r="G1107" s="240"/>
      <c r="H1107" s="240"/>
      <c r="I1107" s="240"/>
    </row>
    <row r="1108" spans="1:9" s="5" customFormat="1">
      <c r="A1108" s="240"/>
      <c r="B1108" s="240"/>
      <c r="C1108" s="240"/>
      <c r="D1108" s="240"/>
      <c r="E1108" s="240"/>
      <c r="F1108" s="240"/>
      <c r="G1108" s="240"/>
      <c r="H1108" s="240"/>
      <c r="I1108" s="240"/>
    </row>
    <row r="1109" spans="1:9" s="5" customFormat="1">
      <c r="A1109" s="240"/>
      <c r="B1109" s="240"/>
      <c r="C1109" s="240"/>
      <c r="D1109" s="240"/>
      <c r="E1109" s="240"/>
      <c r="F1109" s="240"/>
      <c r="G1109" s="240"/>
      <c r="H1109" s="240"/>
      <c r="I1109" s="240"/>
    </row>
    <row r="1110" spans="1:9" s="5" customFormat="1">
      <c r="A1110" s="240"/>
      <c r="B1110" s="240"/>
      <c r="C1110" s="240"/>
      <c r="D1110" s="240"/>
      <c r="E1110" s="240"/>
      <c r="F1110" s="240"/>
      <c r="G1110" s="240"/>
      <c r="H1110" s="240"/>
      <c r="I1110" s="240"/>
    </row>
    <row r="1111" spans="1:9" s="5" customFormat="1">
      <c r="A1111" s="240"/>
      <c r="B1111" s="240"/>
      <c r="C1111" s="240"/>
      <c r="D1111" s="240"/>
      <c r="E1111" s="240"/>
      <c r="F1111" s="240"/>
      <c r="G1111" s="240"/>
      <c r="H1111" s="240"/>
      <c r="I1111" s="240"/>
    </row>
    <row r="1112" spans="1:9" s="5" customFormat="1">
      <c r="A1112" s="240"/>
      <c r="B1112" s="240"/>
      <c r="C1112" s="240"/>
      <c r="D1112" s="240"/>
      <c r="E1112" s="240"/>
      <c r="F1112" s="240"/>
      <c r="G1112" s="240"/>
      <c r="H1112" s="240"/>
      <c r="I1112" s="240"/>
    </row>
    <row r="1113" spans="1:9" s="5" customFormat="1">
      <c r="A1113" s="240"/>
      <c r="B1113" s="240"/>
      <c r="C1113" s="240"/>
      <c r="D1113" s="240"/>
      <c r="E1113" s="240"/>
      <c r="F1113" s="240"/>
      <c r="G1113" s="240"/>
      <c r="H1113" s="240"/>
      <c r="I1113" s="240"/>
    </row>
    <row r="1114" spans="1:9" s="5" customFormat="1">
      <c r="A1114" s="240"/>
      <c r="B1114" s="240"/>
      <c r="C1114" s="240"/>
      <c r="D1114" s="240"/>
      <c r="E1114" s="240"/>
      <c r="F1114" s="240"/>
      <c r="G1114" s="240"/>
      <c r="H1114" s="240"/>
      <c r="I1114" s="240"/>
    </row>
    <row r="1115" spans="1:9" s="5" customFormat="1">
      <c r="A1115" s="240"/>
      <c r="B1115" s="240"/>
      <c r="C1115" s="240"/>
      <c r="D1115" s="240"/>
      <c r="E1115" s="240"/>
      <c r="F1115" s="240"/>
      <c r="G1115" s="240"/>
      <c r="H1115" s="240"/>
      <c r="I1115" s="240"/>
    </row>
    <row r="1116" spans="1:9" s="5" customFormat="1">
      <c r="A1116" s="240"/>
      <c r="B1116" s="240"/>
      <c r="C1116" s="240"/>
      <c r="D1116" s="240"/>
      <c r="E1116" s="240"/>
      <c r="F1116" s="240"/>
      <c r="G1116" s="240"/>
      <c r="H1116" s="240"/>
      <c r="I1116" s="240"/>
    </row>
    <row r="1117" spans="1:9" s="5" customFormat="1">
      <c r="A1117" s="240"/>
      <c r="B1117" s="240"/>
      <c r="C1117" s="240"/>
      <c r="D1117" s="240"/>
      <c r="E1117" s="240"/>
      <c r="F1117" s="240"/>
      <c r="G1117" s="240"/>
      <c r="H1117" s="240"/>
      <c r="I1117" s="240"/>
    </row>
    <row r="1118" spans="1:9" s="5" customFormat="1">
      <c r="A1118" s="240"/>
      <c r="B1118" s="240"/>
      <c r="C1118" s="240"/>
      <c r="D1118" s="240"/>
      <c r="E1118" s="240"/>
      <c r="F1118" s="240"/>
      <c r="G1118" s="240"/>
      <c r="H1118" s="240"/>
      <c r="I1118" s="240"/>
    </row>
    <row r="1119" spans="1:9" s="5" customFormat="1">
      <c r="A1119" s="240"/>
      <c r="B1119" s="240"/>
      <c r="C1119" s="240"/>
      <c r="D1119" s="240"/>
      <c r="E1119" s="240"/>
      <c r="F1119" s="240"/>
      <c r="G1119" s="240"/>
      <c r="H1119" s="240"/>
      <c r="I1119" s="240"/>
    </row>
    <row r="1120" spans="1:9" s="5" customFormat="1">
      <c r="A1120" s="240"/>
      <c r="B1120" s="240"/>
      <c r="C1120" s="240"/>
      <c r="D1120" s="240"/>
      <c r="E1120" s="240"/>
      <c r="F1120" s="240"/>
      <c r="G1120" s="240"/>
      <c r="H1120" s="240"/>
      <c r="I1120" s="240"/>
    </row>
    <row r="1121" spans="1:9" s="5" customFormat="1">
      <c r="A1121" s="240"/>
      <c r="B1121" s="240"/>
      <c r="C1121" s="240"/>
      <c r="D1121" s="240"/>
      <c r="E1121" s="240"/>
      <c r="F1121" s="240"/>
      <c r="G1121" s="240"/>
      <c r="H1121" s="240"/>
      <c r="I1121" s="240"/>
    </row>
    <row r="1122" spans="1:9" s="5" customFormat="1">
      <c r="A1122" s="240"/>
      <c r="B1122" s="240"/>
      <c r="C1122" s="240"/>
      <c r="D1122" s="240"/>
      <c r="E1122" s="240"/>
      <c r="F1122" s="240"/>
      <c r="G1122" s="240"/>
      <c r="H1122" s="240"/>
      <c r="I1122" s="240"/>
    </row>
    <row r="1123" spans="1:9" s="5" customFormat="1">
      <c r="A1123" s="240"/>
      <c r="B1123" s="240"/>
      <c r="C1123" s="240"/>
      <c r="D1123" s="240"/>
      <c r="E1123" s="240"/>
      <c r="F1123" s="240"/>
      <c r="G1123" s="240"/>
      <c r="H1123" s="240"/>
      <c r="I1123" s="240"/>
    </row>
    <row r="1124" spans="1:9" s="5" customFormat="1">
      <c r="A1124" s="240"/>
      <c r="B1124" s="240"/>
      <c r="C1124" s="240"/>
      <c r="D1124" s="240"/>
      <c r="E1124" s="240"/>
      <c r="F1124" s="240"/>
      <c r="G1124" s="240"/>
      <c r="H1124" s="240"/>
      <c r="I1124" s="240"/>
    </row>
    <row r="1125" spans="1:9" s="5" customFormat="1">
      <c r="A1125" s="240"/>
      <c r="B1125" s="240"/>
      <c r="C1125" s="240"/>
      <c r="D1125" s="240"/>
      <c r="E1125" s="240"/>
      <c r="F1125" s="240"/>
      <c r="G1125" s="240"/>
      <c r="H1125" s="240"/>
      <c r="I1125" s="240"/>
    </row>
    <row r="1126" spans="1:9" s="5" customFormat="1">
      <c r="A1126" s="240"/>
      <c r="B1126" s="240"/>
      <c r="C1126" s="240"/>
      <c r="D1126" s="240"/>
      <c r="E1126" s="240"/>
      <c r="F1126" s="240"/>
      <c r="G1126" s="240"/>
      <c r="H1126" s="240"/>
      <c r="I1126" s="240"/>
    </row>
    <row r="1127" spans="1:9" s="5" customFormat="1">
      <c r="A1127" s="240"/>
      <c r="B1127" s="240"/>
      <c r="C1127" s="240"/>
      <c r="D1127" s="240"/>
      <c r="E1127" s="240"/>
      <c r="F1127" s="240"/>
      <c r="G1127" s="240"/>
      <c r="H1127" s="240"/>
      <c r="I1127" s="240"/>
    </row>
    <row r="1128" spans="1:9" s="5" customFormat="1">
      <c r="A1128" s="240"/>
      <c r="B1128" s="240"/>
      <c r="C1128" s="240"/>
      <c r="D1128" s="240"/>
      <c r="E1128" s="240"/>
      <c r="F1128" s="240"/>
      <c r="G1128" s="240"/>
      <c r="H1128" s="240"/>
      <c r="I1128" s="240"/>
    </row>
    <row r="1129" spans="1:9" s="5" customFormat="1">
      <c r="A1129" s="240"/>
      <c r="B1129" s="240"/>
      <c r="C1129" s="240"/>
      <c r="D1129" s="240"/>
      <c r="E1129" s="240"/>
      <c r="F1129" s="240"/>
      <c r="G1129" s="240"/>
      <c r="H1129" s="240"/>
      <c r="I1129" s="240"/>
    </row>
    <row r="1130" spans="1:9" s="5" customFormat="1">
      <c r="A1130" s="240"/>
      <c r="B1130" s="240"/>
      <c r="C1130" s="240"/>
      <c r="D1130" s="240"/>
      <c r="E1130" s="240"/>
      <c r="F1130" s="240"/>
      <c r="G1130" s="240"/>
      <c r="H1130" s="240"/>
      <c r="I1130" s="240"/>
    </row>
    <row r="1131" spans="1:9" s="5" customFormat="1">
      <c r="A1131" s="240"/>
      <c r="B1131" s="240"/>
      <c r="C1131" s="240"/>
      <c r="D1131" s="240"/>
      <c r="E1131" s="240"/>
      <c r="F1131" s="240"/>
      <c r="G1131" s="240"/>
      <c r="H1131" s="240"/>
      <c r="I1131" s="240"/>
    </row>
    <row r="1132" spans="1:9" s="5" customFormat="1">
      <c r="A1132" s="240"/>
      <c r="B1132" s="240"/>
      <c r="C1132" s="240"/>
      <c r="D1132" s="240"/>
      <c r="E1132" s="240"/>
      <c r="F1132" s="240"/>
      <c r="G1132" s="240"/>
      <c r="H1132" s="240"/>
      <c r="I1132" s="240"/>
    </row>
    <row r="1133" spans="1:9" s="5" customFormat="1">
      <c r="A1133" s="240"/>
      <c r="B1133" s="240"/>
      <c r="C1133" s="240"/>
      <c r="D1133" s="240"/>
      <c r="E1133" s="240"/>
      <c r="F1133" s="240"/>
      <c r="G1133" s="240"/>
      <c r="H1133" s="240"/>
      <c r="I1133" s="240"/>
    </row>
    <row r="1134" spans="1:9" s="5" customFormat="1">
      <c r="A1134" s="240"/>
      <c r="B1134" s="240"/>
      <c r="C1134" s="240"/>
      <c r="D1134" s="240"/>
      <c r="E1134" s="240"/>
      <c r="F1134" s="240"/>
      <c r="G1134" s="240"/>
      <c r="H1134" s="240"/>
      <c r="I1134" s="240"/>
    </row>
    <row r="1135" spans="1:9" s="5" customFormat="1">
      <c r="A1135" s="240"/>
      <c r="B1135" s="240"/>
      <c r="C1135" s="240"/>
      <c r="D1135" s="240"/>
      <c r="E1135" s="240"/>
      <c r="F1135" s="240"/>
      <c r="G1135" s="240"/>
      <c r="H1135" s="240"/>
      <c r="I1135" s="240"/>
    </row>
    <row r="1136" spans="1:9" s="5" customFormat="1">
      <c r="A1136" s="240"/>
      <c r="B1136" s="240"/>
      <c r="C1136" s="240"/>
      <c r="D1136" s="240"/>
      <c r="E1136" s="240"/>
      <c r="F1136" s="240"/>
      <c r="G1136" s="240"/>
      <c r="H1136" s="240"/>
      <c r="I1136" s="240"/>
    </row>
    <row r="1137" spans="1:9" s="5" customFormat="1">
      <c r="A1137" s="240"/>
      <c r="B1137" s="240"/>
      <c r="C1137" s="240"/>
      <c r="D1137" s="240"/>
      <c r="E1137" s="240"/>
      <c r="F1137" s="240"/>
      <c r="G1137" s="240"/>
      <c r="H1137" s="240"/>
      <c r="I1137" s="240"/>
    </row>
    <row r="1138" spans="1:9" s="5" customFormat="1">
      <c r="A1138" s="240"/>
      <c r="B1138" s="240"/>
      <c r="C1138" s="240"/>
      <c r="D1138" s="240"/>
      <c r="E1138" s="240"/>
      <c r="F1138" s="240"/>
      <c r="G1138" s="240"/>
      <c r="H1138" s="240"/>
      <c r="I1138" s="240"/>
    </row>
    <row r="1139" spans="1:9" s="5" customFormat="1">
      <c r="A1139" s="240"/>
      <c r="B1139" s="240"/>
      <c r="C1139" s="240"/>
      <c r="D1139" s="240"/>
      <c r="E1139" s="240"/>
      <c r="F1139" s="240"/>
      <c r="G1139" s="240"/>
      <c r="H1139" s="240"/>
      <c r="I1139" s="240"/>
    </row>
    <row r="1140" spans="1:9" s="5" customFormat="1">
      <c r="A1140" s="240"/>
      <c r="B1140" s="240"/>
      <c r="C1140" s="240"/>
      <c r="D1140" s="240"/>
      <c r="E1140" s="240"/>
      <c r="F1140" s="240"/>
      <c r="G1140" s="240"/>
      <c r="H1140" s="240"/>
      <c r="I1140" s="240"/>
    </row>
    <row r="1141" spans="1:9" s="5" customFormat="1">
      <c r="A1141" s="240"/>
      <c r="B1141" s="240"/>
      <c r="C1141" s="240"/>
      <c r="D1141" s="240"/>
      <c r="E1141" s="240"/>
      <c r="F1141" s="240"/>
      <c r="G1141" s="240"/>
      <c r="H1141" s="240"/>
      <c r="I1141" s="240"/>
    </row>
    <row r="1142" spans="1:9" s="5" customFormat="1">
      <c r="A1142" s="240"/>
      <c r="B1142" s="240"/>
      <c r="C1142" s="240"/>
      <c r="D1142" s="240"/>
      <c r="E1142" s="240"/>
      <c r="F1142" s="240"/>
      <c r="G1142" s="240"/>
      <c r="H1142" s="240"/>
      <c r="I1142" s="240"/>
    </row>
    <row r="1143" spans="1:9" s="5" customFormat="1">
      <c r="A1143" s="240"/>
      <c r="B1143" s="240"/>
      <c r="C1143" s="240"/>
      <c r="D1143" s="240"/>
      <c r="E1143" s="240"/>
      <c r="F1143" s="240"/>
      <c r="G1143" s="240"/>
      <c r="H1143" s="240"/>
      <c r="I1143" s="240"/>
    </row>
    <row r="1144" spans="1:9" s="5" customFormat="1">
      <c r="A1144" s="240"/>
      <c r="B1144" s="240"/>
      <c r="C1144" s="240"/>
      <c r="D1144" s="240"/>
      <c r="E1144" s="240"/>
      <c r="F1144" s="240"/>
      <c r="G1144" s="240"/>
      <c r="H1144" s="240"/>
      <c r="I1144" s="240"/>
    </row>
    <row r="1145" spans="1:9" s="5" customFormat="1">
      <c r="A1145" s="240"/>
      <c r="B1145" s="240"/>
      <c r="C1145" s="240"/>
      <c r="D1145" s="240"/>
      <c r="E1145" s="240"/>
      <c r="F1145" s="240"/>
      <c r="G1145" s="240"/>
      <c r="H1145" s="240"/>
      <c r="I1145" s="240"/>
    </row>
    <row r="1146" spans="1:9" s="5" customFormat="1">
      <c r="A1146" s="240"/>
      <c r="B1146" s="240"/>
      <c r="C1146" s="240"/>
      <c r="D1146" s="240"/>
      <c r="E1146" s="240"/>
      <c r="F1146" s="240"/>
      <c r="G1146" s="240"/>
      <c r="H1146" s="240"/>
      <c r="I1146" s="240"/>
    </row>
    <row r="1147" spans="1:9" s="5" customFormat="1">
      <c r="A1147" s="240"/>
      <c r="B1147" s="240"/>
      <c r="C1147" s="240"/>
      <c r="D1147" s="240"/>
      <c r="E1147" s="240"/>
      <c r="F1147" s="240"/>
      <c r="G1147" s="240"/>
      <c r="H1147" s="240"/>
      <c r="I1147" s="240"/>
    </row>
    <row r="1148" spans="1:9" s="5" customFormat="1">
      <c r="A1148" s="240"/>
      <c r="B1148" s="240"/>
      <c r="C1148" s="240"/>
      <c r="D1148" s="240"/>
      <c r="E1148" s="240"/>
      <c r="F1148" s="240"/>
      <c r="G1148" s="240"/>
      <c r="H1148" s="240"/>
      <c r="I1148" s="240"/>
    </row>
    <row r="1149" spans="1:9" s="5" customFormat="1">
      <c r="A1149" s="240"/>
      <c r="B1149" s="240"/>
      <c r="C1149" s="240"/>
      <c r="D1149" s="240"/>
      <c r="E1149" s="240"/>
      <c r="F1149" s="240"/>
      <c r="G1149" s="240"/>
      <c r="H1149" s="240"/>
      <c r="I1149" s="240"/>
    </row>
    <row r="1150" spans="1:9" s="5" customFormat="1">
      <c r="A1150" s="240"/>
      <c r="B1150" s="240"/>
      <c r="C1150" s="240"/>
      <c r="D1150" s="240"/>
      <c r="E1150" s="240"/>
      <c r="F1150" s="240"/>
      <c r="G1150" s="240"/>
      <c r="H1150" s="240"/>
      <c r="I1150" s="240"/>
    </row>
    <row r="1151" spans="1:9" s="5" customFormat="1">
      <c r="A1151" s="240"/>
      <c r="B1151" s="240"/>
      <c r="C1151" s="240"/>
      <c r="D1151" s="240"/>
      <c r="E1151" s="240"/>
      <c r="F1151" s="240"/>
      <c r="G1151" s="240"/>
      <c r="H1151" s="240"/>
      <c r="I1151" s="240"/>
    </row>
    <row r="1152" spans="1:9" s="5" customFormat="1">
      <c r="A1152" s="240"/>
      <c r="B1152" s="240"/>
      <c r="C1152" s="240"/>
      <c r="D1152" s="240"/>
      <c r="E1152" s="240"/>
      <c r="F1152" s="240"/>
      <c r="G1152" s="240"/>
      <c r="H1152" s="240"/>
      <c r="I1152" s="240"/>
    </row>
    <row r="1153" spans="1:71" s="5" customFormat="1">
      <c r="A1153" s="240"/>
      <c r="B1153" s="240"/>
      <c r="C1153" s="240"/>
      <c r="D1153" s="240"/>
      <c r="E1153" s="240"/>
      <c r="F1153" s="240"/>
      <c r="G1153" s="240"/>
      <c r="H1153" s="240"/>
      <c r="I1153" s="240"/>
    </row>
    <row r="1154" spans="1:71" s="5" customFormat="1">
      <c r="A1154" s="240"/>
      <c r="B1154" s="240"/>
      <c r="C1154" s="240"/>
      <c r="D1154" s="240"/>
      <c r="E1154" s="240"/>
      <c r="F1154" s="240"/>
      <c r="G1154" s="240"/>
      <c r="H1154" s="240"/>
      <c r="I1154" s="240"/>
      <c r="J1154" s="240"/>
      <c r="K1154" s="240"/>
      <c r="L1154" s="240"/>
      <c r="M1154" s="240"/>
      <c r="N1154" s="240"/>
      <c r="O1154" s="240"/>
      <c r="P1154" s="240"/>
      <c r="Q1154" s="240"/>
      <c r="R1154" s="240"/>
      <c r="S1154" s="240"/>
      <c r="T1154" s="240"/>
      <c r="U1154" s="240"/>
      <c r="V1154" s="240"/>
      <c r="W1154" s="240"/>
      <c r="X1154" s="240"/>
      <c r="Y1154" s="240"/>
      <c r="Z1154" s="240"/>
      <c r="AA1154" s="240"/>
      <c r="AB1154" s="240"/>
      <c r="AC1154" s="240"/>
      <c r="AD1154" s="240"/>
      <c r="AE1154" s="240"/>
      <c r="AF1154" s="240"/>
      <c r="AG1154" s="240"/>
      <c r="AH1154" s="240"/>
      <c r="AI1154" s="240"/>
      <c r="AJ1154" s="240"/>
      <c r="AK1154" s="240"/>
      <c r="AL1154" s="240"/>
      <c r="AM1154" s="240"/>
      <c r="AN1154" s="240"/>
      <c r="AO1154" s="240"/>
      <c r="AP1154" s="240"/>
      <c r="AQ1154" s="240"/>
      <c r="AR1154" s="240"/>
      <c r="AS1154" s="240"/>
      <c r="AT1154" s="240"/>
      <c r="AU1154" s="240"/>
      <c r="AV1154" s="240"/>
      <c r="AW1154" s="240"/>
      <c r="AX1154" s="240"/>
      <c r="AY1154" s="240"/>
      <c r="AZ1154" s="240"/>
      <c r="BA1154" s="240"/>
      <c r="BB1154" s="240"/>
      <c r="BC1154" s="240"/>
      <c r="BD1154" s="240"/>
      <c r="BE1154" s="240"/>
      <c r="BF1154" s="240"/>
      <c r="BG1154" s="240"/>
      <c r="BH1154" s="240"/>
      <c r="BI1154" s="240"/>
      <c r="BJ1154" s="240"/>
      <c r="BK1154" s="240"/>
      <c r="BL1154" s="240"/>
      <c r="BM1154" s="240"/>
      <c r="BN1154" s="240"/>
      <c r="BO1154" s="240"/>
      <c r="BP1154" s="240"/>
      <c r="BQ1154" s="240"/>
      <c r="BR1154" s="240"/>
      <c r="BS1154" s="240"/>
    </row>
    <row r="1155" spans="1:71" s="5" customFormat="1">
      <c r="A1155" s="240"/>
      <c r="B1155" s="240"/>
      <c r="C1155" s="240"/>
      <c r="D1155" s="240"/>
      <c r="E1155" s="240"/>
      <c r="F1155" s="240"/>
      <c r="G1155" s="240"/>
      <c r="H1155" s="240"/>
      <c r="I1155" s="240"/>
      <c r="J1155" s="240"/>
      <c r="K1155" s="240"/>
      <c r="L1155" s="240"/>
      <c r="M1155" s="240"/>
      <c r="N1155" s="240"/>
      <c r="O1155" s="240"/>
      <c r="P1155" s="240"/>
      <c r="Q1155" s="240"/>
      <c r="R1155" s="240"/>
      <c r="S1155" s="240"/>
      <c r="T1155" s="240"/>
      <c r="U1155" s="240"/>
      <c r="V1155" s="240"/>
      <c r="W1155" s="240"/>
      <c r="X1155" s="240"/>
      <c r="Y1155" s="240"/>
      <c r="Z1155" s="240"/>
      <c r="AA1155" s="240"/>
      <c r="AB1155" s="240"/>
      <c r="AC1155" s="240"/>
      <c r="AD1155" s="240"/>
      <c r="AE1155" s="240"/>
      <c r="AF1155" s="240"/>
      <c r="AG1155" s="240"/>
      <c r="AH1155" s="240"/>
      <c r="AI1155" s="240"/>
      <c r="AJ1155" s="240"/>
      <c r="AK1155" s="240"/>
      <c r="AL1155" s="240"/>
      <c r="AM1155" s="240"/>
      <c r="AN1155" s="240"/>
      <c r="AO1155" s="240"/>
      <c r="AP1155" s="240"/>
      <c r="AQ1155" s="240"/>
      <c r="AR1155" s="240"/>
      <c r="AS1155" s="240"/>
      <c r="AT1155" s="240"/>
      <c r="AU1155" s="240"/>
      <c r="AV1155" s="240"/>
      <c r="AW1155" s="240"/>
      <c r="AX1155" s="240"/>
      <c r="AY1155" s="240"/>
      <c r="AZ1155" s="240"/>
      <c r="BA1155" s="240"/>
      <c r="BB1155" s="240"/>
      <c r="BC1155" s="240"/>
      <c r="BD1155" s="240"/>
      <c r="BE1155" s="240"/>
      <c r="BF1155" s="240"/>
      <c r="BG1155" s="240"/>
      <c r="BH1155" s="240"/>
      <c r="BI1155" s="240"/>
      <c r="BJ1155" s="240"/>
      <c r="BK1155" s="240"/>
      <c r="BL1155" s="240"/>
      <c r="BM1155" s="240"/>
      <c r="BN1155" s="240"/>
      <c r="BO1155" s="240"/>
      <c r="BP1155" s="240"/>
      <c r="BQ1155" s="240"/>
      <c r="BR1155" s="240"/>
      <c r="BS1155" s="240"/>
    </row>
    <row r="1156" spans="1:71" s="5" customFormat="1">
      <c r="A1156" s="240"/>
      <c r="B1156" s="240"/>
      <c r="C1156" s="240"/>
      <c r="D1156" s="240"/>
      <c r="E1156" s="240"/>
      <c r="F1156" s="240"/>
      <c r="G1156" s="240"/>
      <c r="H1156" s="240"/>
      <c r="I1156" s="240"/>
      <c r="J1156" s="240"/>
      <c r="K1156" s="240"/>
      <c r="L1156" s="240"/>
      <c r="M1156" s="240"/>
      <c r="N1156" s="240"/>
      <c r="O1156" s="240"/>
      <c r="P1156" s="240"/>
      <c r="Q1156" s="240"/>
      <c r="R1156" s="240"/>
      <c r="S1156" s="240"/>
      <c r="T1156" s="240"/>
      <c r="U1156" s="240"/>
      <c r="V1156" s="240"/>
      <c r="W1156" s="240"/>
      <c r="X1156" s="240"/>
      <c r="Y1156" s="240"/>
      <c r="Z1156" s="240"/>
      <c r="AA1156" s="240"/>
      <c r="AB1156" s="240"/>
      <c r="AC1156" s="240"/>
      <c r="AD1156" s="240"/>
      <c r="AE1156" s="240"/>
      <c r="AF1156" s="240"/>
      <c r="AG1156" s="240"/>
      <c r="AH1156" s="240"/>
      <c r="AI1156" s="240"/>
      <c r="AJ1156" s="240"/>
      <c r="AK1156" s="240"/>
      <c r="AL1156" s="240"/>
      <c r="AM1156" s="240"/>
      <c r="AN1156" s="240"/>
      <c r="AO1156" s="240"/>
      <c r="AP1156" s="240"/>
      <c r="AQ1156" s="240"/>
      <c r="AR1156" s="240"/>
      <c r="AS1156" s="240"/>
      <c r="AT1156" s="240"/>
      <c r="AU1156" s="240"/>
      <c r="AV1156" s="240"/>
      <c r="AW1156" s="240"/>
      <c r="AX1156" s="240"/>
      <c r="AY1156" s="240"/>
      <c r="AZ1156" s="240"/>
      <c r="BA1156" s="240"/>
      <c r="BB1156" s="240"/>
      <c r="BC1156" s="240"/>
      <c r="BD1156" s="240"/>
      <c r="BE1156" s="240"/>
      <c r="BF1156" s="240"/>
      <c r="BG1156" s="240"/>
      <c r="BH1156" s="240"/>
      <c r="BI1156" s="240"/>
      <c r="BJ1156" s="240"/>
      <c r="BK1156" s="240"/>
      <c r="BL1156" s="240"/>
      <c r="BM1156" s="240"/>
      <c r="BN1156" s="240"/>
      <c r="BO1156" s="240"/>
      <c r="BP1156" s="240"/>
      <c r="BQ1156" s="240"/>
      <c r="BR1156" s="240"/>
      <c r="BS1156" s="240"/>
    </row>
    <row r="1157" spans="1:71" s="5" customFormat="1">
      <c r="A1157" s="240"/>
      <c r="B1157" s="240"/>
      <c r="C1157" s="240"/>
      <c r="D1157" s="240"/>
      <c r="E1157" s="240"/>
      <c r="F1157" s="240"/>
      <c r="G1157" s="240"/>
      <c r="H1157" s="240"/>
      <c r="I1157" s="240"/>
      <c r="J1157" s="240"/>
      <c r="K1157" s="240"/>
      <c r="L1157" s="240"/>
      <c r="M1157" s="240"/>
      <c r="N1157" s="240"/>
      <c r="O1157" s="240"/>
      <c r="P1157" s="240"/>
      <c r="Q1157" s="240"/>
      <c r="R1157" s="240"/>
      <c r="S1157" s="240"/>
      <c r="T1157" s="240"/>
      <c r="U1157" s="240"/>
      <c r="V1157" s="240"/>
      <c r="W1157" s="240"/>
      <c r="X1157" s="240"/>
      <c r="Y1157" s="240"/>
      <c r="Z1157" s="240"/>
      <c r="AA1157" s="240"/>
      <c r="AB1157" s="240"/>
      <c r="AC1157" s="240"/>
      <c r="AD1157" s="240"/>
      <c r="AE1157" s="240"/>
      <c r="AF1157" s="240"/>
      <c r="AG1157" s="240"/>
      <c r="AH1157" s="240"/>
      <c r="AI1157" s="240"/>
      <c r="AJ1157" s="240"/>
      <c r="AK1157" s="240"/>
      <c r="AL1157" s="240"/>
      <c r="AM1157" s="240"/>
      <c r="AN1157" s="240"/>
      <c r="AO1157" s="240"/>
      <c r="AP1157" s="240"/>
      <c r="AQ1157" s="240"/>
      <c r="AR1157" s="240"/>
      <c r="AS1157" s="240"/>
      <c r="AT1157" s="240"/>
      <c r="AU1157" s="240"/>
      <c r="AV1157" s="240"/>
      <c r="AW1157" s="240"/>
      <c r="AX1157" s="240"/>
      <c r="AY1157" s="240"/>
      <c r="AZ1157" s="240"/>
      <c r="BA1157" s="240"/>
      <c r="BB1157" s="240"/>
      <c r="BC1157" s="240"/>
      <c r="BD1157" s="240"/>
      <c r="BE1157" s="240"/>
      <c r="BF1157" s="240"/>
      <c r="BG1157" s="240"/>
      <c r="BH1157" s="240"/>
      <c r="BI1157" s="240"/>
      <c r="BJ1157" s="240"/>
      <c r="BK1157" s="240"/>
      <c r="BL1157" s="240"/>
      <c r="BM1157" s="240"/>
      <c r="BN1157" s="240"/>
      <c r="BO1157" s="240"/>
      <c r="BP1157" s="240"/>
      <c r="BQ1157" s="240"/>
      <c r="BR1157" s="240"/>
      <c r="BS1157" s="240"/>
    </row>
    <row r="1158" spans="1:71" s="5" customFormat="1">
      <c r="A1158" s="240"/>
      <c r="B1158" s="240"/>
      <c r="C1158" s="240"/>
      <c r="D1158" s="240"/>
      <c r="E1158" s="240"/>
      <c r="F1158" s="240"/>
      <c r="G1158" s="240"/>
      <c r="H1158" s="240"/>
      <c r="I1158" s="240"/>
      <c r="J1158" s="240"/>
      <c r="K1158" s="240"/>
      <c r="L1158" s="240"/>
      <c r="M1158" s="240"/>
      <c r="N1158" s="240"/>
      <c r="O1158" s="240"/>
      <c r="P1158" s="240"/>
      <c r="Q1158" s="240"/>
      <c r="R1158" s="240"/>
      <c r="S1158" s="240"/>
      <c r="T1158" s="240"/>
      <c r="U1158" s="240"/>
      <c r="V1158" s="240"/>
      <c r="W1158" s="240"/>
      <c r="X1158" s="240"/>
      <c r="Y1158" s="240"/>
      <c r="Z1158" s="240"/>
      <c r="AA1158" s="240"/>
      <c r="AB1158" s="240"/>
      <c r="AC1158" s="240"/>
      <c r="AD1158" s="240"/>
      <c r="AE1158" s="240"/>
      <c r="AF1158" s="240"/>
      <c r="AG1158" s="240"/>
      <c r="AH1158" s="240"/>
      <c r="AI1158" s="240"/>
      <c r="AJ1158" s="240"/>
      <c r="AK1158" s="240"/>
      <c r="AL1158" s="240"/>
      <c r="AM1158" s="240"/>
      <c r="AN1158" s="240"/>
      <c r="AO1158" s="240"/>
      <c r="AP1158" s="240"/>
      <c r="AQ1158" s="240"/>
      <c r="AR1158" s="240"/>
      <c r="AS1158" s="240"/>
      <c r="AT1158" s="240"/>
      <c r="AU1158" s="240"/>
      <c r="AV1158" s="240"/>
      <c r="AW1158" s="240"/>
      <c r="AX1158" s="240"/>
      <c r="AY1158" s="240"/>
      <c r="AZ1158" s="240"/>
      <c r="BA1158" s="240"/>
      <c r="BB1158" s="240"/>
      <c r="BC1158" s="240"/>
      <c r="BD1158" s="240"/>
      <c r="BE1158" s="240"/>
      <c r="BF1158" s="240"/>
      <c r="BG1158" s="240"/>
      <c r="BH1158" s="240"/>
      <c r="BI1158" s="240"/>
      <c r="BJ1158" s="240"/>
      <c r="BK1158" s="240"/>
      <c r="BL1158" s="240"/>
      <c r="BM1158" s="240"/>
      <c r="BN1158" s="240"/>
      <c r="BO1158" s="240"/>
      <c r="BP1158" s="240"/>
      <c r="BQ1158" s="240"/>
      <c r="BR1158" s="240"/>
      <c r="BS1158" s="240"/>
    </row>
    <row r="1159" spans="1:71" s="5" customFormat="1">
      <c r="A1159" s="240"/>
      <c r="B1159" s="240"/>
      <c r="C1159" s="240"/>
      <c r="D1159" s="240"/>
      <c r="E1159" s="240"/>
      <c r="F1159" s="240"/>
      <c r="G1159" s="240"/>
      <c r="H1159" s="240"/>
      <c r="I1159" s="240"/>
      <c r="J1159" s="240"/>
      <c r="K1159" s="240"/>
      <c r="L1159" s="240"/>
      <c r="M1159" s="240"/>
      <c r="N1159" s="240"/>
      <c r="O1159" s="240"/>
      <c r="P1159" s="240"/>
      <c r="Q1159" s="240"/>
      <c r="R1159" s="240"/>
      <c r="S1159" s="240"/>
      <c r="T1159" s="240"/>
      <c r="U1159" s="240"/>
      <c r="V1159" s="240"/>
      <c r="W1159" s="240"/>
      <c r="X1159" s="240"/>
      <c r="Y1159" s="240"/>
      <c r="Z1159" s="240"/>
      <c r="AA1159" s="240"/>
      <c r="AB1159" s="240"/>
      <c r="AC1159" s="240"/>
      <c r="AD1159" s="240"/>
      <c r="AE1159" s="240"/>
      <c r="AF1159" s="240"/>
      <c r="AG1159" s="240"/>
      <c r="AH1159" s="240"/>
      <c r="AI1159" s="240"/>
      <c r="AJ1159" s="240"/>
      <c r="AK1159" s="240"/>
      <c r="AL1159" s="240"/>
      <c r="AM1159" s="240"/>
      <c r="AN1159" s="240"/>
      <c r="AO1159" s="240"/>
      <c r="AP1159" s="240"/>
      <c r="AQ1159" s="240"/>
      <c r="AR1159" s="240"/>
      <c r="AS1159" s="240"/>
      <c r="AT1159" s="240"/>
      <c r="AU1159" s="240"/>
      <c r="AV1159" s="240"/>
      <c r="AW1159" s="240"/>
      <c r="AX1159" s="240"/>
      <c r="AY1159" s="240"/>
      <c r="AZ1159" s="240"/>
      <c r="BA1159" s="240"/>
      <c r="BB1159" s="240"/>
      <c r="BC1159" s="240"/>
      <c r="BD1159" s="240"/>
      <c r="BE1159" s="240"/>
      <c r="BF1159" s="240"/>
      <c r="BG1159" s="240"/>
      <c r="BH1159" s="240"/>
      <c r="BI1159" s="240"/>
      <c r="BJ1159" s="240"/>
      <c r="BK1159" s="240"/>
      <c r="BL1159" s="240"/>
      <c r="BM1159" s="240"/>
      <c r="BN1159" s="240"/>
      <c r="BO1159" s="240"/>
      <c r="BP1159" s="240"/>
      <c r="BQ1159" s="240"/>
      <c r="BR1159" s="240"/>
      <c r="BS1159" s="240"/>
    </row>
    <row r="1160" spans="1:71" s="5" customFormat="1">
      <c r="A1160" s="240"/>
      <c r="B1160" s="240"/>
      <c r="C1160" s="240"/>
      <c r="D1160" s="240"/>
      <c r="E1160" s="240"/>
      <c r="F1160" s="240"/>
      <c r="G1160" s="240"/>
      <c r="H1160" s="240"/>
      <c r="I1160" s="240"/>
      <c r="J1160" s="240"/>
      <c r="K1160" s="240"/>
      <c r="L1160" s="240"/>
      <c r="M1160" s="240"/>
      <c r="N1160" s="240"/>
      <c r="O1160" s="240"/>
      <c r="P1160" s="240"/>
      <c r="Q1160" s="240"/>
      <c r="R1160" s="240"/>
      <c r="S1160" s="240"/>
      <c r="T1160" s="240"/>
      <c r="U1160" s="240"/>
      <c r="V1160" s="240"/>
      <c r="W1160" s="240"/>
      <c r="X1160" s="240"/>
      <c r="Y1160" s="240"/>
      <c r="Z1160" s="240"/>
      <c r="AA1160" s="240"/>
      <c r="AB1160" s="240"/>
      <c r="AC1160" s="240"/>
      <c r="AD1160" s="240"/>
      <c r="AE1160" s="240"/>
      <c r="AF1160" s="240"/>
      <c r="AG1160" s="240"/>
      <c r="AH1160" s="240"/>
      <c r="AI1160" s="240"/>
      <c r="AJ1160" s="240"/>
      <c r="AK1160" s="240"/>
      <c r="AL1160" s="240"/>
      <c r="AM1160" s="240"/>
      <c r="AN1160" s="240"/>
      <c r="AO1160" s="240"/>
      <c r="AP1160" s="240"/>
      <c r="AQ1160" s="240"/>
      <c r="AR1160" s="240"/>
      <c r="AS1160" s="240"/>
      <c r="AT1160" s="240"/>
      <c r="AU1160" s="240"/>
      <c r="AV1160" s="240"/>
      <c r="AW1160" s="240"/>
      <c r="AX1160" s="240"/>
      <c r="AY1160" s="240"/>
      <c r="AZ1160" s="240"/>
      <c r="BA1160" s="240"/>
      <c r="BB1160" s="240"/>
      <c r="BC1160" s="240"/>
      <c r="BD1160" s="240"/>
      <c r="BE1160" s="240"/>
      <c r="BF1160" s="240"/>
      <c r="BG1160" s="240"/>
      <c r="BH1160" s="240"/>
      <c r="BI1160" s="240"/>
      <c r="BJ1160" s="240"/>
      <c r="BK1160" s="240"/>
      <c r="BL1160" s="240"/>
      <c r="BM1160" s="240"/>
      <c r="BN1160" s="240"/>
      <c r="BO1160" s="240"/>
      <c r="BP1160" s="240"/>
      <c r="BQ1160" s="240"/>
      <c r="BR1160" s="240"/>
      <c r="BS1160" s="240"/>
    </row>
    <row r="1161" spans="1:71" s="5" customFormat="1">
      <c r="A1161" s="240"/>
      <c r="B1161" s="240"/>
      <c r="C1161" s="240"/>
      <c r="D1161" s="240"/>
      <c r="E1161" s="240"/>
      <c r="F1161" s="240"/>
      <c r="G1161" s="240"/>
      <c r="H1161" s="240"/>
      <c r="I1161" s="240"/>
      <c r="J1161" s="240"/>
      <c r="K1161" s="240"/>
      <c r="L1161" s="240"/>
      <c r="M1161" s="240"/>
      <c r="N1161" s="240"/>
      <c r="O1161" s="240"/>
      <c r="P1161" s="240"/>
      <c r="Q1161" s="240"/>
      <c r="R1161" s="240"/>
      <c r="S1161" s="240"/>
      <c r="T1161" s="240"/>
      <c r="U1161" s="240"/>
      <c r="V1161" s="240"/>
      <c r="W1161" s="240"/>
      <c r="X1161" s="240"/>
      <c r="Y1161" s="240"/>
      <c r="Z1161" s="240"/>
      <c r="AA1161" s="240"/>
      <c r="AB1161" s="240"/>
      <c r="AC1161" s="240"/>
      <c r="AD1161" s="240"/>
      <c r="AE1161" s="240"/>
      <c r="AF1161" s="240"/>
      <c r="AG1161" s="240"/>
      <c r="AH1161" s="240"/>
      <c r="AI1161" s="240"/>
      <c r="AJ1161" s="240"/>
      <c r="AK1161" s="240"/>
      <c r="AL1161" s="240"/>
      <c r="AM1161" s="240"/>
      <c r="AN1161" s="240"/>
      <c r="AO1161" s="240"/>
      <c r="AP1161" s="240"/>
      <c r="AQ1161" s="240"/>
      <c r="AR1161" s="240"/>
      <c r="AS1161" s="240"/>
      <c r="AT1161" s="240"/>
      <c r="AU1161" s="240"/>
      <c r="AV1161" s="240"/>
      <c r="AW1161" s="240"/>
      <c r="AX1161" s="240"/>
      <c r="AY1161" s="240"/>
      <c r="AZ1161" s="240"/>
      <c r="BA1161" s="240"/>
      <c r="BB1161" s="240"/>
      <c r="BC1161" s="240"/>
      <c r="BD1161" s="240"/>
      <c r="BE1161" s="240"/>
      <c r="BF1161" s="240"/>
      <c r="BG1161" s="240"/>
      <c r="BH1161" s="240"/>
      <c r="BI1161" s="240"/>
      <c r="BJ1161" s="240"/>
      <c r="BK1161" s="240"/>
      <c r="BL1161" s="240"/>
      <c r="BM1161" s="240"/>
      <c r="BN1161" s="240"/>
      <c r="BO1161" s="240"/>
      <c r="BP1161" s="240"/>
      <c r="BQ1161" s="240"/>
      <c r="BR1161" s="240"/>
      <c r="BS1161" s="240"/>
    </row>
    <row r="1162" spans="1:71" s="5" customFormat="1">
      <c r="A1162" s="240"/>
      <c r="B1162" s="240"/>
      <c r="C1162" s="240"/>
      <c r="D1162" s="240"/>
      <c r="E1162" s="240"/>
      <c r="F1162" s="240"/>
      <c r="G1162" s="240"/>
      <c r="H1162" s="240"/>
      <c r="I1162" s="240"/>
    </row>
    <row r="1163" spans="1:71" s="5" customFormat="1">
      <c r="A1163" s="240"/>
      <c r="B1163" s="240"/>
      <c r="C1163" s="240"/>
      <c r="D1163" s="240"/>
      <c r="E1163" s="240"/>
      <c r="F1163" s="240"/>
      <c r="G1163" s="240"/>
      <c r="H1163" s="240"/>
      <c r="I1163" s="240"/>
    </row>
    <row r="1164" spans="1:71" s="5" customFormat="1">
      <c r="A1164" s="240"/>
      <c r="B1164" s="240"/>
      <c r="C1164" s="240"/>
      <c r="D1164" s="240"/>
      <c r="E1164" s="240"/>
      <c r="F1164" s="240"/>
      <c r="G1164" s="240"/>
      <c r="H1164" s="240"/>
      <c r="I1164" s="240"/>
    </row>
    <row r="1165" spans="1:71" s="5" customFormat="1">
      <c r="A1165" s="240"/>
      <c r="B1165" s="240"/>
      <c r="C1165" s="240"/>
      <c r="D1165" s="240"/>
      <c r="E1165" s="240"/>
      <c r="F1165" s="240"/>
      <c r="G1165" s="240"/>
      <c r="H1165" s="240"/>
      <c r="I1165" s="240"/>
    </row>
    <row r="1166" spans="1:71" s="5" customFormat="1">
      <c r="A1166" s="240"/>
      <c r="B1166" s="240"/>
      <c r="C1166" s="240"/>
      <c r="D1166" s="240"/>
      <c r="E1166" s="240"/>
      <c r="F1166" s="240"/>
      <c r="G1166" s="240"/>
      <c r="H1166" s="240"/>
      <c r="I1166" s="240"/>
    </row>
    <row r="1167" spans="1:71" s="5" customFormat="1">
      <c r="A1167" s="240"/>
      <c r="B1167" s="240"/>
      <c r="C1167" s="240"/>
      <c r="D1167" s="240"/>
      <c r="E1167" s="240"/>
      <c r="F1167" s="240"/>
      <c r="G1167" s="240"/>
      <c r="H1167" s="240"/>
      <c r="I1167" s="240"/>
    </row>
    <row r="1168" spans="1:71" s="5" customFormat="1">
      <c r="A1168" s="240"/>
      <c r="B1168" s="240"/>
      <c r="C1168" s="240"/>
      <c r="D1168" s="240"/>
      <c r="E1168" s="240"/>
      <c r="F1168" s="240"/>
      <c r="G1168" s="240"/>
      <c r="H1168" s="240"/>
      <c r="I1168" s="240"/>
    </row>
    <row r="1169" spans="1:9" s="5" customFormat="1">
      <c r="A1169" s="240"/>
      <c r="B1169" s="240"/>
      <c r="C1169" s="240"/>
      <c r="D1169" s="240"/>
      <c r="E1169" s="240"/>
      <c r="F1169" s="240"/>
      <c r="G1169" s="240"/>
      <c r="H1169" s="240"/>
      <c r="I1169" s="240"/>
    </row>
    <row r="1170" spans="1:9" s="5" customFormat="1">
      <c r="A1170" s="240"/>
      <c r="B1170" s="240"/>
      <c r="C1170" s="240"/>
      <c r="D1170" s="240"/>
      <c r="E1170" s="240"/>
      <c r="F1170" s="240"/>
      <c r="G1170" s="240"/>
      <c r="H1170" s="240"/>
      <c r="I1170" s="240"/>
    </row>
    <row r="1171" spans="1:9" s="5" customFormat="1">
      <c r="A1171" s="240"/>
      <c r="B1171" s="240"/>
      <c r="C1171" s="240"/>
      <c r="D1171" s="240"/>
      <c r="E1171" s="240"/>
      <c r="F1171" s="240"/>
      <c r="G1171" s="240"/>
      <c r="H1171" s="240"/>
      <c r="I1171" s="240"/>
    </row>
    <row r="1172" spans="1:9" s="5" customFormat="1">
      <c r="A1172" s="240"/>
      <c r="B1172" s="240"/>
      <c r="C1172" s="240"/>
      <c r="D1172" s="240"/>
      <c r="E1172" s="240"/>
      <c r="F1172" s="240"/>
      <c r="G1172" s="240"/>
      <c r="H1172" s="240"/>
      <c r="I1172" s="240"/>
    </row>
    <row r="1173" spans="1:9" s="5" customFormat="1">
      <c r="A1173" s="240"/>
      <c r="B1173" s="240"/>
      <c r="C1173" s="240"/>
      <c r="D1173" s="240"/>
      <c r="E1173" s="240"/>
      <c r="F1173" s="240"/>
      <c r="G1173" s="240"/>
      <c r="H1173" s="240"/>
      <c r="I1173" s="240"/>
    </row>
    <row r="1174" spans="1:9" s="5" customFormat="1">
      <c r="A1174" s="240"/>
      <c r="B1174" s="240"/>
      <c r="C1174" s="240"/>
      <c r="D1174" s="240"/>
      <c r="E1174" s="240"/>
      <c r="F1174" s="240"/>
      <c r="G1174" s="240"/>
      <c r="H1174" s="240"/>
      <c r="I1174" s="240"/>
    </row>
    <row r="1175" spans="1:9" s="5" customFormat="1">
      <c r="A1175" s="240"/>
      <c r="B1175" s="240"/>
      <c r="C1175" s="240"/>
      <c r="D1175" s="240"/>
      <c r="E1175" s="240"/>
      <c r="F1175" s="240"/>
      <c r="G1175" s="240"/>
      <c r="H1175" s="240"/>
      <c r="I1175" s="240"/>
    </row>
    <row r="1176" spans="1:9" s="5" customFormat="1">
      <c r="A1176" s="240"/>
      <c r="B1176" s="240"/>
      <c r="C1176" s="240"/>
      <c r="D1176" s="240"/>
      <c r="E1176" s="240"/>
      <c r="F1176" s="240"/>
      <c r="G1176" s="240"/>
      <c r="H1176" s="240"/>
      <c r="I1176" s="240"/>
    </row>
    <row r="1177" spans="1:9" s="5" customFormat="1">
      <c r="A1177" s="240"/>
      <c r="B1177" s="240"/>
      <c r="C1177" s="240"/>
      <c r="D1177" s="240"/>
      <c r="E1177" s="240"/>
      <c r="F1177" s="240"/>
      <c r="G1177" s="240"/>
      <c r="H1177" s="240"/>
      <c r="I1177" s="240"/>
    </row>
    <row r="1178" spans="1:9" s="5" customFormat="1">
      <c r="A1178" s="240"/>
      <c r="B1178" s="240"/>
      <c r="C1178" s="240"/>
      <c r="D1178" s="240"/>
      <c r="E1178" s="240"/>
      <c r="F1178" s="240"/>
      <c r="G1178" s="240"/>
      <c r="H1178" s="240"/>
      <c r="I1178" s="240"/>
    </row>
    <row r="1179" spans="1:9" s="5" customFormat="1">
      <c r="A1179" s="240"/>
      <c r="B1179" s="240"/>
      <c r="C1179" s="240"/>
      <c r="D1179" s="240"/>
      <c r="E1179" s="240"/>
      <c r="F1179" s="240"/>
      <c r="G1179" s="240"/>
      <c r="H1179" s="240"/>
      <c r="I1179" s="240"/>
    </row>
    <row r="1180" spans="1:9" s="5" customFormat="1">
      <c r="A1180" s="240"/>
      <c r="B1180" s="240"/>
      <c r="C1180" s="240"/>
      <c r="D1180" s="240"/>
      <c r="E1180" s="240"/>
      <c r="F1180" s="240"/>
      <c r="G1180" s="240"/>
      <c r="H1180" s="240"/>
      <c r="I1180" s="240"/>
    </row>
    <row r="1181" spans="1:9" s="5" customFormat="1">
      <c r="A1181" s="240"/>
      <c r="B1181" s="240"/>
      <c r="C1181" s="240"/>
      <c r="D1181" s="240"/>
      <c r="E1181" s="240"/>
      <c r="F1181" s="240"/>
      <c r="G1181" s="240"/>
      <c r="H1181" s="240"/>
      <c r="I1181" s="240"/>
    </row>
    <row r="1182" spans="1:9" s="5" customFormat="1">
      <c r="A1182" s="240"/>
      <c r="B1182" s="240"/>
      <c r="C1182" s="240"/>
      <c r="D1182" s="240"/>
      <c r="E1182" s="240"/>
      <c r="F1182" s="240"/>
      <c r="G1182" s="240"/>
      <c r="H1182" s="240"/>
      <c r="I1182" s="240"/>
    </row>
    <row r="1183" spans="1:9" s="5" customFormat="1">
      <c r="A1183" s="240"/>
      <c r="B1183" s="240"/>
      <c r="C1183" s="240"/>
      <c r="D1183" s="240"/>
      <c r="E1183" s="240"/>
      <c r="F1183" s="240"/>
      <c r="G1183" s="240"/>
      <c r="H1183" s="240"/>
      <c r="I1183" s="240"/>
    </row>
    <row r="1184" spans="1:9" s="5" customFormat="1">
      <c r="A1184" s="240"/>
      <c r="B1184" s="240"/>
      <c r="C1184" s="240"/>
      <c r="D1184" s="240"/>
      <c r="E1184" s="240"/>
      <c r="F1184" s="240"/>
      <c r="G1184" s="240"/>
      <c r="H1184" s="240"/>
      <c r="I1184" s="240"/>
    </row>
    <row r="1185" spans="1:9" s="5" customFormat="1">
      <c r="A1185" s="240"/>
      <c r="B1185" s="240"/>
      <c r="C1185" s="240"/>
      <c r="D1185" s="240"/>
      <c r="E1185" s="240"/>
      <c r="F1185" s="240"/>
      <c r="G1185" s="240"/>
      <c r="H1185" s="240"/>
      <c r="I1185" s="240"/>
    </row>
    <row r="1186" spans="1:9" s="5" customFormat="1">
      <c r="A1186" s="240"/>
      <c r="B1186" s="240"/>
      <c r="C1186" s="240"/>
      <c r="D1186" s="240"/>
      <c r="E1186" s="240"/>
      <c r="F1186" s="240"/>
      <c r="G1186" s="240"/>
      <c r="H1186" s="240"/>
      <c r="I1186" s="240"/>
    </row>
    <row r="1187" spans="1:9" s="5" customFormat="1">
      <c r="A1187" s="240"/>
      <c r="B1187" s="240"/>
      <c r="C1187" s="240"/>
      <c r="D1187" s="240"/>
      <c r="E1187" s="240"/>
      <c r="F1187" s="240"/>
      <c r="G1187" s="240"/>
      <c r="H1187" s="240"/>
      <c r="I1187" s="240"/>
    </row>
    <row r="1188" spans="1:9" s="5" customFormat="1">
      <c r="A1188" s="240"/>
      <c r="B1188" s="240"/>
      <c r="C1188" s="240"/>
      <c r="D1188" s="240"/>
      <c r="E1188" s="240"/>
      <c r="F1188" s="240"/>
      <c r="G1188" s="240"/>
      <c r="H1188" s="240"/>
      <c r="I1188" s="240"/>
    </row>
    <row r="1189" spans="1:9" s="5" customFormat="1">
      <c r="A1189" s="240"/>
      <c r="B1189" s="240"/>
      <c r="C1189" s="240"/>
      <c r="D1189" s="240"/>
      <c r="E1189" s="240"/>
      <c r="F1189" s="240"/>
      <c r="G1189" s="240"/>
      <c r="H1189" s="240"/>
      <c r="I1189" s="240"/>
    </row>
    <row r="1190" spans="1:9" s="5" customFormat="1">
      <c r="A1190" s="240"/>
      <c r="B1190" s="240"/>
      <c r="C1190" s="240"/>
      <c r="D1190" s="240"/>
      <c r="E1190" s="240"/>
      <c r="F1190" s="240"/>
      <c r="G1190" s="240"/>
      <c r="H1190" s="240"/>
      <c r="I1190" s="240"/>
    </row>
    <row r="1191" spans="1:9" s="5" customFormat="1">
      <c r="A1191" s="240"/>
      <c r="B1191" s="240"/>
      <c r="C1191" s="240"/>
      <c r="D1191" s="240"/>
      <c r="E1191" s="240"/>
      <c r="F1191" s="240"/>
      <c r="G1191" s="240"/>
      <c r="H1191" s="240"/>
      <c r="I1191" s="240"/>
    </row>
    <row r="1192" spans="1:9" s="5" customFormat="1">
      <c r="A1192" s="240"/>
      <c r="B1192" s="240"/>
      <c r="C1192" s="240"/>
      <c r="D1192" s="240"/>
      <c r="E1192" s="240"/>
      <c r="F1192" s="240"/>
      <c r="G1192" s="240"/>
      <c r="H1192" s="240"/>
      <c r="I1192" s="240"/>
    </row>
    <row r="1193" spans="1:9" s="5" customFormat="1">
      <c r="A1193" s="240"/>
      <c r="B1193" s="240"/>
      <c r="C1193" s="240"/>
      <c r="D1193" s="240"/>
      <c r="E1193" s="240"/>
      <c r="F1193" s="240"/>
      <c r="G1193" s="240"/>
      <c r="H1193" s="240"/>
      <c r="I1193" s="240"/>
    </row>
    <row r="1194" spans="1:9" s="5" customFormat="1">
      <c r="A1194" s="240"/>
      <c r="B1194" s="240"/>
      <c r="C1194" s="240"/>
      <c r="D1194" s="240"/>
      <c r="E1194" s="240"/>
      <c r="F1194" s="240"/>
      <c r="G1194" s="240"/>
      <c r="H1194" s="240"/>
      <c r="I1194" s="240"/>
    </row>
    <row r="1195" spans="1:9" s="5" customFormat="1">
      <c r="A1195" s="240"/>
      <c r="B1195" s="240"/>
      <c r="C1195" s="240"/>
      <c r="D1195" s="240"/>
      <c r="E1195" s="240"/>
      <c r="F1195" s="240"/>
      <c r="G1195" s="240"/>
      <c r="H1195" s="240"/>
      <c r="I1195" s="240"/>
    </row>
    <row r="1196" spans="1:9" s="5" customFormat="1">
      <c r="A1196" s="240"/>
      <c r="B1196" s="240"/>
      <c r="C1196" s="240"/>
      <c r="D1196" s="240"/>
      <c r="E1196" s="240"/>
      <c r="F1196" s="240"/>
      <c r="G1196" s="240"/>
      <c r="H1196" s="240"/>
      <c r="I1196" s="240"/>
    </row>
    <row r="1197" spans="1:9" s="5" customFormat="1">
      <c r="A1197" s="240"/>
      <c r="B1197" s="240"/>
      <c r="C1197" s="240"/>
      <c r="D1197" s="240"/>
      <c r="E1197" s="240"/>
      <c r="F1197" s="240"/>
      <c r="G1197" s="240"/>
      <c r="H1197" s="240"/>
      <c r="I1197" s="240"/>
    </row>
    <row r="1198" spans="1:9" s="5" customFormat="1">
      <c r="A1198" s="240"/>
      <c r="B1198" s="240"/>
      <c r="C1198" s="240"/>
      <c r="D1198" s="240"/>
      <c r="E1198" s="240"/>
      <c r="F1198" s="240"/>
      <c r="G1198" s="240"/>
      <c r="H1198" s="240"/>
      <c r="I1198" s="240"/>
    </row>
    <row r="1199" spans="1:9" s="5" customFormat="1">
      <c r="A1199" s="240"/>
      <c r="B1199" s="240"/>
      <c r="C1199" s="240"/>
      <c r="D1199" s="240"/>
      <c r="E1199" s="240"/>
      <c r="F1199" s="240"/>
      <c r="G1199" s="240"/>
      <c r="H1199" s="240"/>
      <c r="I1199" s="240"/>
    </row>
    <row r="1200" spans="1:9" s="5" customFormat="1">
      <c r="A1200" s="240"/>
      <c r="B1200" s="240"/>
      <c r="C1200" s="240"/>
      <c r="D1200" s="240"/>
      <c r="E1200" s="240"/>
      <c r="F1200" s="240"/>
      <c r="G1200" s="240"/>
      <c r="H1200" s="240"/>
      <c r="I1200" s="240"/>
    </row>
    <row r="1201" spans="1:9" s="5" customFormat="1">
      <c r="A1201" s="240"/>
      <c r="B1201" s="240"/>
      <c r="C1201" s="240"/>
      <c r="D1201" s="240"/>
      <c r="E1201" s="240"/>
      <c r="F1201" s="240"/>
      <c r="G1201" s="240"/>
      <c r="H1201" s="240"/>
      <c r="I1201" s="240"/>
    </row>
    <row r="1202" spans="1:9" s="5" customFormat="1">
      <c r="A1202" s="240"/>
      <c r="B1202" s="240"/>
      <c r="C1202" s="240"/>
      <c r="D1202" s="240"/>
      <c r="E1202" s="240"/>
      <c r="F1202" s="240"/>
      <c r="G1202" s="240"/>
      <c r="H1202" s="240"/>
      <c r="I1202" s="240"/>
    </row>
    <row r="1203" spans="1:9" s="5" customFormat="1">
      <c r="A1203" s="240"/>
      <c r="B1203" s="240"/>
      <c r="C1203" s="240"/>
      <c r="D1203" s="240"/>
      <c r="E1203" s="240"/>
      <c r="F1203" s="240"/>
      <c r="G1203" s="240"/>
      <c r="H1203" s="240"/>
      <c r="I1203" s="240"/>
    </row>
    <row r="1204" spans="1:9" s="5" customFormat="1">
      <c r="A1204" s="240"/>
      <c r="B1204" s="240"/>
      <c r="C1204" s="240"/>
      <c r="D1204" s="240"/>
      <c r="E1204" s="240"/>
      <c r="F1204" s="240"/>
      <c r="G1204" s="240"/>
      <c r="H1204" s="240"/>
      <c r="I1204" s="240"/>
    </row>
    <row r="1205" spans="1:9" s="5" customFormat="1">
      <c r="A1205" s="240"/>
      <c r="B1205" s="240"/>
      <c r="C1205" s="240"/>
      <c r="D1205" s="240"/>
      <c r="E1205" s="240"/>
      <c r="F1205" s="240"/>
      <c r="G1205" s="240"/>
      <c r="H1205" s="240"/>
      <c r="I1205" s="240"/>
    </row>
    <row r="1206" spans="1:9" s="5" customFormat="1">
      <c r="A1206" s="240"/>
      <c r="B1206" s="240"/>
      <c r="C1206" s="240"/>
      <c r="D1206" s="240"/>
      <c r="E1206" s="240"/>
      <c r="F1206" s="240"/>
      <c r="G1206" s="240"/>
      <c r="H1206" s="240"/>
      <c r="I1206" s="240"/>
    </row>
    <row r="1207" spans="1:9" s="5" customFormat="1">
      <c r="A1207" s="240"/>
      <c r="B1207" s="240"/>
      <c r="C1207" s="240"/>
      <c r="D1207" s="240"/>
      <c r="E1207" s="240"/>
      <c r="F1207" s="240"/>
      <c r="G1207" s="240"/>
      <c r="H1207" s="240"/>
      <c r="I1207" s="240"/>
    </row>
    <row r="1208" spans="1:9" s="5" customFormat="1">
      <c r="A1208" s="240"/>
      <c r="B1208" s="240"/>
      <c r="C1208" s="240"/>
      <c r="D1208" s="240"/>
      <c r="E1208" s="240"/>
      <c r="F1208" s="240"/>
      <c r="G1208" s="240"/>
      <c r="H1208" s="240"/>
      <c r="I1208" s="240"/>
    </row>
    <row r="1209" spans="1:9" s="5" customFormat="1">
      <c r="A1209" s="240"/>
      <c r="B1209" s="240"/>
      <c r="C1209" s="240"/>
      <c r="D1209" s="240"/>
      <c r="E1209" s="240"/>
      <c r="F1209" s="240"/>
      <c r="G1209" s="240"/>
      <c r="H1209" s="240"/>
      <c r="I1209" s="240"/>
    </row>
    <row r="1210" spans="1:9" s="5" customFormat="1">
      <c r="A1210" s="240"/>
      <c r="B1210" s="240"/>
      <c r="C1210" s="240"/>
      <c r="D1210" s="240"/>
      <c r="E1210" s="240"/>
      <c r="F1210" s="240"/>
      <c r="G1210" s="240"/>
      <c r="H1210" s="240"/>
      <c r="I1210" s="240"/>
    </row>
    <row r="1211" spans="1:9" s="5" customFormat="1">
      <c r="A1211" s="240"/>
      <c r="B1211" s="240"/>
      <c r="C1211" s="240"/>
      <c r="D1211" s="240"/>
      <c r="E1211" s="240"/>
      <c r="F1211" s="240"/>
      <c r="G1211" s="240"/>
      <c r="H1211" s="240"/>
      <c r="I1211" s="240"/>
    </row>
    <row r="1212" spans="1:9" s="5" customFormat="1">
      <c r="A1212" s="240"/>
      <c r="B1212" s="240"/>
      <c r="C1212" s="240"/>
      <c r="D1212" s="240"/>
      <c r="E1212" s="240"/>
      <c r="F1212" s="240"/>
      <c r="G1212" s="240"/>
      <c r="H1212" s="240"/>
      <c r="I1212" s="240"/>
    </row>
    <row r="1213" spans="1:9" s="5" customFormat="1">
      <c r="A1213" s="240"/>
      <c r="B1213" s="240"/>
      <c r="C1213" s="240"/>
      <c r="D1213" s="240"/>
      <c r="E1213" s="240"/>
      <c r="F1213" s="240"/>
      <c r="G1213" s="240"/>
      <c r="H1213" s="240"/>
      <c r="I1213" s="240"/>
    </row>
    <row r="1214" spans="1:9" s="5" customFormat="1">
      <c r="A1214" s="240"/>
      <c r="B1214" s="240"/>
      <c r="C1214" s="240"/>
      <c r="D1214" s="240"/>
      <c r="E1214" s="240"/>
      <c r="F1214" s="240"/>
      <c r="G1214" s="240"/>
      <c r="H1214" s="240"/>
      <c r="I1214" s="240"/>
    </row>
    <row r="1215" spans="1:9" s="5" customFormat="1">
      <c r="A1215" s="240"/>
      <c r="B1215" s="240"/>
      <c r="C1215" s="240"/>
      <c r="D1215" s="240"/>
      <c r="E1215" s="240"/>
      <c r="F1215" s="240"/>
      <c r="G1215" s="240"/>
      <c r="H1215" s="240"/>
      <c r="I1215" s="240"/>
    </row>
    <row r="1216" spans="1:9" s="5" customFormat="1">
      <c r="A1216" s="240"/>
      <c r="B1216" s="240"/>
      <c r="C1216" s="240"/>
      <c r="D1216" s="240"/>
      <c r="E1216" s="240"/>
      <c r="F1216" s="240"/>
      <c r="G1216" s="240"/>
      <c r="H1216" s="240"/>
      <c r="I1216" s="240"/>
    </row>
    <row r="1217" spans="1:9" s="5" customFormat="1">
      <c r="A1217" s="240"/>
      <c r="B1217" s="240"/>
      <c r="C1217" s="240"/>
      <c r="D1217" s="240"/>
      <c r="E1217" s="240"/>
      <c r="F1217" s="240"/>
      <c r="G1217" s="240"/>
      <c r="H1217" s="240"/>
      <c r="I1217" s="240"/>
    </row>
    <row r="1218" spans="1:9" s="5" customFormat="1">
      <c r="A1218" s="240"/>
      <c r="B1218" s="240"/>
      <c r="C1218" s="240"/>
      <c r="D1218" s="240"/>
      <c r="E1218" s="240"/>
      <c r="F1218" s="240"/>
      <c r="G1218" s="240"/>
      <c r="H1218" s="240"/>
      <c r="I1218" s="240"/>
    </row>
    <row r="1219" spans="1:9" s="5" customFormat="1">
      <c r="A1219" s="240"/>
      <c r="B1219" s="240"/>
      <c r="C1219" s="240"/>
      <c r="D1219" s="240"/>
      <c r="E1219" s="240"/>
      <c r="F1219" s="240"/>
      <c r="G1219" s="240"/>
      <c r="H1219" s="240"/>
      <c r="I1219" s="240"/>
    </row>
    <row r="1220" spans="1:9" s="5" customFormat="1">
      <c r="A1220" s="240"/>
      <c r="B1220" s="240"/>
      <c r="C1220" s="240"/>
      <c r="D1220" s="240"/>
      <c r="E1220" s="240"/>
      <c r="F1220" s="240"/>
      <c r="G1220" s="240"/>
      <c r="H1220" s="240"/>
      <c r="I1220" s="240"/>
    </row>
    <row r="1221" spans="1:9" s="5" customFormat="1">
      <c r="A1221" s="240"/>
      <c r="B1221" s="240"/>
      <c r="C1221" s="240"/>
      <c r="D1221" s="240"/>
      <c r="E1221" s="240"/>
      <c r="F1221" s="240"/>
      <c r="G1221" s="240"/>
      <c r="H1221" s="240"/>
      <c r="I1221" s="240"/>
    </row>
    <row r="1222" spans="1:9" s="5" customFormat="1">
      <c r="A1222" s="240"/>
      <c r="B1222" s="240"/>
      <c r="C1222" s="240"/>
      <c r="D1222" s="240"/>
      <c r="E1222" s="240"/>
      <c r="F1222" s="240"/>
      <c r="G1222" s="240"/>
      <c r="H1222" s="240"/>
      <c r="I1222" s="240"/>
    </row>
    <row r="1223" spans="1:9" s="5" customFormat="1">
      <c r="A1223" s="240"/>
      <c r="B1223" s="240"/>
      <c r="C1223" s="240"/>
      <c r="D1223" s="240"/>
      <c r="E1223" s="240"/>
      <c r="F1223" s="240"/>
      <c r="G1223" s="240"/>
      <c r="H1223" s="240"/>
      <c r="I1223" s="240"/>
    </row>
    <row r="1224" spans="1:9" s="5" customFormat="1">
      <c r="A1224" s="240"/>
      <c r="B1224" s="240"/>
      <c r="C1224" s="240"/>
      <c r="D1224" s="240"/>
      <c r="E1224" s="240"/>
      <c r="F1224" s="240"/>
      <c r="G1224" s="240"/>
      <c r="H1224" s="240"/>
      <c r="I1224" s="240"/>
    </row>
    <row r="1225" spans="1:9" s="5" customFormat="1">
      <c r="A1225" s="240"/>
      <c r="B1225" s="240"/>
      <c r="C1225" s="240"/>
      <c r="D1225" s="240"/>
      <c r="E1225" s="240"/>
      <c r="F1225" s="240"/>
      <c r="G1225" s="240"/>
      <c r="H1225" s="240"/>
      <c r="I1225" s="240"/>
    </row>
    <row r="1226" spans="1:9" s="5" customFormat="1">
      <c r="A1226" s="240"/>
      <c r="B1226" s="240"/>
      <c r="C1226" s="240"/>
      <c r="D1226" s="240"/>
      <c r="E1226" s="240"/>
      <c r="F1226" s="240"/>
      <c r="G1226" s="240"/>
      <c r="H1226" s="240"/>
      <c r="I1226" s="240"/>
    </row>
    <row r="1227" spans="1:9" s="5" customFormat="1">
      <c r="A1227" s="240"/>
      <c r="B1227" s="240"/>
      <c r="C1227" s="240"/>
      <c r="D1227" s="240"/>
      <c r="E1227" s="240"/>
      <c r="F1227" s="240"/>
      <c r="G1227" s="240"/>
      <c r="H1227" s="240"/>
      <c r="I1227" s="240"/>
    </row>
    <row r="1228" spans="1:9" s="5" customFormat="1">
      <c r="A1228" s="240"/>
      <c r="B1228" s="240"/>
      <c r="C1228" s="240"/>
      <c r="D1228" s="240"/>
      <c r="E1228" s="240"/>
      <c r="F1228" s="240"/>
      <c r="G1228" s="240"/>
      <c r="H1228" s="240"/>
      <c r="I1228" s="240"/>
    </row>
    <row r="1229" spans="1:9" s="5" customFormat="1">
      <c r="A1229" s="240"/>
      <c r="B1229" s="240"/>
      <c r="C1229" s="240"/>
      <c r="D1229" s="240"/>
      <c r="E1229" s="240"/>
      <c r="F1229" s="240"/>
      <c r="G1229" s="240"/>
      <c r="H1229" s="240"/>
      <c r="I1229" s="240"/>
    </row>
    <row r="1230" spans="1:9" s="5" customFormat="1">
      <c r="A1230" s="240"/>
      <c r="B1230" s="240"/>
      <c r="C1230" s="240"/>
      <c r="D1230" s="240"/>
      <c r="E1230" s="240"/>
      <c r="F1230" s="240"/>
      <c r="G1230" s="240"/>
      <c r="H1230" s="240"/>
      <c r="I1230" s="240"/>
    </row>
    <row r="1231" spans="1:9" s="5" customFormat="1">
      <c r="A1231" s="240"/>
      <c r="B1231" s="240"/>
      <c r="C1231" s="240"/>
      <c r="D1231" s="240"/>
      <c r="E1231" s="240"/>
      <c r="F1231" s="240"/>
      <c r="G1231" s="240"/>
      <c r="H1231" s="240"/>
      <c r="I1231" s="240"/>
    </row>
    <row r="1232" spans="1:9" s="5" customFormat="1">
      <c r="A1232" s="240"/>
      <c r="B1232" s="240"/>
      <c r="C1232" s="240"/>
      <c r="D1232" s="240"/>
      <c r="E1232" s="240"/>
      <c r="F1232" s="240"/>
      <c r="G1232" s="240"/>
      <c r="H1232" s="240"/>
      <c r="I1232" s="240"/>
    </row>
    <row r="1233" spans="1:9" s="5" customFormat="1">
      <c r="A1233" s="240"/>
      <c r="B1233" s="240"/>
      <c r="C1233" s="240"/>
      <c r="D1233" s="240"/>
      <c r="E1233" s="240"/>
      <c r="F1233" s="240"/>
      <c r="G1233" s="240"/>
      <c r="H1233" s="240"/>
      <c r="I1233" s="240"/>
    </row>
    <row r="1234" spans="1:9" s="5" customFormat="1">
      <c r="A1234" s="240"/>
      <c r="B1234" s="240"/>
      <c r="C1234" s="240"/>
      <c r="D1234" s="240"/>
      <c r="E1234" s="240"/>
      <c r="F1234" s="240"/>
      <c r="G1234" s="240"/>
      <c r="H1234" s="240"/>
      <c r="I1234" s="240"/>
    </row>
    <row r="1235" spans="1:9" s="5" customFormat="1">
      <c r="A1235" s="240"/>
      <c r="B1235" s="240"/>
      <c r="C1235" s="240"/>
      <c r="D1235" s="240"/>
      <c r="E1235" s="240"/>
      <c r="F1235" s="240"/>
      <c r="G1235" s="240"/>
      <c r="H1235" s="240"/>
      <c r="I1235" s="240"/>
    </row>
    <row r="1236" spans="1:9" s="5" customFormat="1">
      <c r="A1236" s="240"/>
      <c r="B1236" s="240"/>
      <c r="C1236" s="240"/>
      <c r="D1236" s="240"/>
      <c r="E1236" s="240"/>
      <c r="F1236" s="240"/>
      <c r="G1236" s="240"/>
      <c r="H1236" s="240"/>
      <c r="I1236" s="240"/>
    </row>
    <row r="1237" spans="1:9" s="5" customFormat="1">
      <c r="A1237" s="240"/>
      <c r="B1237" s="240"/>
      <c r="C1237" s="240"/>
      <c r="D1237" s="240"/>
      <c r="E1237" s="240"/>
      <c r="F1237" s="240"/>
      <c r="G1237" s="240"/>
      <c r="H1237" s="240"/>
      <c r="I1237" s="240"/>
    </row>
    <row r="1238" spans="1:9" s="5" customFormat="1">
      <c r="A1238" s="240"/>
      <c r="B1238" s="240"/>
      <c r="C1238" s="240"/>
      <c r="D1238" s="240"/>
      <c r="E1238" s="240"/>
      <c r="F1238" s="240"/>
      <c r="G1238" s="240"/>
      <c r="H1238" s="240"/>
      <c r="I1238" s="240"/>
    </row>
    <row r="1239" spans="1:9" s="5" customFormat="1">
      <c r="A1239" s="240"/>
      <c r="B1239" s="240"/>
      <c r="C1239" s="240"/>
      <c r="D1239" s="240"/>
      <c r="E1239" s="240"/>
      <c r="F1239" s="240"/>
      <c r="G1239" s="240"/>
      <c r="H1239" s="240"/>
      <c r="I1239" s="240"/>
    </row>
    <row r="1240" spans="1:9" s="5" customFormat="1">
      <c r="A1240" s="240"/>
      <c r="B1240" s="240"/>
      <c r="C1240" s="240"/>
      <c r="D1240" s="240"/>
      <c r="E1240" s="240"/>
      <c r="F1240" s="240"/>
      <c r="G1240" s="240"/>
      <c r="H1240" s="240"/>
      <c r="I1240" s="240"/>
    </row>
    <row r="1241" spans="1:9" s="5" customFormat="1">
      <c r="A1241" s="240"/>
      <c r="B1241" s="240"/>
      <c r="C1241" s="240"/>
      <c r="D1241" s="240"/>
      <c r="E1241" s="240"/>
      <c r="F1241" s="240"/>
      <c r="G1241" s="240"/>
      <c r="H1241" s="240"/>
      <c r="I1241" s="240"/>
    </row>
    <row r="1242" spans="1:9" s="5" customFormat="1">
      <c r="A1242" s="240"/>
      <c r="B1242" s="240"/>
      <c r="C1242" s="240"/>
      <c r="D1242" s="240"/>
      <c r="E1242" s="240"/>
      <c r="F1242" s="240"/>
      <c r="G1242" s="240"/>
      <c r="H1242" s="240"/>
      <c r="I1242" s="240"/>
    </row>
    <row r="1243" spans="1:9" s="5" customFormat="1">
      <c r="A1243" s="240"/>
      <c r="B1243" s="240"/>
      <c r="C1243" s="240"/>
      <c r="D1243" s="240"/>
      <c r="E1243" s="240"/>
      <c r="F1243" s="240"/>
      <c r="G1243" s="240"/>
      <c r="H1243" s="240"/>
      <c r="I1243" s="240"/>
    </row>
    <row r="1244" spans="1:9" s="5" customFormat="1">
      <c r="A1244" s="240"/>
      <c r="B1244" s="240"/>
      <c r="C1244" s="240"/>
      <c r="D1244" s="240"/>
      <c r="E1244" s="240"/>
      <c r="F1244" s="240"/>
      <c r="G1244" s="240"/>
      <c r="H1244" s="240"/>
      <c r="I1244" s="240"/>
    </row>
    <row r="1245" spans="1:9" s="5" customFormat="1">
      <c r="A1245" s="240"/>
      <c r="B1245" s="240"/>
      <c r="C1245" s="240"/>
      <c r="D1245" s="240"/>
      <c r="E1245" s="240"/>
      <c r="F1245" s="240"/>
      <c r="G1245" s="240"/>
      <c r="H1245" s="240"/>
      <c r="I1245" s="240"/>
    </row>
    <row r="1246" spans="1:9" s="5" customFormat="1">
      <c r="A1246" s="240"/>
      <c r="B1246" s="240"/>
      <c r="C1246" s="240"/>
      <c r="D1246" s="240"/>
      <c r="E1246" s="240"/>
      <c r="F1246" s="240"/>
      <c r="G1246" s="240"/>
      <c r="H1246" s="240"/>
      <c r="I1246" s="240"/>
    </row>
    <row r="1247" spans="1:9" s="5" customFormat="1">
      <c r="A1247" s="240"/>
      <c r="B1247" s="240"/>
      <c r="C1247" s="240"/>
      <c r="D1247" s="240"/>
      <c r="E1247" s="240"/>
      <c r="F1247" s="240"/>
      <c r="G1247" s="240"/>
      <c r="H1247" s="240"/>
      <c r="I1247" s="240"/>
    </row>
    <row r="1248" spans="1:9" s="5" customFormat="1">
      <c r="A1248" s="240"/>
      <c r="B1248" s="240"/>
      <c r="C1248" s="240"/>
      <c r="D1248" s="240"/>
      <c r="E1248" s="240"/>
      <c r="F1248" s="240"/>
      <c r="G1248" s="240"/>
      <c r="H1248" s="240"/>
      <c r="I1248" s="240"/>
    </row>
    <row r="1249" spans="1:9" s="5" customFormat="1">
      <c r="A1249" s="240"/>
      <c r="B1249" s="240"/>
      <c r="C1249" s="240"/>
      <c r="D1249" s="240"/>
      <c r="E1249" s="240"/>
      <c r="F1249" s="240"/>
      <c r="G1249" s="240"/>
      <c r="H1249" s="240"/>
      <c r="I1249" s="240"/>
    </row>
    <row r="1250" spans="1:9" s="5" customFormat="1">
      <c r="A1250" s="240"/>
      <c r="B1250" s="240"/>
      <c r="C1250" s="240"/>
      <c r="D1250" s="240"/>
      <c r="E1250" s="240"/>
      <c r="F1250" s="240"/>
      <c r="G1250" s="240"/>
      <c r="H1250" s="240"/>
      <c r="I1250" s="240"/>
    </row>
    <row r="1251" spans="1:9" s="5" customFormat="1">
      <c r="A1251" s="240"/>
      <c r="B1251" s="240"/>
      <c r="C1251" s="240"/>
      <c r="D1251" s="240"/>
      <c r="E1251" s="240"/>
      <c r="F1251" s="240"/>
      <c r="G1251" s="240"/>
      <c r="H1251" s="240"/>
      <c r="I1251" s="240"/>
    </row>
    <row r="1252" spans="1:9" s="5" customFormat="1">
      <c r="A1252" s="240"/>
      <c r="B1252" s="240"/>
      <c r="C1252" s="240"/>
      <c r="D1252" s="240"/>
      <c r="E1252" s="240"/>
      <c r="F1252" s="240"/>
      <c r="G1252" s="240"/>
      <c r="H1252" s="240"/>
      <c r="I1252" s="240"/>
    </row>
    <row r="1253" spans="1:9" s="5" customFormat="1">
      <c r="A1253" s="240"/>
      <c r="B1253" s="240"/>
      <c r="C1253" s="240"/>
      <c r="D1253" s="240"/>
      <c r="E1253" s="240"/>
      <c r="F1253" s="240"/>
      <c r="G1253" s="240"/>
      <c r="H1253" s="240"/>
      <c r="I1253" s="240"/>
    </row>
    <row r="1254" spans="1:9" s="5" customFormat="1">
      <c r="A1254" s="240"/>
      <c r="B1254" s="240"/>
      <c r="C1254" s="240"/>
      <c r="D1254" s="240"/>
      <c r="E1254" s="240"/>
      <c r="F1254" s="240"/>
      <c r="G1254" s="240"/>
      <c r="H1254" s="240"/>
      <c r="I1254" s="240"/>
    </row>
    <row r="1255" spans="1:9" s="5" customFormat="1">
      <c r="A1255" s="240"/>
      <c r="B1255" s="240"/>
      <c r="C1255" s="240"/>
      <c r="D1255" s="240"/>
      <c r="E1255" s="240"/>
      <c r="F1255" s="240"/>
      <c r="G1255" s="240"/>
      <c r="H1255" s="240"/>
      <c r="I1255" s="240"/>
    </row>
    <row r="1256" spans="1:9" s="5" customFormat="1">
      <c r="A1256" s="240"/>
      <c r="B1256" s="240"/>
      <c r="C1256" s="240"/>
      <c r="D1256" s="240"/>
      <c r="E1256" s="240"/>
      <c r="F1256" s="240"/>
      <c r="G1256" s="240"/>
      <c r="H1256" s="240"/>
      <c r="I1256" s="240"/>
    </row>
    <row r="1257" spans="1:9" s="5" customFormat="1">
      <c r="A1257" s="240"/>
      <c r="B1257" s="240"/>
      <c r="C1257" s="240"/>
      <c r="D1257" s="240"/>
      <c r="E1257" s="240"/>
      <c r="F1257" s="240"/>
      <c r="G1257" s="240"/>
      <c r="H1257" s="240"/>
      <c r="I1257" s="240"/>
    </row>
    <row r="1258" spans="1:9" s="5" customFormat="1">
      <c r="A1258" s="240"/>
      <c r="B1258" s="240"/>
      <c r="C1258" s="240"/>
      <c r="D1258" s="240"/>
      <c r="E1258" s="240"/>
      <c r="F1258" s="240"/>
      <c r="G1258" s="240"/>
      <c r="H1258" s="240"/>
      <c r="I1258" s="240"/>
    </row>
    <row r="1259" spans="1:9" s="5" customFormat="1">
      <c r="A1259" s="240"/>
      <c r="B1259" s="240"/>
      <c r="C1259" s="240"/>
      <c r="D1259" s="240"/>
      <c r="E1259" s="240"/>
      <c r="F1259" s="240"/>
      <c r="G1259" s="240"/>
      <c r="H1259" s="240"/>
      <c r="I1259" s="240"/>
    </row>
    <row r="1260" spans="1:9" s="5" customFormat="1">
      <c r="A1260" s="240"/>
      <c r="B1260" s="240"/>
      <c r="C1260" s="240"/>
      <c r="D1260" s="240"/>
      <c r="E1260" s="240"/>
      <c r="F1260" s="240"/>
      <c r="G1260" s="240"/>
      <c r="H1260" s="240"/>
      <c r="I1260" s="240"/>
    </row>
    <row r="1261" spans="1:9" s="5" customFormat="1">
      <c r="A1261" s="240"/>
      <c r="B1261" s="240"/>
      <c r="C1261" s="240"/>
      <c r="D1261" s="240"/>
      <c r="E1261" s="240"/>
      <c r="F1261" s="240"/>
      <c r="G1261" s="240"/>
      <c r="H1261" s="240"/>
      <c r="I1261" s="240"/>
    </row>
    <row r="1262" spans="1:9" s="5" customFormat="1">
      <c r="A1262" s="240"/>
      <c r="B1262" s="240"/>
      <c r="C1262" s="240"/>
      <c r="D1262" s="240"/>
      <c r="E1262" s="240"/>
      <c r="F1262" s="240"/>
      <c r="G1262" s="240"/>
      <c r="H1262" s="240"/>
      <c r="I1262" s="240"/>
    </row>
    <row r="1263" spans="1:9" s="5" customFormat="1">
      <c r="A1263" s="240"/>
      <c r="B1263" s="240"/>
      <c r="C1263" s="240"/>
      <c r="D1263" s="240"/>
      <c r="E1263" s="240"/>
      <c r="F1263" s="240"/>
      <c r="G1263" s="240"/>
      <c r="H1263" s="240"/>
      <c r="I1263" s="240"/>
    </row>
    <row r="1264" spans="1:9" s="5" customFormat="1">
      <c r="A1264" s="240"/>
      <c r="B1264" s="240"/>
      <c r="C1264" s="240"/>
      <c r="D1264" s="240"/>
      <c r="E1264" s="240"/>
      <c r="F1264" s="240"/>
      <c r="G1264" s="240"/>
      <c r="H1264" s="240"/>
      <c r="I1264" s="240"/>
    </row>
    <row r="1265" spans="1:9" s="5" customFormat="1">
      <c r="A1265" s="240"/>
      <c r="B1265" s="240"/>
      <c r="C1265" s="240"/>
      <c r="D1265" s="240"/>
      <c r="E1265" s="240"/>
      <c r="F1265" s="240"/>
      <c r="G1265" s="240"/>
      <c r="H1265" s="240"/>
      <c r="I1265" s="240"/>
    </row>
    <row r="1266" spans="1:9" s="5" customFormat="1">
      <c r="A1266" s="240"/>
      <c r="B1266" s="240"/>
      <c r="C1266" s="240"/>
      <c r="D1266" s="240"/>
      <c r="E1266" s="240"/>
      <c r="F1266" s="240"/>
      <c r="G1266" s="240"/>
      <c r="H1266" s="240"/>
      <c r="I1266" s="240"/>
    </row>
    <row r="1267" spans="1:9" s="5" customFormat="1">
      <c r="A1267" s="240"/>
      <c r="B1267" s="240"/>
      <c r="C1267" s="240"/>
      <c r="D1267" s="240"/>
      <c r="E1267" s="240"/>
      <c r="F1267" s="240"/>
      <c r="G1267" s="240"/>
      <c r="H1267" s="240"/>
      <c r="I1267" s="240"/>
    </row>
    <row r="1268" spans="1:9" s="5" customFormat="1">
      <c r="A1268" s="240"/>
      <c r="B1268" s="240"/>
      <c r="C1268" s="240"/>
      <c r="D1268" s="240"/>
      <c r="E1268" s="240"/>
      <c r="F1268" s="240"/>
      <c r="G1268" s="240"/>
      <c r="H1268" s="240"/>
      <c r="I1268" s="240"/>
    </row>
    <row r="1269" spans="1:9" s="5" customFormat="1">
      <c r="A1269" s="240"/>
      <c r="B1269" s="240"/>
      <c r="C1269" s="240"/>
      <c r="D1269" s="240"/>
      <c r="E1269" s="240"/>
      <c r="F1269" s="240"/>
      <c r="G1269" s="240"/>
      <c r="H1269" s="240"/>
      <c r="I1269" s="240"/>
    </row>
    <row r="1270" spans="1:9" s="5" customFormat="1">
      <c r="A1270" s="240"/>
      <c r="B1270" s="240"/>
      <c r="C1270" s="240"/>
      <c r="D1270" s="240"/>
      <c r="E1270" s="240"/>
      <c r="F1270" s="240"/>
      <c r="G1270" s="240"/>
      <c r="H1270" s="240"/>
      <c r="I1270" s="240"/>
    </row>
    <row r="1271" spans="1:9" s="5" customFormat="1">
      <c r="A1271" s="240"/>
      <c r="B1271" s="240"/>
      <c r="C1271" s="240"/>
      <c r="D1271" s="240"/>
      <c r="E1271" s="240"/>
      <c r="F1271" s="240"/>
      <c r="G1271" s="240"/>
      <c r="H1271" s="240"/>
      <c r="I1271" s="240"/>
    </row>
    <row r="1272" spans="1:9" s="5" customFormat="1">
      <c r="A1272" s="240"/>
      <c r="B1272" s="240"/>
      <c r="C1272" s="240"/>
      <c r="D1272" s="240"/>
      <c r="E1272" s="240"/>
      <c r="F1272" s="240"/>
      <c r="G1272" s="240"/>
      <c r="H1272" s="240"/>
      <c r="I1272" s="240"/>
    </row>
    <row r="1273" spans="1:9" s="5" customFormat="1">
      <c r="A1273" s="240"/>
      <c r="B1273" s="240"/>
      <c r="C1273" s="240"/>
      <c r="D1273" s="240"/>
      <c r="E1273" s="240"/>
      <c r="F1273" s="240"/>
      <c r="G1273" s="240"/>
      <c r="H1273" s="240"/>
      <c r="I1273" s="240"/>
    </row>
    <row r="1274" spans="1:9" s="5" customFormat="1">
      <c r="A1274" s="240"/>
      <c r="B1274" s="240"/>
      <c r="C1274" s="240"/>
      <c r="D1274" s="240"/>
      <c r="E1274" s="240"/>
      <c r="F1274" s="240"/>
      <c r="G1274" s="240"/>
      <c r="H1274" s="240"/>
      <c r="I1274" s="240"/>
    </row>
    <row r="1275" spans="1:9" s="5" customFormat="1">
      <c r="A1275" s="240"/>
      <c r="B1275" s="240"/>
      <c r="C1275" s="240"/>
      <c r="D1275" s="240"/>
      <c r="E1275" s="240"/>
      <c r="F1275" s="240"/>
      <c r="G1275" s="240"/>
      <c r="H1275" s="240"/>
      <c r="I1275" s="240"/>
    </row>
    <row r="1276" spans="1:9" s="5" customFormat="1">
      <c r="A1276" s="240"/>
      <c r="B1276" s="240"/>
      <c r="C1276" s="240"/>
      <c r="D1276" s="240"/>
      <c r="E1276" s="240"/>
      <c r="F1276" s="240"/>
      <c r="G1276" s="240"/>
      <c r="H1276" s="240"/>
      <c r="I1276" s="240"/>
    </row>
    <row r="1277" spans="1:9" s="5" customFormat="1"/>
    <row r="1278" spans="1:9" s="5" customFormat="1"/>
    <row r="1279" spans="1:9" s="5" customFormat="1"/>
    <row r="1280" spans="1:9" s="5" customFormat="1"/>
    <row r="1281" s="5" customFormat="1"/>
    <row r="1282" s="5" customFormat="1"/>
    <row r="1283" s="5" customFormat="1"/>
    <row r="1284" s="5" customFormat="1"/>
    <row r="1285" s="5" customFormat="1"/>
    <row r="1286" s="5" customFormat="1"/>
    <row r="1287" s="5" customFormat="1"/>
    <row r="1288" s="5" customFormat="1"/>
    <row r="1289" s="5" customFormat="1"/>
    <row r="1290" s="5" customFormat="1"/>
    <row r="1291" s="5" customFormat="1"/>
    <row r="1292" s="5" customFormat="1"/>
    <row r="1293" s="5" customFormat="1"/>
    <row r="1294" s="5" customFormat="1"/>
    <row r="1295" s="5" customFormat="1"/>
    <row r="1296" s="5" customFormat="1"/>
    <row r="1297" s="5" customFormat="1"/>
    <row r="1298" s="5" customFormat="1"/>
    <row r="1299" s="5" customFormat="1"/>
    <row r="1300" s="5" customFormat="1"/>
    <row r="1301" s="5" customFormat="1"/>
    <row r="1302" s="5" customFormat="1"/>
    <row r="1303" s="5" customFormat="1"/>
    <row r="1304" s="5" customFormat="1"/>
    <row r="1305" s="5" customFormat="1"/>
    <row r="1306" s="5" customFormat="1"/>
    <row r="1307" s="5" customFormat="1"/>
    <row r="1308" s="5" customFormat="1"/>
    <row r="1309" s="5" customFormat="1"/>
    <row r="1310" s="5" customFormat="1"/>
    <row r="1311" s="5" customFormat="1"/>
    <row r="1312" s="5" customFormat="1"/>
    <row r="1313" s="5" customFormat="1"/>
    <row r="1314" s="5" customFormat="1"/>
    <row r="1315" s="5" customFormat="1"/>
    <row r="1316" s="5" customFormat="1"/>
    <row r="1317" s="5" customFormat="1"/>
    <row r="1318" s="5" customFormat="1"/>
    <row r="1319" s="5" customFormat="1"/>
    <row r="1320" s="5" customFormat="1"/>
    <row r="1321" s="5" customFormat="1"/>
    <row r="1322" s="5" customFormat="1"/>
    <row r="1323" s="5" customFormat="1"/>
    <row r="1324" s="5" customFormat="1"/>
    <row r="1325" s="5" customFormat="1"/>
    <row r="1326" s="5" customFormat="1"/>
    <row r="1327" s="5" customFormat="1"/>
    <row r="1328" s="5" customFormat="1"/>
    <row r="1329" s="5" customFormat="1"/>
    <row r="1330" s="5" customFormat="1"/>
    <row r="1331" s="5" customFormat="1"/>
    <row r="1332" s="5" customFormat="1"/>
    <row r="1333" s="5" customFormat="1"/>
    <row r="1334" s="5" customFormat="1"/>
    <row r="1335" s="5" customFormat="1"/>
    <row r="1336" s="5" customFormat="1"/>
    <row r="1337" s="5" customFormat="1"/>
    <row r="1338" s="5" customFormat="1"/>
    <row r="1339" s="5" customFormat="1"/>
    <row r="1340" s="5" customFormat="1"/>
    <row r="1341" s="5" customFormat="1"/>
    <row r="1342" s="5" customFormat="1"/>
    <row r="1343" s="5" customFormat="1"/>
    <row r="1344" s="5" customFormat="1"/>
    <row r="1345" s="5" customFormat="1"/>
    <row r="1346" s="5" customFormat="1"/>
    <row r="1347" s="5" customFormat="1"/>
    <row r="1348" s="5" customFormat="1"/>
    <row r="1349" s="5" customFormat="1"/>
    <row r="1350" s="5" customFormat="1"/>
    <row r="1351" s="5" customFormat="1"/>
    <row r="1352" s="5" customFormat="1"/>
    <row r="1353" s="5" customFormat="1"/>
    <row r="1354" s="5" customFormat="1"/>
    <row r="1355" s="5" customFormat="1"/>
    <row r="1356" s="5" customFormat="1"/>
    <row r="1357" s="5" customFormat="1"/>
    <row r="1358" s="5" customFormat="1"/>
    <row r="1359" s="5" customFormat="1"/>
    <row r="1360" s="5" customFormat="1"/>
    <row r="1361" s="5" customFormat="1"/>
    <row r="1362" s="5" customFormat="1"/>
    <row r="1363" s="5" customFormat="1"/>
    <row r="1364" s="5" customFormat="1"/>
    <row r="1365" s="5" customFormat="1"/>
    <row r="1366" s="5" customFormat="1"/>
    <row r="1367" s="5" customFormat="1"/>
    <row r="1368" s="5" customFormat="1"/>
    <row r="1369" s="5" customFormat="1"/>
    <row r="1370" s="5" customFormat="1"/>
    <row r="1371" s="5" customFormat="1"/>
    <row r="1372" s="5" customFormat="1"/>
    <row r="1373" s="5" customFormat="1"/>
    <row r="1374" s="5" customFormat="1"/>
    <row r="1375" s="5" customFormat="1"/>
    <row r="1376" s="5" customFormat="1"/>
    <row r="1377" s="5" customFormat="1"/>
    <row r="1378" s="5" customFormat="1"/>
    <row r="1379" s="5" customFormat="1"/>
    <row r="1380" s="5" customFormat="1"/>
    <row r="1381" s="5" customFormat="1"/>
    <row r="1382" s="5" customFormat="1"/>
    <row r="1383" s="5" customFormat="1"/>
    <row r="1384" s="5" customFormat="1"/>
    <row r="1385" s="5" customFormat="1"/>
    <row r="1386" s="5" customFormat="1"/>
    <row r="1387" s="5" customFormat="1"/>
    <row r="1388" s="5" customFormat="1"/>
    <row r="1389" s="5" customFormat="1"/>
    <row r="1390" s="5" customFormat="1"/>
    <row r="1391" s="5" customFormat="1"/>
    <row r="1392" s="5" customFormat="1"/>
    <row r="1393" s="5" customFormat="1"/>
    <row r="1394" s="5" customFormat="1"/>
    <row r="1395" s="5" customFormat="1"/>
    <row r="1396" s="5" customFormat="1"/>
    <row r="1397" s="5" customFormat="1"/>
    <row r="1398" s="5" customFormat="1"/>
    <row r="1399" s="5" customFormat="1"/>
    <row r="1400" s="5" customFormat="1"/>
    <row r="1401" s="5" customFormat="1"/>
    <row r="1402" s="5" customFormat="1"/>
    <row r="1403" s="5" customFormat="1"/>
    <row r="1404" s="5" customFormat="1"/>
    <row r="1405" s="5" customFormat="1"/>
    <row r="1406" s="5" customFormat="1"/>
    <row r="1407" s="5" customFormat="1"/>
    <row r="1408" s="5" customFormat="1"/>
    <row r="1409" s="5" customFormat="1"/>
    <row r="1410" s="5" customFormat="1"/>
    <row r="1411" s="5" customFormat="1"/>
    <row r="1412" s="5" customFormat="1"/>
    <row r="1413" s="5" customFormat="1"/>
    <row r="1414" s="5" customFormat="1"/>
    <row r="1415" s="5" customFormat="1"/>
    <row r="1416" s="5" customFormat="1"/>
    <row r="1417" s="5" customFormat="1"/>
    <row r="1418" s="5" customFormat="1"/>
    <row r="1419" s="5" customFormat="1"/>
    <row r="1420" s="5" customFormat="1"/>
    <row r="1421" s="5" customFormat="1"/>
    <row r="1422" s="5" customFormat="1"/>
    <row r="1423" s="5" customFormat="1"/>
    <row r="1424" s="5" customFormat="1"/>
    <row r="1425" s="5" customFormat="1"/>
    <row r="1426" s="5" customFormat="1"/>
    <row r="1427" s="5" customFormat="1"/>
    <row r="1428" s="5" customFormat="1"/>
    <row r="1429" s="5" customFormat="1"/>
    <row r="1430" s="5" customFormat="1"/>
    <row r="1431" s="5" customFormat="1"/>
    <row r="1432" s="5" customFormat="1"/>
    <row r="1433" s="5" customFormat="1"/>
    <row r="1434" s="5" customFormat="1"/>
    <row r="1435" s="5" customFormat="1"/>
    <row r="1436" s="5" customFormat="1"/>
    <row r="1437" s="5" customFormat="1"/>
    <row r="1438" s="5" customFormat="1"/>
    <row r="1439" s="5" customFormat="1"/>
    <row r="1440" s="5" customFormat="1"/>
    <row r="1441" s="5" customFormat="1"/>
    <row r="1442" s="5" customFormat="1"/>
    <row r="1443" s="5" customFormat="1"/>
    <row r="1444" s="5" customFormat="1"/>
    <row r="1445" s="5" customFormat="1"/>
    <row r="1446" s="5" customFormat="1"/>
    <row r="1447" s="5" customFormat="1"/>
    <row r="1448" s="5" customFormat="1"/>
    <row r="1449" s="5" customFormat="1"/>
    <row r="1450" s="5" customFormat="1"/>
    <row r="1451" s="5" customFormat="1"/>
    <row r="1452" s="5" customFormat="1"/>
    <row r="1453" s="5" customFormat="1"/>
    <row r="1454" s="5" customFormat="1"/>
    <row r="1455" s="5" customFormat="1"/>
    <row r="1456" s="5" customFormat="1"/>
    <row r="1457" s="5" customFormat="1"/>
    <row r="1458" s="5" customFormat="1"/>
    <row r="1459" s="5" customFormat="1"/>
    <row r="1460" s="5" customFormat="1"/>
    <row r="1461" s="5" customFormat="1"/>
    <row r="1462" s="5" customFormat="1"/>
    <row r="1463" s="5" customFormat="1"/>
    <row r="1464" s="5" customFormat="1"/>
    <row r="1465" s="5" customFormat="1"/>
    <row r="1466" s="5" customFormat="1"/>
    <row r="1467" s="5" customFormat="1"/>
    <row r="1468" s="5" customFormat="1"/>
    <row r="1469" s="5" customFormat="1"/>
    <row r="1470" s="5" customFormat="1"/>
    <row r="1471" s="5" customFormat="1"/>
    <row r="1472" s="5" customFormat="1"/>
    <row r="1473" s="5" customFormat="1"/>
    <row r="1474" s="5" customFormat="1"/>
    <row r="1475" s="5" customFormat="1"/>
    <row r="1476" s="5" customFormat="1"/>
    <row r="1477" s="5" customFormat="1"/>
    <row r="1478" s="5" customFormat="1"/>
    <row r="1479" s="5" customFormat="1"/>
    <row r="1480" s="5" customFormat="1"/>
    <row r="1481" s="5" customFormat="1"/>
    <row r="1482" s="5" customFormat="1"/>
    <row r="1483" s="5" customFormat="1"/>
    <row r="1484" s="5" customFormat="1"/>
    <row r="1485" s="5" customFormat="1"/>
    <row r="1486" s="5" customFormat="1"/>
    <row r="1487" s="5" customFormat="1"/>
    <row r="1488" s="5" customFormat="1"/>
    <row r="1489" s="5" customFormat="1"/>
    <row r="1490" s="5" customFormat="1"/>
    <row r="1491" s="5" customFormat="1"/>
    <row r="1492" s="5" customFormat="1"/>
    <row r="1493" s="5" customFormat="1"/>
    <row r="1494" s="5" customFormat="1"/>
    <row r="1495" s="5" customFormat="1"/>
    <row r="1496" s="5" customFormat="1"/>
    <row r="1497" s="5" customFormat="1"/>
    <row r="1498" s="5" customFormat="1"/>
    <row r="1499" s="5" customFormat="1"/>
    <row r="1500" s="5" customFormat="1"/>
    <row r="1501" s="5" customFormat="1"/>
    <row r="1502" s="5" customFormat="1"/>
    <row r="1503" s="5" customFormat="1"/>
    <row r="1504" s="5" customFormat="1"/>
    <row r="1505" s="5" customFormat="1"/>
    <row r="1506" s="5" customFormat="1"/>
    <row r="1507" s="5" customFormat="1"/>
    <row r="1508" s="5" customFormat="1"/>
    <row r="1509" s="5" customFormat="1"/>
    <row r="1510" s="5" customFormat="1"/>
    <row r="1511" s="5" customFormat="1"/>
    <row r="1512" s="5" customFormat="1"/>
    <row r="1513" s="5" customFormat="1"/>
    <row r="1514" s="5" customFormat="1"/>
    <row r="1515" s="5" customFormat="1"/>
    <row r="1516" s="5" customFormat="1"/>
    <row r="1517" s="5" customFormat="1"/>
    <row r="1518" s="5" customFormat="1"/>
    <row r="1519" s="5" customFormat="1"/>
    <row r="1520" s="5" customFormat="1"/>
    <row r="1521" s="5" customFormat="1"/>
    <row r="1522" s="5" customFormat="1"/>
    <row r="1523" s="5" customFormat="1"/>
    <row r="1524" s="5" customFormat="1"/>
    <row r="1525" s="5" customFormat="1"/>
    <row r="1526" s="5" customFormat="1"/>
    <row r="1527" s="5" customFormat="1"/>
    <row r="1528" s="5" customFormat="1"/>
    <row r="1529" s="5" customFormat="1"/>
    <row r="1530" s="5" customFormat="1"/>
    <row r="1531" s="5" customFormat="1"/>
    <row r="1532" s="5" customFormat="1"/>
    <row r="1533" s="5" customFormat="1"/>
    <row r="1534" s="5" customFormat="1"/>
    <row r="1535" s="5" customFormat="1"/>
    <row r="1536" s="5" customFormat="1"/>
    <row r="1537" s="5" customFormat="1"/>
    <row r="1538" s="5" customFormat="1"/>
    <row r="1539" s="5" customFormat="1"/>
    <row r="1540" s="5" customFormat="1"/>
    <row r="1541" s="5" customFormat="1"/>
    <row r="1542" s="5" customFormat="1"/>
    <row r="1543" s="5" customFormat="1"/>
    <row r="1544" s="5" customFormat="1"/>
    <row r="1545" s="5" customFormat="1"/>
    <row r="1546" s="5" customFormat="1"/>
    <row r="1547" s="5" customFormat="1"/>
    <row r="1548" s="5" customFormat="1"/>
    <row r="1549" s="5" customFormat="1"/>
    <row r="1550" s="5" customFormat="1"/>
    <row r="1551" s="5" customFormat="1"/>
    <row r="1552" s="5" customFormat="1"/>
    <row r="1553" s="5" customFormat="1"/>
    <row r="1554" s="5" customFormat="1"/>
    <row r="1555" s="5" customFormat="1"/>
    <row r="1556" s="5" customFormat="1"/>
    <row r="1557" s="5" customFormat="1"/>
    <row r="1558" s="5" customFormat="1"/>
    <row r="1559" s="5" customFormat="1"/>
    <row r="1560" s="5" customFormat="1"/>
    <row r="1561" s="5" customFormat="1"/>
    <row r="1562" s="5" customFormat="1"/>
    <row r="1563" s="5" customFormat="1"/>
    <row r="1564" s="5" customFormat="1"/>
    <row r="1565" s="5" customFormat="1"/>
    <row r="1566" s="5" customFormat="1"/>
    <row r="1567" s="5" customFormat="1"/>
    <row r="1568" s="5" customFormat="1"/>
    <row r="1569" s="5" customFormat="1"/>
    <row r="1570" s="5" customFormat="1"/>
    <row r="1571" s="5" customFormat="1"/>
    <row r="1572" s="5" customFormat="1"/>
    <row r="1573" s="5" customFormat="1"/>
    <row r="1574" s="5" customFormat="1"/>
    <row r="1575" s="5" customFormat="1"/>
    <row r="1576" s="5" customFormat="1"/>
    <row r="1577" s="5" customFormat="1"/>
    <row r="1578" s="5" customFormat="1"/>
    <row r="1579" s="5" customFormat="1"/>
    <row r="1580" s="5" customFormat="1"/>
    <row r="1581" s="5" customFormat="1"/>
    <row r="1582" s="5" customFormat="1"/>
    <row r="1583" s="5" customFormat="1"/>
    <row r="1584" s="5" customFormat="1"/>
    <row r="1585" s="5" customFormat="1"/>
    <row r="1586" s="5" customFormat="1"/>
    <row r="1587" s="5" customFormat="1"/>
    <row r="1588" s="5" customFormat="1"/>
    <row r="1589" s="5" customFormat="1"/>
    <row r="1590" s="5" customFormat="1"/>
    <row r="1591" s="5" customFormat="1"/>
    <row r="1592" s="5" customFormat="1"/>
    <row r="1593" s="5" customFormat="1"/>
    <row r="1594" s="5" customFormat="1"/>
    <row r="1595" s="5" customFormat="1"/>
    <row r="1596" s="5" customFormat="1"/>
    <row r="1597" s="5" customFormat="1"/>
    <row r="1598" s="5" customFormat="1"/>
    <row r="1599" s="5" customFormat="1"/>
    <row r="1600" s="5" customFormat="1"/>
    <row r="1601" s="5" customFormat="1"/>
    <row r="1602" s="5" customFormat="1"/>
    <row r="1603" s="5" customFormat="1"/>
    <row r="1604" s="5" customFormat="1"/>
    <row r="1605" s="5" customFormat="1"/>
    <row r="1606" s="5" customFormat="1"/>
    <row r="1607" s="5" customFormat="1"/>
    <row r="1608" s="5" customFormat="1"/>
    <row r="1609" s="5" customFormat="1"/>
    <row r="1610" s="5" customFormat="1"/>
    <row r="1611" s="5" customFormat="1"/>
    <row r="1612" s="5" customFormat="1"/>
    <row r="1613" s="5" customFormat="1"/>
    <row r="1614" s="5" customFormat="1"/>
    <row r="1615" s="5" customFormat="1"/>
    <row r="1616" s="5" customFormat="1"/>
    <row r="1617" s="5" customFormat="1"/>
    <row r="1618" s="5" customFormat="1"/>
    <row r="1619" s="5" customFormat="1"/>
    <row r="1620" s="5" customFormat="1"/>
    <row r="1621" s="5" customFormat="1"/>
    <row r="1622" s="5" customFormat="1"/>
    <row r="1623" s="5" customFormat="1"/>
    <row r="1624" s="5" customFormat="1"/>
    <row r="1625" s="5" customFormat="1"/>
    <row r="1626" s="5" customFormat="1"/>
    <row r="1627" s="5" customFormat="1"/>
    <row r="1628" s="5" customFormat="1"/>
    <row r="1629" s="5" customFormat="1"/>
    <row r="1630" s="5" customFormat="1"/>
    <row r="1631" s="5" customFormat="1"/>
    <row r="1632" s="5" customFormat="1"/>
    <row r="1633" s="5" customFormat="1"/>
    <row r="1634" s="5" customFormat="1"/>
    <row r="1635" s="5" customFormat="1"/>
    <row r="1636" s="5" customFormat="1"/>
    <row r="1637" s="5" customFormat="1"/>
    <row r="1638" s="5" customFormat="1"/>
    <row r="1639" s="5" customFormat="1"/>
    <row r="1640" s="5" customFormat="1"/>
    <row r="1641" s="5" customFormat="1"/>
    <row r="1642" s="5" customFormat="1"/>
    <row r="1643" s="5" customFormat="1"/>
    <row r="1644" s="5" customFormat="1"/>
    <row r="1645" s="5" customFormat="1"/>
    <row r="1646" s="5" customFormat="1"/>
    <row r="1647" s="5" customFormat="1"/>
    <row r="1648" s="5" customFormat="1"/>
    <row r="1649" s="5" customFormat="1"/>
    <row r="1650" s="5" customFormat="1"/>
    <row r="1651" s="5" customFormat="1"/>
    <row r="1652" s="5" customFormat="1"/>
    <row r="1653" s="5" customFormat="1"/>
    <row r="1654" s="5" customFormat="1"/>
    <row r="1655" s="5" customFormat="1"/>
    <row r="1656" s="5" customFormat="1"/>
    <row r="1657" s="5" customFormat="1"/>
    <row r="1658" s="5" customFormat="1"/>
    <row r="1659" s="5" customFormat="1"/>
    <row r="1660" s="5" customFormat="1"/>
    <row r="1661" s="5" customFormat="1"/>
    <row r="1662" s="5" customFormat="1"/>
    <row r="1663" s="5" customFormat="1"/>
    <row r="1664" s="5" customFormat="1"/>
    <row r="1665" s="5" customFormat="1"/>
    <row r="1666" s="5" customFormat="1"/>
    <row r="1667" s="5" customFormat="1"/>
    <row r="1668" s="5" customFormat="1"/>
    <row r="1669" s="5" customFormat="1"/>
    <row r="1670" s="5" customFormat="1"/>
    <row r="1671" s="5" customFormat="1"/>
    <row r="1672" s="5" customFormat="1"/>
    <row r="1673" s="5" customFormat="1"/>
    <row r="1674" s="5" customFormat="1"/>
    <row r="1675" s="5" customFormat="1"/>
    <row r="1676" s="5" customFormat="1"/>
    <row r="1677" s="5" customFormat="1"/>
    <row r="1678" s="5" customFormat="1"/>
    <row r="1679" s="5" customFormat="1"/>
    <row r="1680" s="5" customFormat="1"/>
    <row r="1681" s="5" customFormat="1"/>
    <row r="1682" s="5" customFormat="1"/>
    <row r="1683" s="5" customFormat="1"/>
    <row r="1684" s="5" customFormat="1"/>
    <row r="1685" s="5" customFormat="1"/>
    <row r="1686" s="5" customFormat="1"/>
    <row r="1687" s="5" customFormat="1"/>
    <row r="1688" s="5" customFormat="1"/>
    <row r="1689" s="5" customFormat="1"/>
    <row r="1690" s="5" customFormat="1"/>
    <row r="1691" s="5" customFormat="1"/>
    <row r="1692" s="5" customFormat="1"/>
    <row r="1693" s="5" customFormat="1"/>
    <row r="1694" s="5" customFormat="1"/>
    <row r="1695" s="5" customFormat="1"/>
    <row r="1696" s="5" customFormat="1"/>
    <row r="1697" s="5" customFormat="1"/>
    <row r="1698" s="5" customFormat="1"/>
    <row r="1699" s="5" customFormat="1"/>
    <row r="1700" s="5" customFormat="1"/>
    <row r="1701" s="5" customFormat="1"/>
    <row r="1702" s="5" customFormat="1"/>
    <row r="1703" s="5" customFormat="1"/>
    <row r="1704" s="5" customFormat="1"/>
    <row r="1705" s="5" customFormat="1"/>
    <row r="1706" s="5" customFormat="1"/>
    <row r="1707" s="5" customFormat="1"/>
    <row r="1708" s="5" customFormat="1"/>
    <row r="1709" s="5" customFormat="1"/>
    <row r="1710" s="5" customFormat="1"/>
    <row r="1711" s="5" customFormat="1"/>
    <row r="1712" s="5" customFormat="1"/>
    <row r="1713" s="5" customFormat="1"/>
    <row r="1714" s="5" customFormat="1"/>
    <row r="1715" s="5" customFormat="1"/>
    <row r="1716" s="5" customFormat="1"/>
    <row r="1717" s="5" customFormat="1"/>
    <row r="1718" s="5" customFormat="1"/>
    <row r="1719" s="5" customFormat="1"/>
    <row r="1720" s="5" customFormat="1"/>
    <row r="1721" s="5" customFormat="1"/>
    <row r="1722" s="5" customFormat="1"/>
    <row r="1723" s="5" customFormat="1"/>
    <row r="1724" s="5" customFormat="1"/>
    <row r="1725" s="5" customFormat="1"/>
    <row r="1726" s="5" customFormat="1"/>
    <row r="1727" s="5" customFormat="1"/>
    <row r="1728" s="5" customFormat="1"/>
    <row r="1729" s="5" customFormat="1"/>
    <row r="1730" s="5" customFormat="1"/>
    <row r="1731" s="5" customFormat="1"/>
    <row r="1732" s="5" customFormat="1"/>
    <row r="1733" s="5" customFormat="1"/>
    <row r="1734" s="5" customFormat="1"/>
    <row r="1735" s="5" customFormat="1"/>
    <row r="1736" s="5" customFormat="1"/>
    <row r="1737" s="5" customFormat="1"/>
    <row r="1738" s="5" customFormat="1"/>
    <row r="1739" s="5" customFormat="1"/>
    <row r="1740" s="5" customFormat="1"/>
    <row r="1741" s="5" customFormat="1"/>
    <row r="1742" s="5" customFormat="1"/>
    <row r="1743" s="5" customFormat="1"/>
    <row r="1744" s="5" customFormat="1"/>
    <row r="1745" s="5" customFormat="1"/>
    <row r="1746" s="5" customFormat="1"/>
    <row r="1747" s="5" customFormat="1"/>
    <row r="1748" s="5" customFormat="1"/>
    <row r="1749" s="5" customFormat="1"/>
    <row r="1750" s="5" customFormat="1"/>
    <row r="1751" s="5" customFormat="1"/>
    <row r="1752" s="5" customFormat="1"/>
    <row r="1753" s="5" customFormat="1"/>
    <row r="1754" s="5" customFormat="1"/>
    <row r="1755" s="5" customFormat="1"/>
    <row r="1756" s="5" customFormat="1"/>
    <row r="1757" s="5" customFormat="1"/>
    <row r="1758" s="5" customFormat="1"/>
    <row r="1759" s="5" customFormat="1"/>
    <row r="1760" s="5" customFormat="1"/>
    <row r="1761" s="5" customFormat="1"/>
    <row r="1762" s="5" customFormat="1"/>
    <row r="1763" s="5" customFormat="1"/>
    <row r="1764" s="5" customFormat="1"/>
    <row r="1765" s="5" customFormat="1"/>
    <row r="1766" s="5" customFormat="1"/>
    <row r="1767" s="5" customFormat="1"/>
    <row r="1768" s="5" customFormat="1"/>
    <row r="1769" s="5" customFormat="1"/>
    <row r="1770" s="5" customFormat="1"/>
    <row r="1771" s="5" customFormat="1"/>
    <row r="1772" s="5" customFormat="1"/>
    <row r="1773" s="5" customFormat="1"/>
    <row r="1774" s="5" customFormat="1"/>
    <row r="1775" s="5" customFormat="1"/>
    <row r="1776" s="5" customFormat="1"/>
    <row r="1777" s="5" customFormat="1"/>
    <row r="1778" s="5" customFormat="1"/>
    <row r="1779" s="5" customFormat="1"/>
    <row r="1780" s="5" customFormat="1"/>
    <row r="1781" s="5" customFormat="1"/>
    <row r="1782" s="5" customFormat="1"/>
    <row r="1783" s="5" customFormat="1"/>
    <row r="1784" s="5" customFormat="1"/>
    <row r="1785" s="5" customFormat="1"/>
    <row r="1786" s="5" customFormat="1"/>
    <row r="1787" s="5" customFormat="1"/>
    <row r="1788" s="5" customFormat="1"/>
    <row r="1789" s="5" customFormat="1"/>
    <row r="1790" s="5" customFormat="1"/>
    <row r="1791" s="5" customFormat="1"/>
    <row r="1792" s="5" customFormat="1"/>
    <row r="1793" s="5" customFormat="1"/>
    <row r="1794" s="5" customFormat="1"/>
    <row r="1795" s="5" customFormat="1"/>
    <row r="1796" s="5" customFormat="1"/>
    <row r="1797" s="5" customFormat="1"/>
    <row r="1798" s="5" customFormat="1"/>
    <row r="1799" s="5" customFormat="1"/>
    <row r="1800" s="5" customFormat="1"/>
    <row r="1801" s="5" customFormat="1"/>
    <row r="1802" s="5" customFormat="1"/>
    <row r="1803" s="5" customFormat="1"/>
    <row r="1804" s="5" customFormat="1"/>
    <row r="1805" s="5" customFormat="1"/>
    <row r="1806" s="5" customFormat="1"/>
    <row r="1807" s="5" customFormat="1"/>
    <row r="1808" s="5" customFormat="1"/>
    <row r="1809" s="5" customFormat="1"/>
    <row r="1810" s="5" customFormat="1"/>
    <row r="1811" s="5" customFormat="1"/>
    <row r="1812" s="5" customFormat="1"/>
    <row r="1813" s="5" customFormat="1"/>
    <row r="1814" s="5" customFormat="1"/>
    <row r="1815" s="5" customFormat="1"/>
    <row r="1816" s="5" customFormat="1"/>
    <row r="1817" s="5" customFormat="1"/>
    <row r="1818" s="5" customFormat="1"/>
    <row r="1819" s="5" customFormat="1"/>
    <row r="1820" s="5" customFormat="1"/>
    <row r="1821" s="5" customFormat="1"/>
    <row r="1822" s="5" customFormat="1"/>
    <row r="1823" s="5" customFormat="1"/>
    <row r="1824" s="5" customFormat="1"/>
    <row r="1825" s="5" customFormat="1"/>
    <row r="1826" s="5" customFormat="1"/>
    <row r="1827" s="5" customFormat="1"/>
    <row r="1828" s="5" customFormat="1"/>
    <row r="1829" s="5" customFormat="1"/>
    <row r="1830" s="5" customFormat="1"/>
    <row r="1831" s="5" customFormat="1"/>
    <row r="1832" s="5" customFormat="1"/>
    <row r="1833" s="5" customFormat="1"/>
    <row r="1834" s="5" customFormat="1"/>
    <row r="1835" s="5" customFormat="1"/>
    <row r="1836" s="5" customFormat="1"/>
    <row r="1837" s="5" customFormat="1"/>
    <row r="1838" s="5" customFormat="1"/>
    <row r="1839" s="5" customFormat="1"/>
    <row r="1840" s="5" customFormat="1"/>
    <row r="1841" s="5" customFormat="1"/>
    <row r="1842" s="5" customFormat="1"/>
    <row r="1843" s="5" customFormat="1"/>
    <row r="1844" s="5" customFormat="1"/>
    <row r="1845" s="5" customFormat="1"/>
    <row r="1846" s="5" customFormat="1"/>
    <row r="1847" s="5" customFormat="1"/>
    <row r="1848" s="5" customFormat="1"/>
    <row r="1849" s="5" customFormat="1"/>
    <row r="1850" s="5" customFormat="1"/>
    <row r="1851" s="5" customFormat="1"/>
    <row r="1852" s="5" customFormat="1"/>
    <row r="1853" s="5" customFormat="1"/>
    <row r="1854" s="5" customFormat="1"/>
    <row r="1855" s="5" customFormat="1"/>
    <row r="1856" s="5" customFormat="1"/>
    <row r="1857" s="5" customFormat="1"/>
    <row r="1858" s="5" customFormat="1"/>
    <row r="1859" s="5" customFormat="1"/>
    <row r="1860" s="5" customFormat="1"/>
    <row r="1861" s="5" customFormat="1"/>
    <row r="1862" s="5" customFormat="1"/>
    <row r="1863" s="5" customFormat="1"/>
    <row r="1864" s="5" customFormat="1"/>
    <row r="1865" s="5" customFormat="1"/>
    <row r="1866" s="5" customFormat="1"/>
    <row r="1867" s="5" customFormat="1"/>
    <row r="1868" s="5" customFormat="1"/>
    <row r="1869" s="5" customFormat="1"/>
    <row r="1870" s="5" customFormat="1"/>
    <row r="1871" s="5" customFormat="1"/>
    <row r="1872" s="5" customFormat="1"/>
    <row r="1873" s="5" customFormat="1"/>
    <row r="1874" s="5" customFormat="1"/>
    <row r="1875" s="5" customFormat="1"/>
    <row r="1876" s="5" customFormat="1"/>
    <row r="1877" s="5" customFormat="1"/>
    <row r="1878" s="5" customFormat="1"/>
    <row r="1879" s="5" customFormat="1"/>
    <row r="1880" s="5" customFormat="1"/>
    <row r="1881" s="5" customFormat="1"/>
    <row r="1882" s="5" customFormat="1"/>
    <row r="1883" s="5" customFormat="1"/>
    <row r="1884" s="5" customFormat="1"/>
    <row r="1885" s="5" customFormat="1"/>
    <row r="1886" s="5" customFormat="1"/>
    <row r="1887" s="5" customFormat="1"/>
    <row r="1888" s="5" customFormat="1"/>
    <row r="1889" s="5" customFormat="1"/>
    <row r="1890" s="5" customFormat="1"/>
    <row r="1891" s="5" customFormat="1"/>
    <row r="1892" s="5" customFormat="1"/>
    <row r="1893" s="5" customFormat="1"/>
    <row r="1894" s="5" customFormat="1"/>
    <row r="1895" s="5" customFormat="1"/>
    <row r="1896" s="5" customFormat="1"/>
    <row r="1897" s="5" customFormat="1"/>
    <row r="1898" s="5" customFormat="1"/>
    <row r="1899" s="5" customFormat="1"/>
    <row r="1900" s="5" customFormat="1"/>
    <row r="1901" s="5" customFormat="1"/>
    <row r="1902" s="5" customFormat="1"/>
    <row r="1903" s="5" customFormat="1"/>
    <row r="1904" s="5" customFormat="1"/>
    <row r="1905" s="5" customFormat="1"/>
    <row r="1906" s="5" customFormat="1"/>
    <row r="1907" s="5" customFormat="1"/>
    <row r="1908" s="5" customFormat="1"/>
    <row r="1909" s="5" customFormat="1"/>
    <row r="1910" s="5" customFormat="1"/>
    <row r="1911" s="5" customFormat="1"/>
    <row r="1912" s="5" customFormat="1"/>
    <row r="1913" s="5" customFormat="1"/>
    <row r="1914" s="5" customFormat="1"/>
    <row r="1915" s="5" customFormat="1"/>
    <row r="1916" s="5" customFormat="1"/>
    <row r="1917" s="5" customFormat="1"/>
    <row r="1918" s="5" customFormat="1"/>
    <row r="1919" s="5" customFormat="1"/>
    <row r="1920" s="5" customFormat="1"/>
    <row r="1921" s="5" customFormat="1"/>
    <row r="1922" s="5" customFormat="1"/>
    <row r="1923" s="5" customFormat="1"/>
    <row r="1924" s="5" customFormat="1"/>
    <row r="1925" s="5" customFormat="1"/>
    <row r="1926" s="5" customFormat="1"/>
    <row r="1927" s="5" customFormat="1"/>
    <row r="1928" s="5" customFormat="1"/>
    <row r="1929" s="5" customFormat="1"/>
    <row r="1930" s="5" customFormat="1"/>
    <row r="1931" s="5" customFormat="1"/>
    <row r="1932" s="5" customFormat="1"/>
    <row r="1933" s="5" customFormat="1"/>
    <row r="1934" s="5" customFormat="1"/>
    <row r="1935" s="5" customFormat="1"/>
    <row r="1936" s="5" customFormat="1"/>
    <row r="1937" s="5" customFormat="1"/>
    <row r="1938" s="5" customFormat="1"/>
    <row r="1939" s="5" customFormat="1"/>
    <row r="1940" s="5" customFormat="1"/>
    <row r="1941" s="5" customFormat="1"/>
    <row r="1942" s="5" customFormat="1"/>
    <row r="1943" s="5" customFormat="1"/>
    <row r="1944" s="5" customFormat="1"/>
    <row r="1945" s="5" customFormat="1"/>
    <row r="1946" s="5" customFormat="1"/>
    <row r="1947" s="5" customFormat="1"/>
    <row r="1948" s="5" customFormat="1"/>
    <row r="1949" s="5" customFormat="1"/>
    <row r="1950" s="5" customFormat="1"/>
    <row r="1951" s="5" customFormat="1"/>
    <row r="1952" s="5" customFormat="1"/>
    <row r="1953" s="5" customFormat="1"/>
    <row r="1954" s="5" customFormat="1"/>
    <row r="1955" s="5" customFormat="1"/>
    <row r="1956" s="5" customFormat="1"/>
    <row r="1957" s="5" customFormat="1"/>
    <row r="1958" s="5" customFormat="1"/>
    <row r="1959" s="5" customFormat="1"/>
    <row r="1960" s="5" customFormat="1"/>
    <row r="1961" s="5" customFormat="1"/>
    <row r="1962" s="5" customFormat="1"/>
    <row r="1963" s="5" customFormat="1"/>
    <row r="1964" s="5" customFormat="1"/>
    <row r="1965" s="5" customFormat="1"/>
    <row r="1966" s="5" customFormat="1"/>
    <row r="1967" s="5" customFormat="1"/>
    <row r="1968" s="5" customFormat="1"/>
    <row r="1969" s="5" customFormat="1"/>
    <row r="1970" s="5" customFormat="1"/>
    <row r="1971" s="5" customFormat="1"/>
    <row r="1972" s="5" customFormat="1"/>
    <row r="1973" s="5" customFormat="1"/>
    <row r="1974" s="5" customFormat="1"/>
    <row r="1975" s="5" customFormat="1"/>
    <row r="1976" s="5" customFormat="1"/>
    <row r="1977" s="5" customFormat="1"/>
    <row r="1978" s="5" customFormat="1"/>
    <row r="1979" s="5" customFormat="1"/>
    <row r="1980" s="5" customFormat="1"/>
    <row r="1981" s="5" customFormat="1"/>
    <row r="1982" s="5" customFormat="1"/>
    <row r="1983" s="5" customFormat="1"/>
    <row r="1984" s="5" customFormat="1"/>
    <row r="1985" s="5" customFormat="1"/>
    <row r="1986" s="5" customFormat="1"/>
    <row r="1987" s="5" customFormat="1"/>
    <row r="1988" s="5" customFormat="1"/>
    <row r="1989" s="5" customFormat="1"/>
    <row r="1990" s="5" customFormat="1"/>
    <row r="1991" s="5" customFormat="1"/>
    <row r="1992" s="5" customFormat="1"/>
    <row r="1993" s="5" customFormat="1"/>
    <row r="1994" s="5" customFormat="1"/>
    <row r="1995" s="5" customFormat="1"/>
    <row r="1996" s="5" customFormat="1"/>
    <row r="1997" s="5" customFormat="1"/>
    <row r="1998" s="5" customFormat="1"/>
    <row r="1999" s="5" customFormat="1"/>
    <row r="2000" s="5" customFormat="1"/>
    <row r="2001" s="5" customFormat="1"/>
    <row r="2002" s="5" customFormat="1"/>
    <row r="2003" s="5" customFormat="1"/>
    <row r="2004" s="5" customFormat="1"/>
    <row r="2005" s="5" customFormat="1"/>
    <row r="2006" s="5" customFormat="1"/>
    <row r="2007" s="5" customFormat="1"/>
    <row r="2008" s="5" customFormat="1"/>
    <row r="2009" s="5" customFormat="1"/>
    <row r="2010" s="5" customFormat="1"/>
    <row r="2011" s="5" customFormat="1"/>
    <row r="2012" s="5" customFormat="1"/>
    <row r="2013" s="5" customFormat="1"/>
    <row r="2014" s="5" customFormat="1"/>
    <row r="2015" s="5" customFormat="1"/>
    <row r="2016" s="5" customFormat="1"/>
    <row r="2017" s="5" customFormat="1"/>
    <row r="2018" s="5" customFormat="1"/>
    <row r="2019" s="5" customFormat="1"/>
    <row r="2020" s="5" customFormat="1"/>
    <row r="2021" s="5" customFormat="1"/>
    <row r="2022" s="5" customFormat="1"/>
    <row r="2023" s="5" customFormat="1"/>
    <row r="2024" s="5" customFormat="1"/>
    <row r="2025" s="5" customFormat="1"/>
    <row r="2026" s="5" customFormat="1"/>
    <row r="2027" s="5" customFormat="1"/>
    <row r="2028" s="5" customFormat="1"/>
    <row r="2029" s="5" customFormat="1"/>
    <row r="2030" s="5" customFormat="1"/>
    <row r="2031" s="5" customFormat="1"/>
    <row r="2032" s="5" customFormat="1"/>
    <row r="2033" s="5" customFormat="1"/>
    <row r="2034" s="5" customFormat="1"/>
    <row r="2035" s="5" customFormat="1"/>
    <row r="2036" s="5" customFormat="1"/>
    <row r="2037" s="5" customFormat="1"/>
    <row r="2038" s="5" customFormat="1"/>
    <row r="2039" s="5" customFormat="1"/>
    <row r="2040" s="5" customFormat="1"/>
    <row r="2041" s="5" customFormat="1"/>
    <row r="2042" s="5" customFormat="1"/>
    <row r="2043" s="5" customFormat="1"/>
    <row r="2044" s="5" customFormat="1"/>
    <row r="2045" s="5" customFormat="1"/>
    <row r="2046" s="5" customFormat="1"/>
    <row r="2047" s="5" customFormat="1"/>
    <row r="2048" s="5" customFormat="1"/>
    <row r="2049" s="5" customFormat="1"/>
    <row r="2050" s="5" customFormat="1"/>
    <row r="2051" s="5" customFormat="1"/>
    <row r="2052" s="5" customFormat="1"/>
    <row r="2053" s="5" customFormat="1"/>
    <row r="2054" s="5" customFormat="1"/>
    <row r="2055" s="5" customFormat="1"/>
    <row r="2056" s="5" customFormat="1"/>
    <row r="2057" s="5" customFormat="1"/>
    <row r="2058" s="5" customFormat="1"/>
    <row r="2059" s="5" customFormat="1"/>
    <row r="2060" s="5" customFormat="1"/>
    <row r="2061" s="5" customFormat="1"/>
    <row r="2062" s="5" customFormat="1"/>
    <row r="2063" s="5" customFormat="1"/>
    <row r="2064" s="5" customFormat="1"/>
    <row r="2065" s="5" customFormat="1"/>
    <row r="2066" s="5" customFormat="1"/>
    <row r="2067" s="5" customFormat="1"/>
    <row r="2068" s="5" customFormat="1"/>
    <row r="2069" s="5" customFormat="1"/>
    <row r="2070" s="5" customFormat="1"/>
    <row r="2071" s="5" customFormat="1"/>
    <row r="2072" s="5" customFormat="1"/>
    <row r="2073" s="5" customFormat="1"/>
    <row r="2074" s="5" customFormat="1"/>
    <row r="2075" s="5" customFormat="1"/>
    <row r="2076" s="5" customFormat="1"/>
    <row r="2077" s="5" customFormat="1"/>
    <row r="2078" s="5" customFormat="1"/>
    <row r="2079" s="5" customFormat="1"/>
    <row r="2080" s="5" customFormat="1"/>
    <row r="2081" s="5" customFormat="1"/>
    <row r="2082" s="5" customFormat="1"/>
    <row r="2083" s="5" customFormat="1"/>
    <row r="2084" s="5" customFormat="1"/>
    <row r="2085" s="5" customFormat="1"/>
    <row r="2086" s="5" customFormat="1"/>
    <row r="2087" s="5" customFormat="1"/>
    <row r="2088" s="5" customFormat="1"/>
    <row r="2089" s="5" customFormat="1"/>
    <row r="2090" s="5" customFormat="1"/>
    <row r="2091" s="5" customFormat="1"/>
    <row r="2092" s="5" customFormat="1"/>
    <row r="2093" s="5" customFormat="1"/>
    <row r="2094" s="5" customFormat="1"/>
    <row r="2095" s="5" customFormat="1"/>
    <row r="2096" s="5" customFormat="1"/>
    <row r="2097" s="5" customFormat="1"/>
    <row r="2098" s="5" customFormat="1"/>
    <row r="2099" s="5" customFormat="1"/>
    <row r="2100" s="5" customFormat="1"/>
    <row r="2101" s="5" customFormat="1"/>
    <row r="2102" s="5" customFormat="1"/>
    <row r="2103" s="5" customFormat="1"/>
    <row r="2104" s="5" customFormat="1"/>
    <row r="2105" s="5" customFormat="1"/>
    <row r="2106" s="5" customFormat="1"/>
    <row r="2107" s="5" customFormat="1"/>
    <row r="2108" s="5" customFormat="1"/>
    <row r="2109" s="5" customFormat="1"/>
    <row r="2110" s="5" customFormat="1"/>
    <row r="2111" s="5" customFormat="1"/>
    <row r="2112" s="5" customFormat="1"/>
    <row r="2113" s="5" customFormat="1"/>
    <row r="2114" s="5" customFormat="1"/>
    <row r="2115" s="5" customFormat="1"/>
    <row r="2116" s="5" customFormat="1"/>
    <row r="2117" s="5" customFormat="1"/>
    <row r="2118" s="5" customFormat="1"/>
    <row r="2119" s="5" customFormat="1"/>
    <row r="2120" s="5" customFormat="1"/>
    <row r="2121" s="5" customFormat="1"/>
    <row r="2122" s="5" customFormat="1"/>
    <row r="2123" s="5" customFormat="1"/>
    <row r="2124" s="5" customFormat="1"/>
    <row r="2125" s="5" customFormat="1"/>
    <row r="2126" s="5" customFormat="1"/>
    <row r="2127" s="5" customFormat="1"/>
    <row r="2128" s="5" customFormat="1"/>
    <row r="2129" s="5" customFormat="1"/>
    <row r="2130" s="5" customFormat="1"/>
    <row r="2131" s="5" customFormat="1"/>
    <row r="2132" s="5" customFormat="1"/>
    <row r="2133" s="5" customFormat="1"/>
    <row r="2134" s="5" customFormat="1"/>
    <row r="2135" s="5" customFormat="1"/>
    <row r="2136" s="5" customFormat="1"/>
    <row r="2137" s="5" customFormat="1"/>
    <row r="2138" s="5" customFormat="1"/>
    <row r="2139" s="5" customFormat="1"/>
    <row r="2140" s="5" customFormat="1"/>
    <row r="2141" s="5" customFormat="1"/>
    <row r="2142" s="5" customFormat="1"/>
    <row r="2143" s="5" customFormat="1"/>
    <row r="2144" s="5" customFormat="1"/>
    <row r="2145" s="5" customFormat="1"/>
    <row r="2146" s="5" customFormat="1"/>
    <row r="2147" s="5" customFormat="1"/>
    <row r="2148" s="5" customFormat="1"/>
    <row r="2149" s="5" customFormat="1"/>
    <row r="2150" s="5" customFormat="1"/>
    <row r="2151" s="5" customFormat="1"/>
    <row r="2152" s="5" customFormat="1"/>
    <row r="2153" s="5" customFormat="1"/>
    <row r="2154" s="5" customFormat="1"/>
    <row r="2155" s="5" customFormat="1"/>
    <row r="2156" s="5" customFormat="1"/>
    <row r="2157" s="5" customFormat="1"/>
    <row r="2158" s="5" customFormat="1"/>
    <row r="2159" s="5" customFormat="1"/>
    <row r="2160" s="5" customFormat="1"/>
    <row r="2161" s="5" customFormat="1"/>
    <row r="2162" s="5" customFormat="1"/>
    <row r="2163" s="5" customFormat="1"/>
    <row r="2164" s="5" customFormat="1"/>
    <row r="2165" s="5" customFormat="1"/>
    <row r="2166" s="5" customFormat="1"/>
    <row r="2167" s="5" customFormat="1"/>
    <row r="2168" s="5" customFormat="1"/>
    <row r="2169" s="5" customFormat="1"/>
    <row r="2170" s="5" customFormat="1"/>
    <row r="2171" s="5" customFormat="1"/>
    <row r="2172" s="5" customFormat="1"/>
    <row r="2173" s="5" customFormat="1"/>
    <row r="2174" s="5" customFormat="1"/>
    <row r="2175" s="5" customFormat="1"/>
    <row r="2176" s="5" customFormat="1"/>
    <row r="2177" s="5" customFormat="1"/>
    <row r="2178" s="5" customFormat="1"/>
    <row r="2179" s="5" customFormat="1"/>
    <row r="2180" s="5" customFormat="1"/>
    <row r="2181" s="5" customFormat="1"/>
    <row r="2182" s="5" customFormat="1"/>
    <row r="2183" s="5" customFormat="1"/>
    <row r="2184" s="5" customFormat="1"/>
    <row r="2185" s="5" customFormat="1"/>
    <row r="2186" s="5" customFormat="1"/>
    <row r="2187" s="5" customFormat="1"/>
    <row r="2188" s="5" customFormat="1"/>
    <row r="2189" s="5" customFormat="1"/>
    <row r="2190" s="5" customFormat="1"/>
    <row r="2191" s="5" customFormat="1"/>
    <row r="2192" s="5" customFormat="1"/>
    <row r="2193" s="5" customFormat="1"/>
    <row r="2194" s="5" customFormat="1"/>
    <row r="2195" s="5" customFormat="1"/>
    <row r="2196" s="5" customFormat="1"/>
    <row r="2197" s="5" customFormat="1"/>
    <row r="2198" s="5" customFormat="1"/>
    <row r="2199" s="5" customFormat="1"/>
    <row r="2200" s="5" customFormat="1"/>
    <row r="2201" s="5" customFormat="1"/>
    <row r="2202" s="5" customFormat="1"/>
    <row r="2203" s="5" customFormat="1"/>
    <row r="2204" s="5" customFormat="1"/>
    <row r="2205" s="5" customFormat="1"/>
    <row r="2206" s="5" customFormat="1"/>
    <row r="2207" s="5" customFormat="1"/>
    <row r="2208" s="5" customFormat="1"/>
    <row r="2209" s="5" customFormat="1"/>
    <row r="2210" s="5" customFormat="1"/>
    <row r="2211" s="5" customFormat="1"/>
    <row r="2212" s="5" customFormat="1"/>
    <row r="2213" s="5" customFormat="1"/>
    <row r="2214" s="5" customFormat="1"/>
    <row r="2215" s="5" customFormat="1"/>
    <row r="2216" s="5" customFormat="1"/>
    <row r="2217" s="5" customFormat="1"/>
    <row r="2218" s="5" customFormat="1"/>
    <row r="2219" s="5" customFormat="1"/>
    <row r="2220" s="5" customFormat="1"/>
    <row r="2221" s="5" customFormat="1"/>
    <row r="2222" s="5" customFormat="1"/>
    <row r="2223" s="5" customFormat="1"/>
    <row r="2224" s="5" customFormat="1"/>
    <row r="2225" s="5" customFormat="1"/>
    <row r="2226" s="5" customFormat="1"/>
    <row r="2227" s="5" customFormat="1"/>
    <row r="2228" s="5" customFormat="1"/>
    <row r="2229" s="5" customFormat="1"/>
    <row r="2230" s="5" customFormat="1"/>
    <row r="2231" s="5" customFormat="1"/>
    <row r="2232" s="5" customFormat="1"/>
    <row r="2233" s="5" customFormat="1"/>
    <row r="2234" s="5" customFormat="1"/>
    <row r="2235" s="5" customFormat="1"/>
    <row r="2236" s="5" customFormat="1"/>
    <row r="2237" s="5" customFormat="1"/>
    <row r="2238" s="5" customFormat="1"/>
    <row r="2239" s="5" customFormat="1"/>
    <row r="2240" s="5" customFormat="1"/>
    <row r="2241" s="5" customFormat="1"/>
    <row r="2242" s="5" customFormat="1"/>
    <row r="2243" s="5" customFormat="1"/>
    <row r="2244" s="5" customFormat="1"/>
    <row r="2245" s="5" customFormat="1"/>
    <row r="2246" s="5" customFormat="1"/>
    <row r="2247" s="5" customFormat="1"/>
    <row r="2248" s="5" customFormat="1"/>
    <row r="2249" s="5" customFormat="1"/>
  </sheetData>
  <phoneticPr fontId="0" type="noConversion"/>
  <printOptions horizontalCentered="1"/>
  <pageMargins left="0.43" right="0.75" top="0.57999999999999996" bottom="0.98425196850393704" header="0" footer="0"/>
  <pageSetup paperSize="9" scale="87" orientation="portrait" r:id="rId1"/>
  <headerFooter alignWithMargins="0"/>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8">
    <pageSetUpPr fitToPage="1"/>
  </sheetPr>
  <dimension ref="A1:J65"/>
  <sheetViews>
    <sheetView view="pageBreakPreview" zoomScaleNormal="100" zoomScaleSheetLayoutView="100" workbookViewId="0"/>
  </sheetViews>
  <sheetFormatPr defaultRowHeight="12.75" outlineLevelCol="1"/>
  <cols>
    <col min="1" max="1" width="43.42578125" style="54" customWidth="1"/>
    <col min="2" max="2" width="9.5703125" style="54" hidden="1" customWidth="1" outlineLevel="1"/>
    <col min="3" max="3" width="10.42578125" style="54" customWidth="1" collapsed="1"/>
    <col min="4" max="9" width="10.42578125" style="54" customWidth="1"/>
    <col min="10" max="16384" width="9.140625" style="54"/>
  </cols>
  <sheetData>
    <row r="1" spans="1:9" ht="19.5" customHeight="1">
      <c r="A1" s="1" t="s">
        <v>372</v>
      </c>
    </row>
    <row r="2" spans="1:9" ht="8.25" customHeight="1">
      <c r="A2" s="1"/>
    </row>
    <row r="3" spans="1:9" ht="19.5" customHeight="1">
      <c r="A3" s="1" t="s">
        <v>373</v>
      </c>
    </row>
    <row r="4" spans="1:9" ht="14.25" customHeight="1" thickBot="1">
      <c r="A4" s="1"/>
    </row>
    <row r="5" spans="1:9" ht="28.5" customHeight="1" thickTop="1">
      <c r="A5" s="488" t="s">
        <v>374</v>
      </c>
      <c r="B5" s="488"/>
      <c r="C5" s="591" t="s">
        <v>375</v>
      </c>
      <c r="D5" s="591" t="s">
        <v>376</v>
      </c>
      <c r="E5" s="591" t="s">
        <v>377</v>
      </c>
    </row>
    <row r="6" spans="1:9">
      <c r="A6" s="666" t="s">
        <v>725</v>
      </c>
      <c r="B6" s="489"/>
      <c r="C6" s="90" t="s">
        <v>728</v>
      </c>
      <c r="D6" s="387">
        <v>0</v>
      </c>
      <c r="E6" s="389">
        <v>0</v>
      </c>
    </row>
    <row r="7" spans="1:9" ht="15">
      <c r="A7" s="666" t="s">
        <v>726</v>
      </c>
      <c r="B7" s="489"/>
      <c r="C7" s="90" t="s">
        <v>728</v>
      </c>
      <c r="D7" s="387">
        <v>0</v>
      </c>
      <c r="E7" s="389">
        <v>0</v>
      </c>
      <c r="F7" s="91"/>
    </row>
    <row r="8" spans="1:9">
      <c r="A8" s="666" t="s">
        <v>727</v>
      </c>
      <c r="B8" s="489"/>
      <c r="C8" s="90" t="s">
        <v>728</v>
      </c>
      <c r="D8" s="59">
        <v>0</v>
      </c>
      <c r="E8" s="388">
        <v>0</v>
      </c>
    </row>
    <row r="9" spans="1:9">
      <c r="A9" s="89" t="s">
        <v>378</v>
      </c>
      <c r="B9" s="489"/>
      <c r="C9" s="90"/>
      <c r="D9" s="59">
        <v>0</v>
      </c>
      <c r="E9" s="388">
        <v>0</v>
      </c>
    </row>
    <row r="10" spans="1:9">
      <c r="A10" s="89" t="s">
        <v>378</v>
      </c>
      <c r="B10" s="489"/>
      <c r="C10" s="90"/>
      <c r="D10" s="59">
        <v>0</v>
      </c>
      <c r="E10" s="388">
        <v>0</v>
      </c>
    </row>
    <row r="11" spans="1:9">
      <c r="A11" s="89" t="s">
        <v>378</v>
      </c>
      <c r="B11" s="489"/>
      <c r="C11" s="90"/>
      <c r="D11" s="59">
        <v>0</v>
      </c>
      <c r="E11" s="388">
        <v>0</v>
      </c>
    </row>
    <row r="12" spans="1:9">
      <c r="A12" s="89" t="s">
        <v>378</v>
      </c>
      <c r="B12" s="489"/>
      <c r="C12" s="90"/>
      <c r="D12" s="59">
        <v>0</v>
      </c>
      <c r="E12" s="388">
        <v>0</v>
      </c>
    </row>
    <row r="13" spans="1:9" ht="13.5" thickBot="1">
      <c r="A13" s="89" t="s">
        <v>82</v>
      </c>
      <c r="B13" s="489"/>
      <c r="C13" s="90"/>
      <c r="D13" s="59">
        <v>0</v>
      </c>
      <c r="E13" s="388">
        <v>0</v>
      </c>
    </row>
    <row r="14" spans="1:9" ht="14.25" thickTop="1" thickBot="1">
      <c r="A14" s="95"/>
      <c r="B14" s="95"/>
      <c r="C14" s="96"/>
      <c r="D14" s="96"/>
      <c r="E14" s="96"/>
    </row>
    <row r="15" spans="1:9" ht="16.5" customHeight="1" thickTop="1">
      <c r="A15" s="698" t="s">
        <v>380</v>
      </c>
      <c r="B15" s="699"/>
      <c r="C15" s="699"/>
      <c r="D15" s="700"/>
      <c r="E15" s="592">
        <f>Pressupostos!D$6</f>
        <v>2012</v>
      </c>
      <c r="F15" s="592">
        <f>Pressupostos!E$6</f>
        <v>2013</v>
      </c>
      <c r="G15" s="592">
        <f>Pressupostos!F$6</f>
        <v>2014</v>
      </c>
      <c r="H15" s="592">
        <f>Pressupostos!G$6</f>
        <v>2015</v>
      </c>
      <c r="I15" s="592">
        <f>Pressupostos!H$6</f>
        <v>2016</v>
      </c>
    </row>
    <row r="16" spans="1:9">
      <c r="A16" s="71" t="str">
        <f t="shared" ref="A16:A23" si="0">A6</f>
        <v>Vestuário para senhoras</v>
      </c>
      <c r="B16" s="482"/>
      <c r="C16" s="92"/>
      <c r="D16" s="93"/>
      <c r="E16" s="80">
        <v>0</v>
      </c>
      <c r="F16" s="80">
        <f t="shared" ref="F16:H23" si="1">E16</f>
        <v>0</v>
      </c>
      <c r="G16" s="80">
        <f t="shared" si="1"/>
        <v>0</v>
      </c>
      <c r="H16" s="80">
        <f t="shared" si="1"/>
        <v>0</v>
      </c>
      <c r="I16" s="80">
        <f t="shared" ref="I16:I23" si="2">H16</f>
        <v>0</v>
      </c>
    </row>
    <row r="17" spans="1:9">
      <c r="A17" s="71" t="str">
        <f t="shared" si="0"/>
        <v>Vestuário para homem</v>
      </c>
      <c r="B17" s="482"/>
      <c r="C17" s="92"/>
      <c r="D17" s="93"/>
      <c r="E17" s="80">
        <v>0</v>
      </c>
      <c r="F17" s="80">
        <f t="shared" si="1"/>
        <v>0</v>
      </c>
      <c r="G17" s="80">
        <f t="shared" si="1"/>
        <v>0</v>
      </c>
      <c r="H17" s="80">
        <f t="shared" si="1"/>
        <v>0</v>
      </c>
      <c r="I17" s="80">
        <f t="shared" si="2"/>
        <v>0</v>
      </c>
    </row>
    <row r="18" spans="1:9">
      <c r="A18" s="71" t="str">
        <f t="shared" si="0"/>
        <v>Vestuário para criança</v>
      </c>
      <c r="B18" s="482"/>
      <c r="C18" s="92"/>
      <c r="D18" s="93"/>
      <c r="E18" s="80">
        <v>0</v>
      </c>
      <c r="F18" s="80">
        <f t="shared" si="1"/>
        <v>0</v>
      </c>
      <c r="G18" s="80">
        <f t="shared" si="1"/>
        <v>0</v>
      </c>
      <c r="H18" s="80">
        <f t="shared" si="1"/>
        <v>0</v>
      </c>
      <c r="I18" s="80">
        <f t="shared" si="2"/>
        <v>0</v>
      </c>
    </row>
    <row r="19" spans="1:9">
      <c r="A19" s="71" t="str">
        <f t="shared" si="0"/>
        <v>.</v>
      </c>
      <c r="B19" s="482"/>
      <c r="C19" s="92"/>
      <c r="D19" s="93"/>
      <c r="E19" s="80">
        <v>0</v>
      </c>
      <c r="F19" s="80">
        <f t="shared" si="1"/>
        <v>0</v>
      </c>
      <c r="G19" s="80">
        <f t="shared" si="1"/>
        <v>0</v>
      </c>
      <c r="H19" s="80">
        <f t="shared" si="1"/>
        <v>0</v>
      </c>
      <c r="I19" s="80">
        <f t="shared" si="2"/>
        <v>0</v>
      </c>
    </row>
    <row r="20" spans="1:9">
      <c r="A20" s="71" t="str">
        <f t="shared" si="0"/>
        <v>.</v>
      </c>
      <c r="B20" s="482"/>
      <c r="C20" s="92"/>
      <c r="D20" s="93"/>
      <c r="E20" s="80">
        <v>0</v>
      </c>
      <c r="F20" s="80">
        <f t="shared" si="1"/>
        <v>0</v>
      </c>
      <c r="G20" s="80">
        <f t="shared" si="1"/>
        <v>0</v>
      </c>
      <c r="H20" s="80">
        <f t="shared" si="1"/>
        <v>0</v>
      </c>
      <c r="I20" s="80">
        <f t="shared" si="2"/>
        <v>0</v>
      </c>
    </row>
    <row r="21" spans="1:9">
      <c r="A21" s="71" t="str">
        <f t="shared" si="0"/>
        <v>.</v>
      </c>
      <c r="B21" s="482"/>
      <c r="C21" s="92"/>
      <c r="D21" s="93"/>
      <c r="E21" s="80">
        <v>0</v>
      </c>
      <c r="F21" s="80">
        <f t="shared" si="1"/>
        <v>0</v>
      </c>
      <c r="G21" s="80">
        <f t="shared" si="1"/>
        <v>0</v>
      </c>
      <c r="H21" s="80">
        <f t="shared" si="1"/>
        <v>0</v>
      </c>
      <c r="I21" s="80">
        <f t="shared" si="2"/>
        <v>0</v>
      </c>
    </row>
    <row r="22" spans="1:9">
      <c r="A22" s="71" t="str">
        <f t="shared" si="0"/>
        <v>.</v>
      </c>
      <c r="B22" s="482"/>
      <c r="C22" s="92"/>
      <c r="D22" s="93"/>
      <c r="E22" s="80">
        <v>0</v>
      </c>
      <c r="F22" s="80">
        <f t="shared" si="1"/>
        <v>0</v>
      </c>
      <c r="G22" s="80">
        <f t="shared" si="1"/>
        <v>0</v>
      </c>
      <c r="H22" s="80">
        <f t="shared" si="1"/>
        <v>0</v>
      </c>
      <c r="I22" s="80">
        <f t="shared" si="2"/>
        <v>0</v>
      </c>
    </row>
    <row r="23" spans="1:9" ht="13.5" thickBot="1">
      <c r="A23" s="71" t="str">
        <f t="shared" si="0"/>
        <v xml:space="preserve">. </v>
      </c>
      <c r="B23" s="482"/>
      <c r="C23" s="92"/>
      <c r="D23" s="93"/>
      <c r="E23" s="80">
        <v>0</v>
      </c>
      <c r="F23" s="80">
        <f t="shared" si="1"/>
        <v>0</v>
      </c>
      <c r="G23" s="80">
        <f t="shared" si="1"/>
        <v>0</v>
      </c>
      <c r="H23" s="80">
        <f t="shared" si="1"/>
        <v>0</v>
      </c>
      <c r="I23" s="80">
        <f t="shared" si="2"/>
        <v>0</v>
      </c>
    </row>
    <row r="24" spans="1:9" ht="14.25" thickTop="1" thickBot="1">
      <c r="A24" s="86"/>
      <c r="B24" s="86"/>
      <c r="C24" s="87"/>
      <c r="D24" s="87"/>
      <c r="E24" s="96"/>
      <c r="F24" s="96"/>
      <c r="G24" s="96"/>
      <c r="H24" s="96"/>
      <c r="I24" s="96"/>
    </row>
    <row r="25" spans="1:9" ht="17.25" customHeight="1" thickTop="1">
      <c r="A25" s="701" t="s">
        <v>381</v>
      </c>
      <c r="B25" s="702"/>
      <c r="C25" s="702"/>
      <c r="D25" s="703"/>
      <c r="E25" s="592">
        <f>Pressupostos!D$6</f>
        <v>2012</v>
      </c>
      <c r="F25" s="592">
        <f>Pressupostos!E$6</f>
        <v>2013</v>
      </c>
      <c r="G25" s="592">
        <f>Pressupostos!F$6</f>
        <v>2014</v>
      </c>
      <c r="H25" s="592">
        <f>Pressupostos!G$6</f>
        <v>2015</v>
      </c>
      <c r="I25" s="592">
        <f>Pressupostos!H$6</f>
        <v>2016</v>
      </c>
    </row>
    <row r="26" spans="1:9">
      <c r="A26" s="71" t="str">
        <f t="shared" ref="A26:A33" si="3">A46</f>
        <v>Vestuário para senhoras</v>
      </c>
      <c r="B26" s="482"/>
      <c r="C26" s="92"/>
      <c r="D26" s="93"/>
      <c r="E26" s="80">
        <v>0</v>
      </c>
      <c r="F26" s="80">
        <f t="shared" ref="F26:H33" si="4">E26</f>
        <v>0</v>
      </c>
      <c r="G26" s="80">
        <f t="shared" si="4"/>
        <v>0</v>
      </c>
      <c r="H26" s="80">
        <f t="shared" si="4"/>
        <v>0</v>
      </c>
      <c r="I26" s="80">
        <f t="shared" ref="I26:I33" si="5">H26</f>
        <v>0</v>
      </c>
    </row>
    <row r="27" spans="1:9">
      <c r="A27" s="71" t="str">
        <f t="shared" si="3"/>
        <v>Vestuário para homem</v>
      </c>
      <c r="B27" s="482"/>
      <c r="C27" s="92"/>
      <c r="D27" s="93"/>
      <c r="E27" s="80">
        <v>0</v>
      </c>
      <c r="F27" s="80">
        <f t="shared" si="4"/>
        <v>0</v>
      </c>
      <c r="G27" s="80">
        <f t="shared" si="4"/>
        <v>0</v>
      </c>
      <c r="H27" s="80">
        <f t="shared" si="4"/>
        <v>0</v>
      </c>
      <c r="I27" s="80">
        <f t="shared" si="5"/>
        <v>0</v>
      </c>
    </row>
    <row r="28" spans="1:9">
      <c r="A28" s="71" t="str">
        <f t="shared" si="3"/>
        <v>Vestuário para criança</v>
      </c>
      <c r="B28" s="482"/>
      <c r="C28" s="92"/>
      <c r="D28" s="93"/>
      <c r="E28" s="80">
        <v>0</v>
      </c>
      <c r="F28" s="80">
        <f t="shared" si="4"/>
        <v>0</v>
      </c>
      <c r="G28" s="80">
        <f t="shared" si="4"/>
        <v>0</v>
      </c>
      <c r="H28" s="80">
        <f t="shared" si="4"/>
        <v>0</v>
      </c>
      <c r="I28" s="80">
        <f t="shared" si="5"/>
        <v>0</v>
      </c>
    </row>
    <row r="29" spans="1:9">
      <c r="A29" s="71" t="str">
        <f t="shared" si="3"/>
        <v>.</v>
      </c>
      <c r="B29" s="482"/>
      <c r="C29" s="92"/>
      <c r="D29" s="93"/>
      <c r="E29" s="80">
        <v>0</v>
      </c>
      <c r="F29" s="80">
        <f t="shared" si="4"/>
        <v>0</v>
      </c>
      <c r="G29" s="80">
        <f t="shared" si="4"/>
        <v>0</v>
      </c>
      <c r="H29" s="80">
        <f t="shared" si="4"/>
        <v>0</v>
      </c>
      <c r="I29" s="80">
        <f t="shared" si="5"/>
        <v>0</v>
      </c>
    </row>
    <row r="30" spans="1:9">
      <c r="A30" s="71" t="str">
        <f t="shared" si="3"/>
        <v>.</v>
      </c>
      <c r="B30" s="482"/>
      <c r="C30" s="92"/>
      <c r="D30" s="93"/>
      <c r="E30" s="80">
        <v>0</v>
      </c>
      <c r="F30" s="80">
        <f t="shared" si="4"/>
        <v>0</v>
      </c>
      <c r="G30" s="80">
        <f t="shared" si="4"/>
        <v>0</v>
      </c>
      <c r="H30" s="80">
        <f t="shared" si="4"/>
        <v>0</v>
      </c>
      <c r="I30" s="80">
        <f t="shared" si="5"/>
        <v>0</v>
      </c>
    </row>
    <row r="31" spans="1:9">
      <c r="A31" s="71" t="str">
        <f t="shared" si="3"/>
        <v>.</v>
      </c>
      <c r="B31" s="482"/>
      <c r="C31" s="92"/>
      <c r="D31" s="93"/>
      <c r="E31" s="80">
        <v>0</v>
      </c>
      <c r="F31" s="80">
        <f t="shared" si="4"/>
        <v>0</v>
      </c>
      <c r="G31" s="80">
        <f t="shared" si="4"/>
        <v>0</v>
      </c>
      <c r="H31" s="80">
        <f t="shared" si="4"/>
        <v>0</v>
      </c>
      <c r="I31" s="80">
        <f t="shared" si="5"/>
        <v>0</v>
      </c>
    </row>
    <row r="32" spans="1:9">
      <c r="A32" s="71" t="str">
        <f t="shared" si="3"/>
        <v>.</v>
      </c>
      <c r="B32" s="482"/>
      <c r="C32" s="92"/>
      <c r="D32" s="93"/>
      <c r="E32" s="80">
        <v>0</v>
      </c>
      <c r="F32" s="80">
        <f t="shared" si="4"/>
        <v>0</v>
      </c>
      <c r="G32" s="80">
        <f t="shared" si="4"/>
        <v>0</v>
      </c>
      <c r="H32" s="80">
        <f t="shared" si="4"/>
        <v>0</v>
      </c>
      <c r="I32" s="80">
        <f t="shared" si="5"/>
        <v>0</v>
      </c>
    </row>
    <row r="33" spans="1:9" ht="13.5" thickBot="1">
      <c r="A33" s="71" t="str">
        <f t="shared" si="3"/>
        <v xml:space="preserve">. </v>
      </c>
      <c r="B33" s="482"/>
      <c r="C33" s="92"/>
      <c r="D33" s="93"/>
      <c r="E33" s="80">
        <v>0</v>
      </c>
      <c r="F33" s="80">
        <f t="shared" si="4"/>
        <v>0</v>
      </c>
      <c r="G33" s="80">
        <f t="shared" si="4"/>
        <v>0</v>
      </c>
      <c r="H33" s="80">
        <f t="shared" si="4"/>
        <v>0</v>
      </c>
      <c r="I33" s="80">
        <f t="shared" si="5"/>
        <v>0</v>
      </c>
    </row>
    <row r="34" spans="1:9" ht="14.25" thickTop="1" thickBot="1">
      <c r="A34" s="95"/>
      <c r="B34" s="95"/>
      <c r="C34" s="96"/>
      <c r="D34" s="96"/>
      <c r="E34" s="96"/>
      <c r="F34" s="96"/>
      <c r="G34" s="96"/>
      <c r="H34" s="96"/>
      <c r="I34" s="96"/>
    </row>
    <row r="35" spans="1:9" ht="13.5" thickTop="1">
      <c r="A35" s="83" t="s">
        <v>382</v>
      </c>
      <c r="B35" s="84"/>
      <c r="C35" s="97" t="s">
        <v>383</v>
      </c>
      <c r="D35" s="98">
        <f>Pressupostos!C$6</f>
        <v>2011</v>
      </c>
      <c r="E35" s="98">
        <f>Pressupostos!D$6</f>
        <v>2012</v>
      </c>
      <c r="F35" s="98">
        <f>Pressupostos!E$6</f>
        <v>2013</v>
      </c>
      <c r="G35" s="98">
        <f>Pressupostos!F$6</f>
        <v>2014</v>
      </c>
      <c r="H35" s="98">
        <f>Pressupostos!G$6</f>
        <v>2015</v>
      </c>
      <c r="I35" s="98">
        <f>Pressupostos!H$6</f>
        <v>2016</v>
      </c>
    </row>
    <row r="36" spans="1:9">
      <c r="A36" s="71" t="str">
        <f>A6</f>
        <v>Vestuário para senhoras</v>
      </c>
      <c r="B36" s="482"/>
      <c r="C36" s="99" t="str">
        <f>IF(ISBLANK(C6),"",C6)</f>
        <v>N.º Peças</v>
      </c>
      <c r="D36" s="73">
        <f>D6</f>
        <v>0</v>
      </c>
      <c r="E36" s="73">
        <f t="shared" ref="E36:E43" si="6">(D6*(1+E16))</f>
        <v>0</v>
      </c>
      <c r="F36" s="73">
        <f t="shared" ref="F36:H43" si="7">E36*(1+F16)</f>
        <v>0</v>
      </c>
      <c r="G36" s="73">
        <f t="shared" si="7"/>
        <v>0</v>
      </c>
      <c r="H36" s="73">
        <f t="shared" si="7"/>
        <v>0</v>
      </c>
      <c r="I36" s="73">
        <f t="shared" ref="I36:I43" si="8">H36*(1+I16)</f>
        <v>0</v>
      </c>
    </row>
    <row r="37" spans="1:9">
      <c r="A37" s="71" t="str">
        <f t="shared" ref="A37:A43" si="9">A7</f>
        <v>Vestuário para homem</v>
      </c>
      <c r="B37" s="482"/>
      <c r="C37" s="99" t="str">
        <f t="shared" ref="C37:C44" si="10">IF(ISBLANK(C7),"",C7)</f>
        <v>N.º Peças</v>
      </c>
      <c r="D37" s="73">
        <f t="shared" ref="D37:D43" si="11">D7</f>
        <v>0</v>
      </c>
      <c r="E37" s="73">
        <f t="shared" si="6"/>
        <v>0</v>
      </c>
      <c r="F37" s="73">
        <f t="shared" si="7"/>
        <v>0</v>
      </c>
      <c r="G37" s="73">
        <f t="shared" si="7"/>
        <v>0</v>
      </c>
      <c r="H37" s="73">
        <f t="shared" si="7"/>
        <v>0</v>
      </c>
      <c r="I37" s="73">
        <f t="shared" si="8"/>
        <v>0</v>
      </c>
    </row>
    <row r="38" spans="1:9">
      <c r="A38" s="71" t="str">
        <f t="shared" si="9"/>
        <v>Vestuário para criança</v>
      </c>
      <c r="B38" s="482"/>
      <c r="C38" s="99" t="str">
        <f t="shared" si="10"/>
        <v>N.º Peças</v>
      </c>
      <c r="D38" s="73">
        <f t="shared" si="11"/>
        <v>0</v>
      </c>
      <c r="E38" s="73">
        <f t="shared" si="6"/>
        <v>0</v>
      </c>
      <c r="F38" s="73">
        <f t="shared" si="7"/>
        <v>0</v>
      </c>
      <c r="G38" s="73">
        <f t="shared" si="7"/>
        <v>0</v>
      </c>
      <c r="H38" s="73">
        <f t="shared" si="7"/>
        <v>0</v>
      </c>
      <c r="I38" s="73">
        <f t="shared" si="8"/>
        <v>0</v>
      </c>
    </row>
    <row r="39" spans="1:9">
      <c r="A39" s="71" t="str">
        <f t="shared" si="9"/>
        <v>.</v>
      </c>
      <c r="B39" s="482"/>
      <c r="C39" s="99" t="str">
        <f t="shared" si="10"/>
        <v/>
      </c>
      <c r="D39" s="73">
        <f t="shared" si="11"/>
        <v>0</v>
      </c>
      <c r="E39" s="73">
        <f t="shared" si="6"/>
        <v>0</v>
      </c>
      <c r="F39" s="73">
        <f t="shared" si="7"/>
        <v>0</v>
      </c>
      <c r="G39" s="73">
        <f t="shared" si="7"/>
        <v>0</v>
      </c>
      <c r="H39" s="73">
        <f t="shared" si="7"/>
        <v>0</v>
      </c>
      <c r="I39" s="73">
        <f t="shared" si="8"/>
        <v>0</v>
      </c>
    </row>
    <row r="40" spans="1:9">
      <c r="A40" s="71" t="str">
        <f t="shared" si="9"/>
        <v>.</v>
      </c>
      <c r="B40" s="482"/>
      <c r="C40" s="99" t="str">
        <f t="shared" si="10"/>
        <v/>
      </c>
      <c r="D40" s="73">
        <f t="shared" si="11"/>
        <v>0</v>
      </c>
      <c r="E40" s="73">
        <f t="shared" si="6"/>
        <v>0</v>
      </c>
      <c r="F40" s="73">
        <f t="shared" si="7"/>
        <v>0</v>
      </c>
      <c r="G40" s="73">
        <f t="shared" si="7"/>
        <v>0</v>
      </c>
      <c r="H40" s="73">
        <f t="shared" si="7"/>
        <v>0</v>
      </c>
      <c r="I40" s="73">
        <f t="shared" si="8"/>
        <v>0</v>
      </c>
    </row>
    <row r="41" spans="1:9">
      <c r="A41" s="71" t="str">
        <f t="shared" si="9"/>
        <v>.</v>
      </c>
      <c r="B41" s="482"/>
      <c r="C41" s="99" t="str">
        <f t="shared" si="10"/>
        <v/>
      </c>
      <c r="D41" s="73">
        <f t="shared" si="11"/>
        <v>0</v>
      </c>
      <c r="E41" s="73">
        <f t="shared" si="6"/>
        <v>0</v>
      </c>
      <c r="F41" s="73">
        <f t="shared" si="7"/>
        <v>0</v>
      </c>
      <c r="G41" s="73">
        <f t="shared" si="7"/>
        <v>0</v>
      </c>
      <c r="H41" s="73">
        <f t="shared" si="7"/>
        <v>0</v>
      </c>
      <c r="I41" s="73">
        <f t="shared" si="8"/>
        <v>0</v>
      </c>
    </row>
    <row r="42" spans="1:9">
      <c r="A42" s="71" t="str">
        <f t="shared" si="9"/>
        <v>.</v>
      </c>
      <c r="B42" s="482"/>
      <c r="C42" s="99" t="str">
        <f t="shared" si="10"/>
        <v/>
      </c>
      <c r="D42" s="73">
        <f t="shared" si="11"/>
        <v>0</v>
      </c>
      <c r="E42" s="73">
        <f t="shared" si="6"/>
        <v>0</v>
      </c>
      <c r="F42" s="73">
        <f t="shared" si="7"/>
        <v>0</v>
      </c>
      <c r="G42" s="73">
        <f t="shared" si="7"/>
        <v>0</v>
      </c>
      <c r="H42" s="73">
        <f t="shared" si="7"/>
        <v>0</v>
      </c>
      <c r="I42" s="73">
        <f t="shared" si="8"/>
        <v>0</v>
      </c>
    </row>
    <row r="43" spans="1:9">
      <c r="A43" s="71" t="str">
        <f t="shared" si="9"/>
        <v xml:space="preserve">. </v>
      </c>
      <c r="B43" s="482"/>
      <c r="C43" s="99" t="str">
        <f t="shared" si="10"/>
        <v/>
      </c>
      <c r="D43" s="73">
        <f t="shared" si="11"/>
        <v>0</v>
      </c>
      <c r="E43" s="73">
        <f t="shared" si="6"/>
        <v>0</v>
      </c>
      <c r="F43" s="73">
        <f t="shared" si="7"/>
        <v>0</v>
      </c>
      <c r="G43" s="73">
        <f t="shared" si="7"/>
        <v>0</v>
      </c>
      <c r="H43" s="73">
        <f t="shared" si="7"/>
        <v>0</v>
      </c>
      <c r="I43" s="73">
        <f t="shared" si="8"/>
        <v>0</v>
      </c>
    </row>
    <row r="44" spans="1:9" ht="13.5" thickBot="1">
      <c r="A44" s="71"/>
      <c r="B44" s="483"/>
      <c r="C44" s="100" t="str">
        <f t="shared" si="10"/>
        <v/>
      </c>
      <c r="D44" s="101"/>
      <c r="E44" s="101"/>
      <c r="F44" s="101"/>
      <c r="G44" s="101"/>
      <c r="H44" s="101"/>
      <c r="I44" s="101"/>
    </row>
    <row r="45" spans="1:9" ht="13.5" thickTop="1">
      <c r="A45" s="83" t="s">
        <v>384</v>
      </c>
      <c r="B45" s="84"/>
      <c r="C45" s="97" t="s">
        <v>385</v>
      </c>
      <c r="D45" s="98">
        <f>Pressupostos!C$6</f>
        <v>2011</v>
      </c>
      <c r="E45" s="98">
        <f>Pressupostos!D$6</f>
        <v>2012</v>
      </c>
      <c r="F45" s="98">
        <f>Pressupostos!E$6</f>
        <v>2013</v>
      </c>
      <c r="G45" s="98">
        <f>Pressupostos!F$6</f>
        <v>2014</v>
      </c>
      <c r="H45" s="98">
        <f>Pressupostos!G$6</f>
        <v>2015</v>
      </c>
      <c r="I45" s="98">
        <f>Pressupostos!H$6</f>
        <v>2016</v>
      </c>
    </row>
    <row r="46" spans="1:9">
      <c r="A46" s="71" t="str">
        <f t="shared" ref="A46:A53" si="12">A6</f>
        <v>Vestuário para senhoras</v>
      </c>
      <c r="B46" s="482"/>
      <c r="C46" s="315"/>
      <c r="D46" s="73">
        <f>E6</f>
        <v>0</v>
      </c>
      <c r="E46" s="73">
        <f t="shared" ref="E46:E53" si="13">(D46*(1+E26))</f>
        <v>0</v>
      </c>
      <c r="F46" s="73">
        <f t="shared" ref="F46:H53" si="14">E46*(1+F26)</f>
        <v>0</v>
      </c>
      <c r="G46" s="73">
        <f t="shared" si="14"/>
        <v>0</v>
      </c>
      <c r="H46" s="73">
        <f t="shared" si="14"/>
        <v>0</v>
      </c>
      <c r="I46" s="73">
        <f t="shared" ref="I46:I53" si="15">H46*(1+I26)</f>
        <v>0</v>
      </c>
    </row>
    <row r="47" spans="1:9">
      <c r="A47" s="71" t="str">
        <f t="shared" si="12"/>
        <v>Vestuário para homem</v>
      </c>
      <c r="B47" s="482"/>
      <c r="C47" s="315"/>
      <c r="D47" s="73">
        <f t="shared" ref="D47:D53" si="16">E7</f>
        <v>0</v>
      </c>
      <c r="E47" s="73">
        <f t="shared" si="13"/>
        <v>0</v>
      </c>
      <c r="F47" s="73">
        <f t="shared" si="14"/>
        <v>0</v>
      </c>
      <c r="G47" s="73">
        <f t="shared" si="14"/>
        <v>0</v>
      </c>
      <c r="H47" s="73">
        <f t="shared" si="14"/>
        <v>0</v>
      </c>
      <c r="I47" s="73">
        <f t="shared" si="15"/>
        <v>0</v>
      </c>
    </row>
    <row r="48" spans="1:9">
      <c r="A48" s="71" t="str">
        <f t="shared" si="12"/>
        <v>Vestuário para criança</v>
      </c>
      <c r="B48" s="482"/>
      <c r="C48" s="315"/>
      <c r="D48" s="73">
        <f t="shared" si="16"/>
        <v>0</v>
      </c>
      <c r="E48" s="73">
        <f t="shared" si="13"/>
        <v>0</v>
      </c>
      <c r="F48" s="73">
        <f t="shared" si="14"/>
        <v>0</v>
      </c>
      <c r="G48" s="73">
        <f t="shared" si="14"/>
        <v>0</v>
      </c>
      <c r="H48" s="73">
        <f t="shared" si="14"/>
        <v>0</v>
      </c>
      <c r="I48" s="73">
        <f t="shared" si="15"/>
        <v>0</v>
      </c>
    </row>
    <row r="49" spans="1:10">
      <c r="A49" s="71" t="str">
        <f t="shared" si="12"/>
        <v>.</v>
      </c>
      <c r="B49" s="482"/>
      <c r="C49" s="315"/>
      <c r="D49" s="73">
        <f t="shared" si="16"/>
        <v>0</v>
      </c>
      <c r="E49" s="73">
        <f t="shared" si="13"/>
        <v>0</v>
      </c>
      <c r="F49" s="73">
        <f t="shared" si="14"/>
        <v>0</v>
      </c>
      <c r="G49" s="73">
        <f t="shared" si="14"/>
        <v>0</v>
      </c>
      <c r="H49" s="73">
        <f t="shared" si="14"/>
        <v>0</v>
      </c>
      <c r="I49" s="73">
        <f t="shared" si="15"/>
        <v>0</v>
      </c>
    </row>
    <row r="50" spans="1:10">
      <c r="A50" s="71" t="str">
        <f t="shared" si="12"/>
        <v>.</v>
      </c>
      <c r="B50" s="482"/>
      <c r="C50" s="315"/>
      <c r="D50" s="73">
        <f t="shared" si="16"/>
        <v>0</v>
      </c>
      <c r="E50" s="73">
        <f t="shared" si="13"/>
        <v>0</v>
      </c>
      <c r="F50" s="73">
        <f t="shared" si="14"/>
        <v>0</v>
      </c>
      <c r="G50" s="73">
        <f t="shared" si="14"/>
        <v>0</v>
      </c>
      <c r="H50" s="73">
        <f t="shared" si="14"/>
        <v>0</v>
      </c>
      <c r="I50" s="73">
        <f t="shared" si="15"/>
        <v>0</v>
      </c>
    </row>
    <row r="51" spans="1:10">
      <c r="A51" s="71" t="str">
        <f t="shared" si="12"/>
        <v>.</v>
      </c>
      <c r="B51" s="482"/>
      <c r="C51" s="315"/>
      <c r="D51" s="73">
        <f t="shared" si="16"/>
        <v>0</v>
      </c>
      <c r="E51" s="73">
        <f t="shared" si="13"/>
        <v>0</v>
      </c>
      <c r="F51" s="73">
        <f t="shared" si="14"/>
        <v>0</v>
      </c>
      <c r="G51" s="73">
        <f t="shared" si="14"/>
        <v>0</v>
      </c>
      <c r="H51" s="73">
        <f t="shared" si="14"/>
        <v>0</v>
      </c>
      <c r="I51" s="73">
        <f t="shared" si="15"/>
        <v>0</v>
      </c>
    </row>
    <row r="52" spans="1:10">
      <c r="A52" s="71" t="str">
        <f t="shared" si="12"/>
        <v>.</v>
      </c>
      <c r="B52" s="482"/>
      <c r="C52" s="315"/>
      <c r="D52" s="73">
        <f t="shared" si="16"/>
        <v>0</v>
      </c>
      <c r="E52" s="73">
        <f t="shared" si="13"/>
        <v>0</v>
      </c>
      <c r="F52" s="73">
        <f t="shared" si="14"/>
        <v>0</v>
      </c>
      <c r="G52" s="73">
        <f t="shared" si="14"/>
        <v>0</v>
      </c>
      <c r="H52" s="73">
        <f t="shared" si="14"/>
        <v>0</v>
      </c>
      <c r="I52" s="73">
        <f t="shared" si="15"/>
        <v>0</v>
      </c>
    </row>
    <row r="53" spans="1:10">
      <c r="A53" s="71" t="str">
        <f t="shared" si="12"/>
        <v xml:space="preserve">. </v>
      </c>
      <c r="B53" s="482"/>
      <c r="C53" s="315"/>
      <c r="D53" s="73">
        <f t="shared" si="16"/>
        <v>0</v>
      </c>
      <c r="E53" s="73">
        <f t="shared" si="13"/>
        <v>0</v>
      </c>
      <c r="F53" s="73">
        <f t="shared" si="14"/>
        <v>0</v>
      </c>
      <c r="G53" s="73">
        <f t="shared" si="14"/>
        <v>0</v>
      </c>
      <c r="H53" s="73">
        <f t="shared" si="14"/>
        <v>0</v>
      </c>
      <c r="I53" s="73">
        <f t="shared" si="15"/>
        <v>0</v>
      </c>
    </row>
    <row r="54" spans="1:10" ht="13.5" thickBot="1">
      <c r="A54" s="94"/>
      <c r="B54" s="483"/>
      <c r="C54" s="101"/>
      <c r="D54" s="101"/>
      <c r="E54" s="101"/>
      <c r="F54" s="101"/>
      <c r="G54" s="101"/>
      <c r="H54" s="101"/>
      <c r="I54" s="101"/>
    </row>
    <row r="55" spans="1:10" ht="22.5" customHeight="1" thickTop="1">
      <c r="A55" s="704" t="s">
        <v>386</v>
      </c>
      <c r="B55" s="705"/>
      <c r="C55" s="705"/>
      <c r="D55" s="82">
        <f>Pressupostos!C$6</f>
        <v>2011</v>
      </c>
      <c r="E55" s="82">
        <f>Pressupostos!D$6</f>
        <v>2012</v>
      </c>
      <c r="F55" s="82">
        <f>Pressupostos!E$6</f>
        <v>2013</v>
      </c>
      <c r="G55" s="82">
        <f>Pressupostos!F$6</f>
        <v>2014</v>
      </c>
      <c r="H55" s="82">
        <f>Pressupostos!G$6</f>
        <v>2015</v>
      </c>
      <c r="I55" s="82">
        <f>Pressupostos!H$6</f>
        <v>2016</v>
      </c>
    </row>
    <row r="56" spans="1:10">
      <c r="A56" s="72" t="str">
        <f t="shared" ref="A56:A63" si="17">A6</f>
        <v>Vestuário para senhoras</v>
      </c>
      <c r="B56" s="482"/>
      <c r="C56" s="102"/>
      <c r="D56" s="73">
        <f>(D36*Pressupostos!C$8)*D46</f>
        <v>0</v>
      </c>
      <c r="E56" s="73">
        <f>(E36*Pressupostos!D$8)*E46</f>
        <v>0</v>
      </c>
      <c r="F56" s="73">
        <f>(F36*Pressupostos!E$8)*F46</f>
        <v>0</v>
      </c>
      <c r="G56" s="73">
        <f>(G36*Pressupostos!F$8)*G46</f>
        <v>0</v>
      </c>
      <c r="H56" s="73">
        <f>(H36*Pressupostos!G$8)*H46</f>
        <v>0</v>
      </c>
      <c r="I56" s="73">
        <f>(I36*Pressupostos!H$8)*I46</f>
        <v>0</v>
      </c>
    </row>
    <row r="57" spans="1:10" ht="15">
      <c r="A57" s="72" t="str">
        <f t="shared" si="17"/>
        <v>Vestuário para homem</v>
      </c>
      <c r="B57" s="482"/>
      <c r="C57" s="102"/>
      <c r="D57" s="73">
        <f>(D37*Pressupostos!C$8)*D47</f>
        <v>0</v>
      </c>
      <c r="E57" s="73">
        <f>(E37*Pressupostos!D$8)*E47</f>
        <v>0</v>
      </c>
      <c r="F57" s="73">
        <f>(F37*Pressupostos!E$8)*F47</f>
        <v>0</v>
      </c>
      <c r="G57" s="73">
        <f>(G37*Pressupostos!F$8)*G47</f>
        <v>0</v>
      </c>
      <c r="H57" s="73">
        <f>(H37*Pressupostos!G$8)*H47</f>
        <v>0</v>
      </c>
      <c r="I57" s="73">
        <f>(I37*Pressupostos!H$8)*I47</f>
        <v>0</v>
      </c>
      <c r="J57" s="103">
        <f>H57</f>
        <v>0</v>
      </c>
    </row>
    <row r="58" spans="1:10">
      <c r="A58" s="72" t="str">
        <f t="shared" si="17"/>
        <v>Vestuário para criança</v>
      </c>
      <c r="B58" s="482"/>
      <c r="C58" s="102"/>
      <c r="D58" s="73">
        <f>(D38*Pressupostos!C$8)*D48</f>
        <v>0</v>
      </c>
      <c r="E58" s="73">
        <f>(E38*Pressupostos!D$8)*E48</f>
        <v>0</v>
      </c>
      <c r="F58" s="73">
        <f>(F38*Pressupostos!E$8)*F48</f>
        <v>0</v>
      </c>
      <c r="G58" s="73">
        <f>(G38*Pressupostos!F$8)*G48</f>
        <v>0</v>
      </c>
      <c r="H58" s="73">
        <f>(H38*Pressupostos!G$8)*H48</f>
        <v>0</v>
      </c>
      <c r="I58" s="73">
        <f>(I38*Pressupostos!H$8)*I48</f>
        <v>0</v>
      </c>
    </row>
    <row r="59" spans="1:10">
      <c r="A59" s="72" t="str">
        <f t="shared" si="17"/>
        <v>.</v>
      </c>
      <c r="B59" s="482"/>
      <c r="C59" s="102"/>
      <c r="D59" s="73">
        <f>(D39*Pressupostos!C$8)*D49</f>
        <v>0</v>
      </c>
      <c r="E59" s="73">
        <f>(E39*Pressupostos!D$8)*E49</f>
        <v>0</v>
      </c>
      <c r="F59" s="73">
        <f>(F39*Pressupostos!E$8)*F49</f>
        <v>0</v>
      </c>
      <c r="G59" s="73">
        <f>(G39*Pressupostos!F$8)*G49</f>
        <v>0</v>
      </c>
      <c r="H59" s="73">
        <f>(H39*Pressupostos!G$8)*H49</f>
        <v>0</v>
      </c>
      <c r="I59" s="73">
        <f>(I39*Pressupostos!H$8)*I49</f>
        <v>0</v>
      </c>
    </row>
    <row r="60" spans="1:10">
      <c r="A60" s="71" t="str">
        <f t="shared" si="17"/>
        <v>.</v>
      </c>
      <c r="B60" s="482"/>
      <c r="C60" s="102"/>
      <c r="D60" s="73">
        <f>(D40*Pressupostos!C$8)*D50</f>
        <v>0</v>
      </c>
      <c r="E60" s="73">
        <f>(E40*Pressupostos!D$8)*E50</f>
        <v>0</v>
      </c>
      <c r="F60" s="73">
        <f>(F40*Pressupostos!E$8)*F50</f>
        <v>0</v>
      </c>
      <c r="G60" s="73">
        <f>(G40*Pressupostos!F$8)*G50</f>
        <v>0</v>
      </c>
      <c r="H60" s="73">
        <f>(H40*Pressupostos!G$8)*H50</f>
        <v>0</v>
      </c>
      <c r="I60" s="73">
        <f>(I40*Pressupostos!H$8)*I50</f>
        <v>0</v>
      </c>
    </row>
    <row r="61" spans="1:10">
      <c r="A61" s="71" t="str">
        <f t="shared" si="17"/>
        <v>.</v>
      </c>
      <c r="B61" s="482"/>
      <c r="C61" s="102"/>
      <c r="D61" s="73">
        <f>(D41*Pressupostos!C$8)*D51</f>
        <v>0</v>
      </c>
      <c r="E61" s="73">
        <f>(E41*Pressupostos!D$8)*E51</f>
        <v>0</v>
      </c>
      <c r="F61" s="73">
        <f>(F41*Pressupostos!E$8)*F51</f>
        <v>0</v>
      </c>
      <c r="G61" s="73">
        <f>(G41*Pressupostos!F$8)*G51</f>
        <v>0</v>
      </c>
      <c r="H61" s="73">
        <f>(H41*Pressupostos!G$8)*H51</f>
        <v>0</v>
      </c>
      <c r="I61" s="73">
        <f>(I41*Pressupostos!H$8)*I51</f>
        <v>0</v>
      </c>
    </row>
    <row r="62" spans="1:10">
      <c r="A62" s="71" t="str">
        <f t="shared" si="17"/>
        <v>.</v>
      </c>
      <c r="B62" s="482"/>
      <c r="C62" s="102"/>
      <c r="D62" s="73">
        <f>(D42*Pressupostos!C$8)*D52</f>
        <v>0</v>
      </c>
      <c r="E62" s="73">
        <f>(E42*Pressupostos!D$8)*E52</f>
        <v>0</v>
      </c>
      <c r="F62" s="73">
        <f>(F42*Pressupostos!E$8)*F52</f>
        <v>0</v>
      </c>
      <c r="G62" s="73">
        <f>(G42*Pressupostos!F$8)*G52</f>
        <v>0</v>
      </c>
      <c r="H62" s="73">
        <f>(H42*Pressupostos!G$8)*H52</f>
        <v>0</v>
      </c>
      <c r="I62" s="73">
        <f>(I42*Pressupostos!H$8)*I52</f>
        <v>0</v>
      </c>
    </row>
    <row r="63" spans="1:10">
      <c r="A63" s="71" t="str">
        <f t="shared" si="17"/>
        <v xml:space="preserve">. </v>
      </c>
      <c r="B63" s="482"/>
      <c r="C63" s="102"/>
      <c r="D63" s="73">
        <f>(D43*Pressupostos!C$8)*D53</f>
        <v>0</v>
      </c>
      <c r="E63" s="73">
        <f>(E43*Pressupostos!D$8)*E53</f>
        <v>0</v>
      </c>
      <c r="F63" s="73">
        <f>(F43*Pressupostos!E$8)*F53</f>
        <v>0</v>
      </c>
      <c r="G63" s="73">
        <f>(G43*Pressupostos!F$8)*G53</f>
        <v>0</v>
      </c>
      <c r="H63" s="73">
        <f>(H43*Pressupostos!G$8)*H53</f>
        <v>0</v>
      </c>
      <c r="I63" s="73">
        <f>(I43*Pressupostos!H$8)*I53</f>
        <v>0</v>
      </c>
    </row>
    <row r="64" spans="1:10">
      <c r="A64" s="71"/>
      <c r="B64" s="482"/>
      <c r="C64" s="85"/>
      <c r="D64" s="104">
        <f>(D44*Pressupostos!C$8)*D54</f>
        <v>0</v>
      </c>
      <c r="E64" s="104">
        <f>(E44*Pressupostos!D$8)*E54</f>
        <v>0</v>
      </c>
      <c r="F64" s="104">
        <f>(F44*Pressupostos!E$8)*F54</f>
        <v>0</v>
      </c>
      <c r="G64" s="104">
        <f>(G44*Pressupostos!F$8)*G54</f>
        <v>0</v>
      </c>
      <c r="H64" s="104">
        <f>(H44*Pressupostos!G$8)*H54</f>
        <v>0</v>
      </c>
      <c r="I64" s="104">
        <f>(I44*Pressupostos!H$8)*I54</f>
        <v>0</v>
      </c>
    </row>
    <row r="65" spans="1:9" ht="13.5" thickBot="1">
      <c r="A65" s="376" t="s">
        <v>387</v>
      </c>
      <c r="B65" s="484"/>
      <c r="C65" s="105"/>
      <c r="D65" s="88">
        <f t="shared" ref="D65:I65" si="18">SUM(D56:D63)</f>
        <v>0</v>
      </c>
      <c r="E65" s="88">
        <f t="shared" si="18"/>
        <v>0</v>
      </c>
      <c r="F65" s="88">
        <f t="shared" si="18"/>
        <v>0</v>
      </c>
      <c r="G65" s="88">
        <f t="shared" si="18"/>
        <v>0</v>
      </c>
      <c r="H65" s="88">
        <f t="shared" si="18"/>
        <v>0</v>
      </c>
      <c r="I65" s="88">
        <f t="shared" si="18"/>
        <v>0</v>
      </c>
    </row>
  </sheetData>
  <mergeCells count="3">
    <mergeCell ref="A15:D15"/>
    <mergeCell ref="A25:D25"/>
    <mergeCell ref="A55:C55"/>
  </mergeCells>
  <phoneticPr fontId="0" type="noConversion"/>
  <printOptions horizontalCentered="1"/>
  <pageMargins left="0.4" right="0.44" top="0.53" bottom="0.45" header="0" footer="0"/>
  <pageSetup paperSize="9" scale="83" orientation="portrait" r:id="rId1"/>
  <headerFooter alignWithMargins="0"/>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9">
    <pageSetUpPr fitToPage="1"/>
  </sheetPr>
  <dimension ref="A1:J64"/>
  <sheetViews>
    <sheetView view="pageBreakPreview" zoomScaleNormal="100" zoomScaleSheetLayoutView="100" workbookViewId="0">
      <selection activeCell="K8" sqref="K8"/>
    </sheetView>
  </sheetViews>
  <sheetFormatPr defaultRowHeight="12.75" outlineLevelCol="1"/>
  <cols>
    <col min="1" max="1" width="44" style="54" customWidth="1"/>
    <col min="2" max="2" width="10.7109375" style="54" customWidth="1" outlineLevel="1"/>
    <col min="3" max="9" width="10.7109375" style="54" customWidth="1"/>
    <col min="10" max="10" width="9.140625" style="54"/>
    <col min="11" max="11" width="14.42578125" style="54" customWidth="1"/>
    <col min="12" max="16384" width="9.140625" style="54"/>
  </cols>
  <sheetData>
    <row r="1" spans="1:10" ht="19.5" customHeight="1">
      <c r="A1" s="1" t="s">
        <v>388</v>
      </c>
    </row>
    <row r="2" spans="1:10" ht="19.5" customHeight="1" thickBot="1">
      <c r="A2" s="1"/>
    </row>
    <row r="3" spans="1:10" ht="29.25" customHeight="1" thickTop="1">
      <c r="A3" s="487" t="s">
        <v>389</v>
      </c>
      <c r="B3" s="487"/>
      <c r="C3" s="201" t="s">
        <v>375</v>
      </c>
      <c r="D3" s="201" t="s">
        <v>376</v>
      </c>
      <c r="E3" s="201" t="s">
        <v>377</v>
      </c>
      <c r="F3" s="57"/>
      <c r="G3" s="57"/>
      <c r="H3" s="57"/>
      <c r="I3" s="57"/>
      <c r="J3" s="57"/>
    </row>
    <row r="4" spans="1:10">
      <c r="A4" s="666" t="s">
        <v>725</v>
      </c>
      <c r="B4" s="448"/>
      <c r="C4" s="59" t="s">
        <v>728</v>
      </c>
      <c r="D4" s="106">
        <v>0</v>
      </c>
      <c r="E4" s="107">
        <v>0</v>
      </c>
      <c r="F4" s="57"/>
      <c r="G4" s="57"/>
      <c r="H4" s="57"/>
      <c r="I4" s="57"/>
      <c r="J4" s="57"/>
    </row>
    <row r="5" spans="1:10">
      <c r="A5" s="666" t="s">
        <v>726</v>
      </c>
      <c r="B5" s="448"/>
      <c r="C5" s="59" t="s">
        <v>728</v>
      </c>
      <c r="D5" s="108">
        <v>0</v>
      </c>
      <c r="E5" s="109">
        <v>0</v>
      </c>
      <c r="F5" s="110"/>
      <c r="G5" s="57"/>
      <c r="H5" s="57"/>
      <c r="I5" s="57"/>
      <c r="J5" s="57"/>
    </row>
    <row r="6" spans="1:10">
      <c r="A6" s="666" t="s">
        <v>727</v>
      </c>
      <c r="B6" s="448"/>
      <c r="C6" s="59" t="s">
        <v>728</v>
      </c>
      <c r="D6" s="111">
        <v>0</v>
      </c>
      <c r="E6" s="107">
        <v>0</v>
      </c>
      <c r="F6" s="57"/>
      <c r="G6" s="57"/>
      <c r="H6" s="57"/>
      <c r="I6" s="57"/>
      <c r="J6" s="57"/>
    </row>
    <row r="7" spans="1:10">
      <c r="A7" s="63" t="s">
        <v>82</v>
      </c>
      <c r="B7" s="448"/>
      <c r="C7" s="59"/>
      <c r="D7" s="111">
        <v>0</v>
      </c>
      <c r="E7" s="107">
        <v>0</v>
      </c>
      <c r="F7" s="57"/>
      <c r="G7" s="57"/>
      <c r="H7" s="57"/>
      <c r="I7" s="57"/>
      <c r="J7" s="57"/>
    </row>
    <row r="8" spans="1:10">
      <c r="A8" s="63" t="s">
        <v>82</v>
      </c>
      <c r="B8" s="448"/>
      <c r="C8" s="59"/>
      <c r="D8" s="111">
        <v>0</v>
      </c>
      <c r="E8" s="107">
        <v>0</v>
      </c>
      <c r="F8" s="57"/>
      <c r="G8" s="57"/>
      <c r="H8" s="57"/>
      <c r="I8" s="57"/>
      <c r="J8" s="57"/>
    </row>
    <row r="9" spans="1:10">
      <c r="A9" s="63" t="s">
        <v>82</v>
      </c>
      <c r="B9" s="448"/>
      <c r="C9" s="59"/>
      <c r="D9" s="111">
        <v>0</v>
      </c>
      <c r="E9" s="107">
        <v>0</v>
      </c>
      <c r="F9" s="57"/>
      <c r="G9" s="57"/>
      <c r="H9" s="57"/>
      <c r="I9" s="57"/>
      <c r="J9" s="57"/>
    </row>
    <row r="10" spans="1:10">
      <c r="A10" s="63" t="s">
        <v>82</v>
      </c>
      <c r="B10" s="448"/>
      <c r="C10" s="59"/>
      <c r="D10" s="111">
        <v>0</v>
      </c>
      <c r="E10" s="107">
        <v>0</v>
      </c>
      <c r="F10" s="57"/>
      <c r="G10" s="57"/>
      <c r="H10" s="57"/>
      <c r="I10" s="57"/>
      <c r="J10" s="57"/>
    </row>
    <row r="11" spans="1:10" ht="13.5" thickBot="1">
      <c r="A11" s="63" t="s">
        <v>82</v>
      </c>
      <c r="B11" s="448"/>
      <c r="C11" s="59"/>
      <c r="D11" s="111">
        <v>0</v>
      </c>
      <c r="E11" s="107">
        <v>0</v>
      </c>
      <c r="F11" s="57"/>
      <c r="G11" s="57"/>
      <c r="H11" s="57"/>
      <c r="I11" s="57"/>
      <c r="J11" s="57"/>
    </row>
    <row r="12" spans="1:10" ht="14.25" thickTop="1" thickBot="1">
      <c r="A12" s="112"/>
      <c r="B12" s="112"/>
      <c r="C12" s="113"/>
      <c r="D12" s="113"/>
      <c r="E12" s="113"/>
      <c r="F12" s="57"/>
      <c r="G12" s="57"/>
      <c r="H12" s="57"/>
      <c r="I12" s="57"/>
      <c r="J12" s="57"/>
    </row>
    <row r="13" spans="1:10" ht="23.25" customHeight="1" thickTop="1">
      <c r="A13" s="706" t="s">
        <v>380</v>
      </c>
      <c r="B13" s="707"/>
      <c r="C13" s="707"/>
      <c r="D13" s="707"/>
      <c r="E13" s="487">
        <f>Pressupostos!D$6</f>
        <v>2012</v>
      </c>
      <c r="F13" s="487">
        <f>Pressupostos!E$6</f>
        <v>2013</v>
      </c>
      <c r="G13" s="487">
        <f>Pressupostos!F$6</f>
        <v>2014</v>
      </c>
      <c r="H13" s="487">
        <f>Pressupostos!G$6</f>
        <v>2015</v>
      </c>
      <c r="I13" s="487">
        <f>Pressupostos!H$6</f>
        <v>2016</v>
      </c>
      <c r="J13" s="57"/>
    </row>
    <row r="14" spans="1:10">
      <c r="A14" s="69" t="str">
        <f t="shared" ref="A14:A21" si="0">A4</f>
        <v>Vestuário para senhoras</v>
      </c>
      <c r="B14" s="159"/>
      <c r="C14" s="114"/>
      <c r="D14" s="115"/>
      <c r="E14" s="79">
        <v>0</v>
      </c>
      <c r="F14" s="79">
        <f>E14</f>
        <v>0</v>
      </c>
      <c r="G14" s="79">
        <f>F14</f>
        <v>0</v>
      </c>
      <c r="H14" s="79">
        <f>G14</f>
        <v>0</v>
      </c>
      <c r="I14" s="79">
        <f>H14</f>
        <v>0</v>
      </c>
      <c r="J14" s="57"/>
    </row>
    <row r="15" spans="1:10">
      <c r="A15" s="69" t="str">
        <f t="shared" si="0"/>
        <v>Vestuário para homem</v>
      </c>
      <c r="B15" s="159"/>
      <c r="C15" s="114"/>
      <c r="D15" s="115"/>
      <c r="E15" s="79">
        <v>0</v>
      </c>
      <c r="F15" s="79">
        <f t="shared" ref="F15:H21" si="1">E15</f>
        <v>0</v>
      </c>
      <c r="G15" s="79">
        <f t="shared" si="1"/>
        <v>0</v>
      </c>
      <c r="H15" s="79">
        <f t="shared" si="1"/>
        <v>0</v>
      </c>
      <c r="I15" s="79">
        <f t="shared" ref="I15:I21" si="2">H15</f>
        <v>0</v>
      </c>
      <c r="J15" s="57"/>
    </row>
    <row r="16" spans="1:10">
      <c r="A16" s="69" t="str">
        <f t="shared" si="0"/>
        <v>Vestuário para criança</v>
      </c>
      <c r="B16" s="159"/>
      <c r="C16" s="114"/>
      <c r="D16" s="115"/>
      <c r="E16" s="79">
        <v>0</v>
      </c>
      <c r="F16" s="79">
        <f t="shared" si="1"/>
        <v>0</v>
      </c>
      <c r="G16" s="79">
        <f t="shared" si="1"/>
        <v>0</v>
      </c>
      <c r="H16" s="79">
        <f t="shared" si="1"/>
        <v>0</v>
      </c>
      <c r="I16" s="79">
        <f t="shared" si="2"/>
        <v>0</v>
      </c>
      <c r="J16" s="57"/>
    </row>
    <row r="17" spans="1:10">
      <c r="A17" s="69" t="str">
        <f t="shared" si="0"/>
        <v xml:space="preserve">. </v>
      </c>
      <c r="B17" s="159"/>
      <c r="C17" s="114"/>
      <c r="D17" s="115"/>
      <c r="E17" s="79">
        <v>0</v>
      </c>
      <c r="F17" s="79">
        <f t="shared" si="1"/>
        <v>0</v>
      </c>
      <c r="G17" s="79">
        <f t="shared" si="1"/>
        <v>0</v>
      </c>
      <c r="H17" s="79">
        <f t="shared" si="1"/>
        <v>0</v>
      </c>
      <c r="I17" s="79">
        <f t="shared" si="2"/>
        <v>0</v>
      </c>
      <c r="J17" s="57"/>
    </row>
    <row r="18" spans="1:10">
      <c r="A18" s="69" t="str">
        <f t="shared" si="0"/>
        <v xml:space="preserve">. </v>
      </c>
      <c r="B18" s="159"/>
      <c r="C18" s="114"/>
      <c r="D18" s="115"/>
      <c r="E18" s="79">
        <v>0</v>
      </c>
      <c r="F18" s="79">
        <f t="shared" si="1"/>
        <v>0</v>
      </c>
      <c r="G18" s="79">
        <f t="shared" si="1"/>
        <v>0</v>
      </c>
      <c r="H18" s="79">
        <f t="shared" si="1"/>
        <v>0</v>
      </c>
      <c r="I18" s="79">
        <f t="shared" si="2"/>
        <v>0</v>
      </c>
      <c r="J18" s="57"/>
    </row>
    <row r="19" spans="1:10">
      <c r="A19" s="69" t="str">
        <f t="shared" si="0"/>
        <v xml:space="preserve">. </v>
      </c>
      <c r="B19" s="159"/>
      <c r="C19" s="114"/>
      <c r="D19" s="115"/>
      <c r="E19" s="79">
        <v>0</v>
      </c>
      <c r="F19" s="79">
        <f t="shared" si="1"/>
        <v>0</v>
      </c>
      <c r="G19" s="79">
        <f t="shared" si="1"/>
        <v>0</v>
      </c>
      <c r="H19" s="79">
        <f t="shared" si="1"/>
        <v>0</v>
      </c>
      <c r="I19" s="79">
        <f t="shared" si="2"/>
        <v>0</v>
      </c>
      <c r="J19" s="57"/>
    </row>
    <row r="20" spans="1:10">
      <c r="A20" s="69" t="str">
        <f t="shared" si="0"/>
        <v xml:space="preserve">. </v>
      </c>
      <c r="B20" s="159"/>
      <c r="C20" s="114"/>
      <c r="D20" s="115"/>
      <c r="E20" s="79">
        <v>0</v>
      </c>
      <c r="F20" s="79">
        <f t="shared" si="1"/>
        <v>0</v>
      </c>
      <c r="G20" s="79">
        <f t="shared" si="1"/>
        <v>0</v>
      </c>
      <c r="H20" s="79">
        <f t="shared" si="1"/>
        <v>0</v>
      </c>
      <c r="I20" s="79">
        <f t="shared" si="2"/>
        <v>0</v>
      </c>
      <c r="J20" s="57"/>
    </row>
    <row r="21" spans="1:10">
      <c r="A21" s="69" t="str">
        <f t="shared" si="0"/>
        <v xml:space="preserve">. </v>
      </c>
      <c r="B21" s="159"/>
      <c r="C21" s="114"/>
      <c r="D21" s="115"/>
      <c r="E21" s="79">
        <v>0</v>
      </c>
      <c r="F21" s="79">
        <f t="shared" si="1"/>
        <v>0</v>
      </c>
      <c r="G21" s="79">
        <f t="shared" si="1"/>
        <v>0</v>
      </c>
      <c r="H21" s="79">
        <f t="shared" si="1"/>
        <v>0</v>
      </c>
      <c r="I21" s="79">
        <f t="shared" si="2"/>
        <v>0</v>
      </c>
      <c r="J21" s="57"/>
    </row>
    <row r="22" spans="1:10" ht="13.5" thickBot="1">
      <c r="A22" s="116"/>
      <c r="B22" s="461"/>
      <c r="C22" s="117"/>
      <c r="D22" s="117"/>
      <c r="E22" s="64"/>
      <c r="F22" s="64"/>
      <c r="G22" s="64"/>
      <c r="H22" s="64"/>
      <c r="I22" s="64"/>
      <c r="J22" s="57"/>
    </row>
    <row r="23" spans="1:10" ht="22.5" customHeight="1" thickTop="1">
      <c r="A23" s="706" t="s">
        <v>381</v>
      </c>
      <c r="B23" s="707"/>
      <c r="C23" s="707"/>
      <c r="D23" s="707"/>
      <c r="E23" s="487">
        <f>Pressupostos!D$6</f>
        <v>2012</v>
      </c>
      <c r="F23" s="487">
        <f>Pressupostos!E$6</f>
        <v>2013</v>
      </c>
      <c r="G23" s="487">
        <f>Pressupostos!F$6</f>
        <v>2014</v>
      </c>
      <c r="H23" s="487">
        <f>Pressupostos!G$6</f>
        <v>2015</v>
      </c>
      <c r="I23" s="487">
        <f>Pressupostos!H$6</f>
        <v>2016</v>
      </c>
      <c r="J23" s="57"/>
    </row>
    <row r="24" spans="1:10">
      <c r="A24" s="69" t="str">
        <f t="shared" ref="A24:A31" si="3">A45</f>
        <v>Vestuário para senhoras</v>
      </c>
      <c r="B24" s="159"/>
      <c r="C24" s="114"/>
      <c r="D24" s="115"/>
      <c r="E24" s="79">
        <v>0</v>
      </c>
      <c r="F24" s="79">
        <f>E24</f>
        <v>0</v>
      </c>
      <c r="G24" s="79">
        <f>F24</f>
        <v>0</v>
      </c>
      <c r="H24" s="79">
        <f>G24</f>
        <v>0</v>
      </c>
      <c r="I24" s="79">
        <f>H24</f>
        <v>0</v>
      </c>
      <c r="J24" s="57"/>
    </row>
    <row r="25" spans="1:10">
      <c r="A25" s="69" t="str">
        <f t="shared" si="3"/>
        <v>Vestuário para homem</v>
      </c>
      <c r="B25" s="159"/>
      <c r="C25" s="114"/>
      <c r="D25" s="115"/>
      <c r="E25" s="79">
        <v>0</v>
      </c>
      <c r="F25" s="79">
        <f t="shared" ref="F25:H31" si="4">E25</f>
        <v>0</v>
      </c>
      <c r="G25" s="79">
        <f t="shared" si="4"/>
        <v>0</v>
      </c>
      <c r="H25" s="79">
        <f t="shared" si="4"/>
        <v>0</v>
      </c>
      <c r="I25" s="79">
        <f t="shared" ref="I25:I31" si="5">H25</f>
        <v>0</v>
      </c>
      <c r="J25" s="57"/>
    </row>
    <row r="26" spans="1:10">
      <c r="A26" s="69" t="str">
        <f t="shared" si="3"/>
        <v>Vestuário para criança</v>
      </c>
      <c r="B26" s="159"/>
      <c r="C26" s="114"/>
      <c r="D26" s="115"/>
      <c r="E26" s="79">
        <v>0</v>
      </c>
      <c r="F26" s="79">
        <f t="shared" si="4"/>
        <v>0</v>
      </c>
      <c r="G26" s="79">
        <f t="shared" si="4"/>
        <v>0</v>
      </c>
      <c r="H26" s="79">
        <f t="shared" si="4"/>
        <v>0</v>
      </c>
      <c r="I26" s="79">
        <f t="shared" si="5"/>
        <v>0</v>
      </c>
      <c r="J26" s="57"/>
    </row>
    <row r="27" spans="1:10">
      <c r="A27" s="69" t="str">
        <f>A48</f>
        <v xml:space="preserve">. </v>
      </c>
      <c r="B27" s="159"/>
      <c r="C27" s="114"/>
      <c r="D27" s="115"/>
      <c r="E27" s="79">
        <v>0</v>
      </c>
      <c r="F27" s="79">
        <f t="shared" si="4"/>
        <v>0</v>
      </c>
      <c r="G27" s="79">
        <f t="shared" si="4"/>
        <v>0</v>
      </c>
      <c r="H27" s="79">
        <f t="shared" si="4"/>
        <v>0</v>
      </c>
      <c r="I27" s="79">
        <f t="shared" si="5"/>
        <v>0</v>
      </c>
      <c r="J27" s="57"/>
    </row>
    <row r="28" spans="1:10">
      <c r="A28" s="69" t="str">
        <f t="shared" si="3"/>
        <v xml:space="preserve">. </v>
      </c>
      <c r="B28" s="159"/>
      <c r="C28" s="114"/>
      <c r="D28" s="115"/>
      <c r="E28" s="79">
        <v>0</v>
      </c>
      <c r="F28" s="79">
        <f t="shared" si="4"/>
        <v>0</v>
      </c>
      <c r="G28" s="79">
        <f t="shared" si="4"/>
        <v>0</v>
      </c>
      <c r="H28" s="79">
        <f t="shared" si="4"/>
        <v>0</v>
      </c>
      <c r="I28" s="79">
        <f t="shared" si="5"/>
        <v>0</v>
      </c>
      <c r="J28" s="57"/>
    </row>
    <row r="29" spans="1:10">
      <c r="A29" s="69" t="str">
        <f t="shared" si="3"/>
        <v xml:space="preserve">. </v>
      </c>
      <c r="B29" s="159"/>
      <c r="C29" s="114"/>
      <c r="D29" s="115"/>
      <c r="E29" s="79">
        <v>0</v>
      </c>
      <c r="F29" s="79">
        <f t="shared" si="4"/>
        <v>0</v>
      </c>
      <c r="G29" s="79">
        <f t="shared" si="4"/>
        <v>0</v>
      </c>
      <c r="H29" s="79">
        <f t="shared" si="4"/>
        <v>0</v>
      </c>
      <c r="I29" s="79">
        <f t="shared" si="5"/>
        <v>0</v>
      </c>
      <c r="J29" s="57"/>
    </row>
    <row r="30" spans="1:10">
      <c r="A30" s="69" t="str">
        <f t="shared" si="3"/>
        <v xml:space="preserve">. </v>
      </c>
      <c r="B30" s="159"/>
      <c r="C30" s="114"/>
      <c r="D30" s="115"/>
      <c r="E30" s="79">
        <v>0</v>
      </c>
      <c r="F30" s="79">
        <f t="shared" si="4"/>
        <v>0</v>
      </c>
      <c r="G30" s="79">
        <f t="shared" si="4"/>
        <v>0</v>
      </c>
      <c r="H30" s="79">
        <f t="shared" si="4"/>
        <v>0</v>
      </c>
      <c r="I30" s="79">
        <f t="shared" si="5"/>
        <v>0</v>
      </c>
      <c r="J30" s="57"/>
    </row>
    <row r="31" spans="1:10">
      <c r="A31" s="69" t="str">
        <f t="shared" si="3"/>
        <v xml:space="preserve">. </v>
      </c>
      <c r="B31" s="159"/>
      <c r="C31" s="114"/>
      <c r="D31" s="115"/>
      <c r="E31" s="79">
        <v>0</v>
      </c>
      <c r="F31" s="79">
        <f t="shared" si="4"/>
        <v>0</v>
      </c>
      <c r="G31" s="79">
        <f t="shared" si="4"/>
        <v>0</v>
      </c>
      <c r="H31" s="79">
        <f t="shared" si="4"/>
        <v>0</v>
      </c>
      <c r="I31" s="79">
        <f t="shared" si="5"/>
        <v>0</v>
      </c>
      <c r="J31" s="57"/>
    </row>
    <row r="32" spans="1:10" ht="13.5" thickBot="1">
      <c r="A32" s="116"/>
      <c r="B32" s="461"/>
      <c r="C32" s="117"/>
      <c r="D32" s="117"/>
      <c r="E32" s="64"/>
      <c r="F32" s="64"/>
      <c r="G32" s="64"/>
      <c r="H32" s="64"/>
      <c r="I32" s="64"/>
      <c r="J32" s="57"/>
    </row>
    <row r="33" spans="1:10" ht="14.25" thickTop="1" thickBot="1">
      <c r="A33" s="118"/>
      <c r="B33" s="118"/>
      <c r="C33" s="119"/>
      <c r="D33" s="119"/>
      <c r="E33" s="119"/>
      <c r="F33" s="119"/>
      <c r="G33" s="119"/>
      <c r="H33" s="119"/>
      <c r="I33" s="119"/>
      <c r="J33" s="57"/>
    </row>
    <row r="34" spans="1:10" ht="13.5" thickTop="1">
      <c r="A34" s="120" t="s">
        <v>382</v>
      </c>
      <c r="B34" s="121"/>
      <c r="C34" s="122" t="s">
        <v>383</v>
      </c>
      <c r="D34" s="123">
        <f>Pressupostos!C$6</f>
        <v>2011</v>
      </c>
      <c r="E34" s="123">
        <f>Pressupostos!D$6</f>
        <v>2012</v>
      </c>
      <c r="F34" s="123">
        <f>Pressupostos!E$6</f>
        <v>2013</v>
      </c>
      <c r="G34" s="123">
        <f>Pressupostos!F$6</f>
        <v>2014</v>
      </c>
      <c r="H34" s="123">
        <f>Pressupostos!G$6</f>
        <v>2015</v>
      </c>
      <c r="I34" s="123">
        <f>Pressupostos!H$6</f>
        <v>2016</v>
      </c>
      <c r="J34" s="57"/>
    </row>
    <row r="35" spans="1:10">
      <c r="A35" s="69" t="str">
        <f>A4</f>
        <v>Vestuário para senhoras</v>
      </c>
      <c r="B35" s="159"/>
      <c r="C35" s="124" t="str">
        <f>IF(ISBLANK(C4),"",C4)</f>
        <v>N.º Peças</v>
      </c>
      <c r="D35" s="60">
        <f>D4</f>
        <v>0</v>
      </c>
      <c r="E35" s="60">
        <f>(D4*(1+E14))</f>
        <v>0</v>
      </c>
      <c r="F35" s="60">
        <f t="shared" ref="F35:H42" si="6">E35*(1+F14)</f>
        <v>0</v>
      </c>
      <c r="G35" s="60">
        <f t="shared" si="6"/>
        <v>0</v>
      </c>
      <c r="H35" s="60">
        <f t="shared" si="6"/>
        <v>0</v>
      </c>
      <c r="I35" s="60">
        <f t="shared" ref="I35:I42" si="7">H35*(1+I14)</f>
        <v>0</v>
      </c>
      <c r="J35" s="57"/>
    </row>
    <row r="36" spans="1:10">
      <c r="A36" s="69" t="str">
        <f t="shared" ref="A36:A42" si="8">A5</f>
        <v>Vestuário para homem</v>
      </c>
      <c r="B36" s="159"/>
      <c r="C36" s="124" t="str">
        <f t="shared" ref="C36:C43" si="9">IF(ISBLANK(C5),"",C5)</f>
        <v>N.º Peças</v>
      </c>
      <c r="D36" s="60">
        <f t="shared" ref="D36:D42" si="10">D5</f>
        <v>0</v>
      </c>
      <c r="E36" s="60">
        <f t="shared" ref="E36:E42" si="11">(D5*(1+E15))</f>
        <v>0</v>
      </c>
      <c r="F36" s="60">
        <f t="shared" si="6"/>
        <v>0</v>
      </c>
      <c r="G36" s="60">
        <f t="shared" si="6"/>
        <v>0</v>
      </c>
      <c r="H36" s="60">
        <f t="shared" si="6"/>
        <v>0</v>
      </c>
      <c r="I36" s="60">
        <f t="shared" si="7"/>
        <v>0</v>
      </c>
      <c r="J36" s="57"/>
    </row>
    <row r="37" spans="1:10">
      <c r="A37" s="69" t="str">
        <f t="shared" si="8"/>
        <v>Vestuário para criança</v>
      </c>
      <c r="B37" s="159"/>
      <c r="C37" s="124" t="str">
        <f t="shared" si="9"/>
        <v>N.º Peças</v>
      </c>
      <c r="D37" s="60">
        <f t="shared" si="10"/>
        <v>0</v>
      </c>
      <c r="E37" s="60">
        <f t="shared" si="11"/>
        <v>0</v>
      </c>
      <c r="F37" s="60">
        <f t="shared" si="6"/>
        <v>0</v>
      </c>
      <c r="G37" s="60">
        <f t="shared" si="6"/>
        <v>0</v>
      </c>
      <c r="H37" s="60">
        <f t="shared" si="6"/>
        <v>0</v>
      </c>
      <c r="I37" s="60">
        <f t="shared" si="7"/>
        <v>0</v>
      </c>
      <c r="J37" s="57"/>
    </row>
    <row r="38" spans="1:10">
      <c r="A38" s="69" t="str">
        <f t="shared" si="8"/>
        <v xml:space="preserve">. </v>
      </c>
      <c r="B38" s="159"/>
      <c r="C38" s="124" t="str">
        <f t="shared" si="9"/>
        <v/>
      </c>
      <c r="D38" s="60">
        <f t="shared" si="10"/>
        <v>0</v>
      </c>
      <c r="E38" s="60">
        <f t="shared" si="11"/>
        <v>0</v>
      </c>
      <c r="F38" s="60">
        <f t="shared" si="6"/>
        <v>0</v>
      </c>
      <c r="G38" s="60">
        <f t="shared" si="6"/>
        <v>0</v>
      </c>
      <c r="H38" s="60">
        <f t="shared" si="6"/>
        <v>0</v>
      </c>
      <c r="I38" s="60">
        <f t="shared" si="7"/>
        <v>0</v>
      </c>
      <c r="J38" s="57"/>
    </row>
    <row r="39" spans="1:10">
      <c r="A39" s="69" t="str">
        <f t="shared" si="8"/>
        <v xml:space="preserve">. </v>
      </c>
      <c r="B39" s="159"/>
      <c r="C39" s="124" t="str">
        <f t="shared" si="9"/>
        <v/>
      </c>
      <c r="D39" s="60">
        <f t="shared" si="10"/>
        <v>0</v>
      </c>
      <c r="E39" s="60">
        <f t="shared" si="11"/>
        <v>0</v>
      </c>
      <c r="F39" s="60">
        <f t="shared" si="6"/>
        <v>0</v>
      </c>
      <c r="G39" s="60">
        <f t="shared" si="6"/>
        <v>0</v>
      </c>
      <c r="H39" s="60">
        <f t="shared" si="6"/>
        <v>0</v>
      </c>
      <c r="I39" s="60">
        <f t="shared" si="7"/>
        <v>0</v>
      </c>
      <c r="J39" s="57"/>
    </row>
    <row r="40" spans="1:10">
      <c r="A40" s="69" t="str">
        <f t="shared" si="8"/>
        <v xml:space="preserve">. </v>
      </c>
      <c r="B40" s="159"/>
      <c r="C40" s="124" t="str">
        <f t="shared" si="9"/>
        <v/>
      </c>
      <c r="D40" s="60">
        <f t="shared" si="10"/>
        <v>0</v>
      </c>
      <c r="E40" s="60">
        <f t="shared" si="11"/>
        <v>0</v>
      </c>
      <c r="F40" s="60">
        <f t="shared" si="6"/>
        <v>0</v>
      </c>
      <c r="G40" s="60">
        <f t="shared" si="6"/>
        <v>0</v>
      </c>
      <c r="H40" s="60">
        <f t="shared" si="6"/>
        <v>0</v>
      </c>
      <c r="I40" s="60">
        <f t="shared" si="7"/>
        <v>0</v>
      </c>
      <c r="J40" s="57"/>
    </row>
    <row r="41" spans="1:10">
      <c r="A41" s="69" t="str">
        <f t="shared" si="8"/>
        <v xml:space="preserve">. </v>
      </c>
      <c r="B41" s="159"/>
      <c r="C41" s="124" t="str">
        <f t="shared" si="9"/>
        <v/>
      </c>
      <c r="D41" s="60">
        <f t="shared" si="10"/>
        <v>0</v>
      </c>
      <c r="E41" s="60">
        <f t="shared" si="11"/>
        <v>0</v>
      </c>
      <c r="F41" s="60">
        <f t="shared" si="6"/>
        <v>0</v>
      </c>
      <c r="G41" s="60">
        <f t="shared" si="6"/>
        <v>0</v>
      </c>
      <c r="H41" s="60">
        <f t="shared" si="6"/>
        <v>0</v>
      </c>
      <c r="I41" s="60">
        <f t="shared" si="7"/>
        <v>0</v>
      </c>
      <c r="J41" s="57"/>
    </row>
    <row r="42" spans="1:10">
      <c r="A42" s="69" t="str">
        <f t="shared" si="8"/>
        <v xml:space="preserve">. </v>
      </c>
      <c r="B42" s="159"/>
      <c r="C42" s="124" t="str">
        <f t="shared" si="9"/>
        <v/>
      </c>
      <c r="D42" s="60">
        <f t="shared" si="10"/>
        <v>0</v>
      </c>
      <c r="E42" s="60">
        <f t="shared" si="11"/>
        <v>0</v>
      </c>
      <c r="F42" s="60">
        <f t="shared" si="6"/>
        <v>0</v>
      </c>
      <c r="G42" s="60">
        <f t="shared" si="6"/>
        <v>0</v>
      </c>
      <c r="H42" s="60">
        <f t="shared" si="6"/>
        <v>0</v>
      </c>
      <c r="I42" s="60">
        <f t="shared" si="7"/>
        <v>0</v>
      </c>
      <c r="J42" s="57"/>
    </row>
    <row r="43" spans="1:10" ht="13.5" thickBot="1">
      <c r="A43" s="69"/>
      <c r="B43" s="461"/>
      <c r="C43" s="125" t="str">
        <f t="shared" si="9"/>
        <v/>
      </c>
      <c r="D43" s="126"/>
      <c r="E43" s="126"/>
      <c r="F43" s="126"/>
      <c r="G43" s="126"/>
      <c r="H43" s="126"/>
      <c r="I43" s="126"/>
      <c r="J43" s="57"/>
    </row>
    <row r="44" spans="1:10" ht="13.5" thickTop="1">
      <c r="A44" s="120" t="s">
        <v>384</v>
      </c>
      <c r="B44" s="121"/>
      <c r="C44" s="122" t="s">
        <v>385</v>
      </c>
      <c r="D44" s="123">
        <f>Pressupostos!C$6</f>
        <v>2011</v>
      </c>
      <c r="E44" s="123">
        <f>Pressupostos!D$6</f>
        <v>2012</v>
      </c>
      <c r="F44" s="123">
        <f>Pressupostos!E$6</f>
        <v>2013</v>
      </c>
      <c r="G44" s="123">
        <f>Pressupostos!F$6</f>
        <v>2014</v>
      </c>
      <c r="H44" s="123">
        <f>Pressupostos!G$6</f>
        <v>2015</v>
      </c>
      <c r="I44" s="123">
        <f>Pressupostos!H$6</f>
        <v>2016</v>
      </c>
      <c r="J44" s="57"/>
    </row>
    <row r="45" spans="1:10">
      <c r="A45" s="69" t="str">
        <f t="shared" ref="A45:A52" si="12">A4</f>
        <v>Vestuário para senhoras</v>
      </c>
      <c r="B45" s="159"/>
      <c r="C45" s="127"/>
      <c r="D45" s="60">
        <f>E4</f>
        <v>0</v>
      </c>
      <c r="E45" s="60">
        <f>(D45*(1+E24))</f>
        <v>0</v>
      </c>
      <c r="F45" s="60">
        <f>E45*(1+F24)</f>
        <v>0</v>
      </c>
      <c r="G45" s="60">
        <f>F45*(1+G24)</f>
        <v>0</v>
      </c>
      <c r="H45" s="60">
        <f>G45*(1+H24)</f>
        <v>0</v>
      </c>
      <c r="I45" s="60">
        <f>H45*(1+I24)</f>
        <v>0</v>
      </c>
      <c r="J45" s="57"/>
    </row>
    <row r="46" spans="1:10">
      <c r="A46" s="69" t="str">
        <f t="shared" si="12"/>
        <v>Vestuário para homem</v>
      </c>
      <c r="B46" s="159"/>
      <c r="C46" s="127"/>
      <c r="D46" s="60">
        <f t="shared" ref="D46:D52" si="13">E5</f>
        <v>0</v>
      </c>
      <c r="E46" s="60">
        <f t="shared" ref="E46:E52" si="14">(D46*(1+E25))</f>
        <v>0</v>
      </c>
      <c r="F46" s="60">
        <f t="shared" ref="F46:H52" si="15">E46*(1+F25)</f>
        <v>0</v>
      </c>
      <c r="G46" s="60">
        <f t="shared" si="15"/>
        <v>0</v>
      </c>
      <c r="H46" s="60">
        <f t="shared" si="15"/>
        <v>0</v>
      </c>
      <c r="I46" s="60">
        <f t="shared" ref="I46:I52" si="16">H46*(1+I25)</f>
        <v>0</v>
      </c>
      <c r="J46" s="57"/>
    </row>
    <row r="47" spans="1:10">
      <c r="A47" s="69" t="str">
        <f t="shared" si="12"/>
        <v>Vestuário para criança</v>
      </c>
      <c r="B47" s="159"/>
      <c r="C47" s="127"/>
      <c r="D47" s="60">
        <f t="shared" si="13"/>
        <v>0</v>
      </c>
      <c r="E47" s="60">
        <f t="shared" si="14"/>
        <v>0</v>
      </c>
      <c r="F47" s="60">
        <f t="shared" si="15"/>
        <v>0</v>
      </c>
      <c r="G47" s="60">
        <f t="shared" si="15"/>
        <v>0</v>
      </c>
      <c r="H47" s="60">
        <f t="shared" si="15"/>
        <v>0</v>
      </c>
      <c r="I47" s="60">
        <f t="shared" si="16"/>
        <v>0</v>
      </c>
      <c r="J47" s="57"/>
    </row>
    <row r="48" spans="1:10">
      <c r="A48" s="69" t="str">
        <f t="shared" si="12"/>
        <v xml:space="preserve">. </v>
      </c>
      <c r="B48" s="159"/>
      <c r="C48" s="127"/>
      <c r="D48" s="60">
        <f t="shared" si="13"/>
        <v>0</v>
      </c>
      <c r="E48" s="60">
        <f t="shared" si="14"/>
        <v>0</v>
      </c>
      <c r="F48" s="60">
        <f t="shared" si="15"/>
        <v>0</v>
      </c>
      <c r="G48" s="60">
        <f t="shared" si="15"/>
        <v>0</v>
      </c>
      <c r="H48" s="60">
        <f t="shared" si="15"/>
        <v>0</v>
      </c>
      <c r="I48" s="60">
        <f t="shared" si="16"/>
        <v>0</v>
      </c>
      <c r="J48" s="57"/>
    </row>
    <row r="49" spans="1:10">
      <c r="A49" s="69" t="str">
        <f t="shared" si="12"/>
        <v xml:space="preserve">. </v>
      </c>
      <c r="B49" s="159"/>
      <c r="C49" s="127"/>
      <c r="D49" s="60">
        <f t="shared" si="13"/>
        <v>0</v>
      </c>
      <c r="E49" s="60">
        <f t="shared" si="14"/>
        <v>0</v>
      </c>
      <c r="F49" s="60">
        <f t="shared" si="15"/>
        <v>0</v>
      </c>
      <c r="G49" s="60">
        <f t="shared" si="15"/>
        <v>0</v>
      </c>
      <c r="H49" s="60">
        <f t="shared" si="15"/>
        <v>0</v>
      </c>
      <c r="I49" s="60">
        <f t="shared" si="16"/>
        <v>0</v>
      </c>
      <c r="J49" s="57"/>
    </row>
    <row r="50" spans="1:10">
      <c r="A50" s="69" t="str">
        <f t="shared" si="12"/>
        <v xml:space="preserve">. </v>
      </c>
      <c r="B50" s="159"/>
      <c r="C50" s="127"/>
      <c r="D50" s="60">
        <f t="shared" si="13"/>
        <v>0</v>
      </c>
      <c r="E50" s="60">
        <f t="shared" si="14"/>
        <v>0</v>
      </c>
      <c r="F50" s="60">
        <f t="shared" si="15"/>
        <v>0</v>
      </c>
      <c r="G50" s="60">
        <f t="shared" si="15"/>
        <v>0</v>
      </c>
      <c r="H50" s="60">
        <f t="shared" si="15"/>
        <v>0</v>
      </c>
      <c r="I50" s="60">
        <f t="shared" si="16"/>
        <v>0</v>
      </c>
      <c r="J50" s="57"/>
    </row>
    <row r="51" spans="1:10">
      <c r="A51" s="69" t="str">
        <f t="shared" si="12"/>
        <v xml:space="preserve">. </v>
      </c>
      <c r="B51" s="159"/>
      <c r="C51" s="127"/>
      <c r="D51" s="60">
        <f t="shared" si="13"/>
        <v>0</v>
      </c>
      <c r="E51" s="60">
        <f t="shared" si="14"/>
        <v>0</v>
      </c>
      <c r="F51" s="60">
        <f t="shared" si="15"/>
        <v>0</v>
      </c>
      <c r="G51" s="60">
        <f t="shared" si="15"/>
        <v>0</v>
      </c>
      <c r="H51" s="60">
        <f t="shared" si="15"/>
        <v>0</v>
      </c>
      <c r="I51" s="60">
        <f t="shared" si="16"/>
        <v>0</v>
      </c>
      <c r="J51" s="57"/>
    </row>
    <row r="52" spans="1:10">
      <c r="A52" s="69" t="str">
        <f t="shared" si="12"/>
        <v xml:space="preserve">. </v>
      </c>
      <c r="B52" s="159"/>
      <c r="C52" s="127"/>
      <c r="D52" s="60">
        <f t="shared" si="13"/>
        <v>0</v>
      </c>
      <c r="E52" s="60">
        <f t="shared" si="14"/>
        <v>0</v>
      </c>
      <c r="F52" s="60">
        <f t="shared" si="15"/>
        <v>0</v>
      </c>
      <c r="G52" s="60">
        <f t="shared" si="15"/>
        <v>0</v>
      </c>
      <c r="H52" s="60">
        <f t="shared" si="15"/>
        <v>0</v>
      </c>
      <c r="I52" s="60">
        <f t="shared" si="16"/>
        <v>0</v>
      </c>
      <c r="J52" s="57"/>
    </row>
    <row r="53" spans="1:10" ht="13.5" thickBot="1">
      <c r="A53" s="116"/>
      <c r="B53" s="461"/>
      <c r="C53" s="117"/>
      <c r="D53" s="126"/>
      <c r="E53" s="126"/>
      <c r="F53" s="126"/>
      <c r="G53" s="126"/>
      <c r="H53" s="126"/>
      <c r="I53" s="126"/>
      <c r="J53" s="57"/>
    </row>
    <row r="54" spans="1:10" ht="22.5" customHeight="1" thickTop="1">
      <c r="A54" s="370" t="s">
        <v>390</v>
      </c>
      <c r="B54" s="128"/>
      <c r="C54" s="128"/>
      <c r="D54" s="128">
        <f>Pressupostos!C$6</f>
        <v>2011</v>
      </c>
      <c r="E54" s="128">
        <f>Pressupostos!D$6</f>
        <v>2012</v>
      </c>
      <c r="F54" s="128">
        <f>Pressupostos!E$6</f>
        <v>2013</v>
      </c>
      <c r="G54" s="128">
        <f>Pressupostos!F$6</f>
        <v>2014</v>
      </c>
      <c r="H54" s="128">
        <f>Pressupostos!G$6</f>
        <v>2015</v>
      </c>
      <c r="I54" s="128">
        <f>Pressupostos!H$6</f>
        <v>2016</v>
      </c>
      <c r="J54" s="57"/>
    </row>
    <row r="55" spans="1:10">
      <c r="A55" s="129" t="str">
        <f t="shared" ref="A55:A62" si="17">A4</f>
        <v>Vestuário para senhoras</v>
      </c>
      <c r="B55" s="159"/>
      <c r="C55" s="130"/>
      <c r="D55" s="60">
        <f>(D35*Pressupostos!C$8)*D45</f>
        <v>0</v>
      </c>
      <c r="E55" s="60">
        <f>(E35*Pressupostos!D$8)*E45</f>
        <v>0</v>
      </c>
      <c r="F55" s="60">
        <f>(F35*Pressupostos!E$8)*F45</f>
        <v>0</v>
      </c>
      <c r="G55" s="60">
        <f>(G35*Pressupostos!F$8)*G45</f>
        <v>0</v>
      </c>
      <c r="H55" s="60">
        <f>(H35*Pressupostos!G$8)*H45</f>
        <v>0</v>
      </c>
      <c r="I55" s="60">
        <f>(I35*Pressupostos!H$8)*I45</f>
        <v>0</v>
      </c>
      <c r="J55" s="57"/>
    </row>
    <row r="56" spans="1:10">
      <c r="A56" s="129" t="str">
        <f t="shared" si="17"/>
        <v>Vestuário para homem</v>
      </c>
      <c r="B56" s="159"/>
      <c r="C56" s="130"/>
      <c r="D56" s="60">
        <f>(D36*Pressupostos!C$8)*D46</f>
        <v>0</v>
      </c>
      <c r="E56" s="60">
        <f>(E36*Pressupostos!D$8)*E46</f>
        <v>0</v>
      </c>
      <c r="F56" s="60">
        <f>(F36*Pressupostos!E$8)*F46</f>
        <v>0</v>
      </c>
      <c r="G56" s="60">
        <f>(G36*Pressupostos!F$8)*G46</f>
        <v>0</v>
      </c>
      <c r="H56" s="60">
        <f>(H36*Pressupostos!G$8)*H46</f>
        <v>0</v>
      </c>
      <c r="I56" s="60">
        <f>(I36*Pressupostos!H$8)*I46</f>
        <v>0</v>
      </c>
      <c r="J56" s="131">
        <f>H56</f>
        <v>0</v>
      </c>
    </row>
    <row r="57" spans="1:10">
      <c r="A57" s="129" t="str">
        <f t="shared" si="17"/>
        <v>Vestuário para criança</v>
      </c>
      <c r="B57" s="159"/>
      <c r="C57" s="130"/>
      <c r="D57" s="60">
        <f>(D37*Pressupostos!C$8)*D47</f>
        <v>0</v>
      </c>
      <c r="E57" s="60">
        <f>(E37*Pressupostos!D$8)*E47</f>
        <v>0</v>
      </c>
      <c r="F57" s="60">
        <f>(F37*Pressupostos!E$8)*F47</f>
        <v>0</v>
      </c>
      <c r="G57" s="60">
        <f>(G37*Pressupostos!F$8)*G47</f>
        <v>0</v>
      </c>
      <c r="H57" s="60">
        <f>(H37*Pressupostos!G$8)*H47</f>
        <v>0</v>
      </c>
      <c r="I57" s="60">
        <f>(I37*Pressupostos!H$8)*I47</f>
        <v>0</v>
      </c>
      <c r="J57" s="57"/>
    </row>
    <row r="58" spans="1:10">
      <c r="A58" s="129" t="str">
        <f t="shared" si="17"/>
        <v xml:space="preserve">. </v>
      </c>
      <c r="B58" s="159"/>
      <c r="C58" s="130"/>
      <c r="D58" s="60">
        <f>(D38*Pressupostos!C$8)*D48</f>
        <v>0</v>
      </c>
      <c r="E58" s="60">
        <f>(E38*Pressupostos!D$8)*E48</f>
        <v>0</v>
      </c>
      <c r="F58" s="60">
        <f>(F38*Pressupostos!E$8)*F48</f>
        <v>0</v>
      </c>
      <c r="G58" s="60">
        <f>(G38*Pressupostos!F$8)*G48</f>
        <v>0</v>
      </c>
      <c r="H58" s="60">
        <f>(H38*Pressupostos!G$8)*H48</f>
        <v>0</v>
      </c>
      <c r="I58" s="60">
        <f>(I38*Pressupostos!H$8)*I48</f>
        <v>0</v>
      </c>
      <c r="J58" s="57"/>
    </row>
    <row r="59" spans="1:10">
      <c r="A59" s="69" t="str">
        <f t="shared" si="17"/>
        <v xml:space="preserve">. </v>
      </c>
      <c r="B59" s="159"/>
      <c r="C59" s="130"/>
      <c r="D59" s="60">
        <f>(D39*Pressupostos!C$8)*D49</f>
        <v>0</v>
      </c>
      <c r="E59" s="60">
        <f>(E39*Pressupostos!D$8)*E49</f>
        <v>0</v>
      </c>
      <c r="F59" s="60">
        <f>(F39*Pressupostos!E$8)*F49</f>
        <v>0</v>
      </c>
      <c r="G59" s="60">
        <f>(G39*Pressupostos!F$8)*G49</f>
        <v>0</v>
      </c>
      <c r="H59" s="60">
        <f>(H39*Pressupostos!G$8)*H49</f>
        <v>0</v>
      </c>
      <c r="I59" s="60">
        <f>(I39*Pressupostos!H$8)*I49</f>
        <v>0</v>
      </c>
      <c r="J59" s="57"/>
    </row>
    <row r="60" spans="1:10">
      <c r="A60" s="69" t="str">
        <f t="shared" si="17"/>
        <v xml:space="preserve">. </v>
      </c>
      <c r="B60" s="159"/>
      <c r="C60" s="130"/>
      <c r="D60" s="60">
        <f>(D40*Pressupostos!C$8)*D50</f>
        <v>0</v>
      </c>
      <c r="E60" s="60">
        <f>(E40*Pressupostos!D$8)*E50</f>
        <v>0</v>
      </c>
      <c r="F60" s="60">
        <f>(F40*Pressupostos!E$8)*F50</f>
        <v>0</v>
      </c>
      <c r="G60" s="60">
        <f>(G40*Pressupostos!F$8)*G50</f>
        <v>0</v>
      </c>
      <c r="H60" s="60">
        <f>(H40*Pressupostos!G$8)*H50</f>
        <v>0</v>
      </c>
      <c r="I60" s="60">
        <f>(I40*Pressupostos!H$8)*I50</f>
        <v>0</v>
      </c>
      <c r="J60" s="57"/>
    </row>
    <row r="61" spans="1:10">
      <c r="A61" s="69" t="str">
        <f t="shared" si="17"/>
        <v xml:space="preserve">. </v>
      </c>
      <c r="B61" s="159"/>
      <c r="C61" s="130"/>
      <c r="D61" s="60">
        <f>(D41*Pressupostos!C$8)*D51</f>
        <v>0</v>
      </c>
      <c r="E61" s="60">
        <f>(E41*Pressupostos!D$8)*E51</f>
        <v>0</v>
      </c>
      <c r="F61" s="60">
        <f>(F41*Pressupostos!E$8)*F51</f>
        <v>0</v>
      </c>
      <c r="G61" s="60">
        <f>(G41*Pressupostos!F$8)*G51</f>
        <v>0</v>
      </c>
      <c r="H61" s="60">
        <f>(H41*Pressupostos!G$8)*H51</f>
        <v>0</v>
      </c>
      <c r="I61" s="60">
        <f>(I41*Pressupostos!H$8)*I51</f>
        <v>0</v>
      </c>
      <c r="J61" s="57"/>
    </row>
    <row r="62" spans="1:10">
      <c r="A62" s="69" t="str">
        <f t="shared" si="17"/>
        <v xml:space="preserve">. </v>
      </c>
      <c r="B62" s="159"/>
      <c r="C62" s="130"/>
      <c r="D62" s="60">
        <f>(D42*Pressupostos!C$8)*D52</f>
        <v>0</v>
      </c>
      <c r="E62" s="60">
        <f>(E42*Pressupostos!D$8)*E52</f>
        <v>0</v>
      </c>
      <c r="F62" s="60">
        <f>(F42*Pressupostos!E$8)*F52</f>
        <v>0</v>
      </c>
      <c r="G62" s="60">
        <f>(G42*Pressupostos!F$8)*G52</f>
        <v>0</v>
      </c>
      <c r="H62" s="60">
        <f>(H42*Pressupostos!G$8)*H52</f>
        <v>0</v>
      </c>
      <c r="I62" s="60">
        <f>(I42*Pressupostos!H$8)*I52</f>
        <v>0</v>
      </c>
      <c r="J62" s="57"/>
    </row>
    <row r="63" spans="1:10">
      <c r="A63" s="69"/>
      <c r="B63" s="159"/>
      <c r="C63" s="132"/>
      <c r="D63" s="133">
        <f>(D43*Pressupostos!C$8)*D53</f>
        <v>0</v>
      </c>
      <c r="E63" s="133">
        <f>(E43*Pressupostos!D$8)*E53</f>
        <v>0</v>
      </c>
      <c r="F63" s="133">
        <f>(F43*Pressupostos!E$8)*F53</f>
        <v>0</v>
      </c>
      <c r="G63" s="133">
        <f>(G43*Pressupostos!F$8)*G53</f>
        <v>0</v>
      </c>
      <c r="H63" s="133">
        <f>(H43*Pressupostos!G$8)*H53</f>
        <v>0</v>
      </c>
      <c r="I63" s="133">
        <f>(I43*Pressupostos!H$8)*I53</f>
        <v>0</v>
      </c>
      <c r="J63" s="57"/>
    </row>
    <row r="64" spans="1:10" ht="13.5" thickBot="1">
      <c r="A64" s="187" t="s">
        <v>387</v>
      </c>
      <c r="B64" s="485"/>
      <c r="C64" s="486"/>
      <c r="D64" s="134">
        <f t="shared" ref="D64:I64" si="18">SUM(D55:D62)</f>
        <v>0</v>
      </c>
      <c r="E64" s="134">
        <f t="shared" si="18"/>
        <v>0</v>
      </c>
      <c r="F64" s="134">
        <f t="shared" si="18"/>
        <v>0</v>
      </c>
      <c r="G64" s="134">
        <f t="shared" si="18"/>
        <v>0</v>
      </c>
      <c r="H64" s="134">
        <f t="shared" si="18"/>
        <v>0</v>
      </c>
      <c r="I64" s="134">
        <f t="shared" si="18"/>
        <v>0</v>
      </c>
      <c r="J64" s="57"/>
    </row>
  </sheetData>
  <mergeCells count="2">
    <mergeCell ref="A13:D13"/>
    <mergeCell ref="A23:D23"/>
  </mergeCells>
  <phoneticPr fontId="0" type="noConversion"/>
  <printOptions horizontalCentered="1"/>
  <pageMargins left="0.75" right="0.75" top="0.35433070866141736" bottom="0.47244094488188981" header="0" footer="0"/>
  <pageSetup paperSize="9" scale="68" orientation="portrait"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10">
    <pageSetUpPr fitToPage="1"/>
  </sheetPr>
  <dimension ref="A1:J38"/>
  <sheetViews>
    <sheetView view="pageBreakPreview" zoomScaleNormal="100" zoomScaleSheetLayoutView="100" workbookViewId="0">
      <selection activeCell="I35" sqref="I35"/>
    </sheetView>
  </sheetViews>
  <sheetFormatPr defaultRowHeight="12.75" outlineLevelCol="1"/>
  <cols>
    <col min="1" max="1" width="43.42578125" style="54" customWidth="1"/>
    <col min="2" max="2" width="10.28515625" style="54" hidden="1" customWidth="1" outlineLevel="1"/>
    <col min="3" max="3" width="10.28515625" style="54" customWidth="1" collapsed="1"/>
    <col min="4" max="9" width="10.28515625" style="54" customWidth="1"/>
    <col min="10" max="16384" width="9.140625" style="54"/>
  </cols>
  <sheetData>
    <row r="1" spans="1:10" ht="19.5" customHeight="1">
      <c r="A1" s="1" t="s">
        <v>391</v>
      </c>
    </row>
    <row r="2" spans="1:10" ht="19.5" customHeight="1" thickBot="1">
      <c r="A2" s="135"/>
      <c r="B2" s="57"/>
      <c r="C2" s="57"/>
      <c r="D2" s="57"/>
      <c r="E2" s="57"/>
      <c r="F2" s="57"/>
      <c r="G2" s="57"/>
      <c r="H2" s="57"/>
      <c r="I2" s="57"/>
      <c r="J2" s="57"/>
    </row>
    <row r="3" spans="1:10" ht="30" customHeight="1" thickTop="1">
      <c r="A3" s="128" t="s">
        <v>156</v>
      </c>
      <c r="B3" s="128"/>
      <c r="C3" s="136" t="s">
        <v>392</v>
      </c>
      <c r="D3" s="137">
        <f>Pressupostos!C$6</f>
        <v>2011</v>
      </c>
      <c r="E3" s="137">
        <f>Pressupostos!D$6</f>
        <v>2012</v>
      </c>
      <c r="F3" s="137">
        <f>Pressupostos!E$6</f>
        <v>2013</v>
      </c>
      <c r="G3" s="137">
        <f>Pressupostos!F$6</f>
        <v>2014</v>
      </c>
      <c r="H3" s="137">
        <f>Pressupostos!G$6</f>
        <v>2015</v>
      </c>
      <c r="I3" s="137">
        <f>Pressupostos!H$6</f>
        <v>2016</v>
      </c>
      <c r="J3" s="57"/>
    </row>
    <row r="4" spans="1:10">
      <c r="A4" s="69" t="str">
        <f>'Vendas PA'!A6</f>
        <v>Vestuário para senhoras</v>
      </c>
      <c r="B4" s="159"/>
      <c r="C4" s="335">
        <v>0</v>
      </c>
      <c r="D4" s="60">
        <f>'Vendas PA'!D56*$C4</f>
        <v>0</v>
      </c>
      <c r="E4" s="60">
        <f>'Vendas PA'!E56*$C4</f>
        <v>0</v>
      </c>
      <c r="F4" s="60">
        <f>'Vendas PA'!F56*$C4</f>
        <v>0</v>
      </c>
      <c r="G4" s="60">
        <f>'Vendas PA'!G56*$C4</f>
        <v>0</v>
      </c>
      <c r="H4" s="60">
        <f>'Vendas PA'!H56*$C4</f>
        <v>0</v>
      </c>
      <c r="I4" s="60">
        <f>'Vendas PA'!I56*$C4</f>
        <v>0</v>
      </c>
      <c r="J4" s="57"/>
    </row>
    <row r="5" spans="1:10">
      <c r="A5" s="69" t="str">
        <f>'Vendas PA'!A7</f>
        <v>Vestuário para homem</v>
      </c>
      <c r="B5" s="159"/>
      <c r="C5" s="335">
        <v>0</v>
      </c>
      <c r="D5" s="60">
        <f>'Vendas PA'!D57*$C5</f>
        <v>0</v>
      </c>
      <c r="E5" s="60">
        <f>'Vendas PA'!E57*$C5</f>
        <v>0</v>
      </c>
      <c r="F5" s="60">
        <f>'Vendas PA'!F57*$C5</f>
        <v>0</v>
      </c>
      <c r="G5" s="60">
        <f>'Vendas PA'!G57*$C5</f>
        <v>0</v>
      </c>
      <c r="H5" s="60">
        <f>'Vendas PA'!H57*$C5</f>
        <v>0</v>
      </c>
      <c r="I5" s="60">
        <f>'Vendas PA'!I57*$C5</f>
        <v>0</v>
      </c>
      <c r="J5" s="57"/>
    </row>
    <row r="6" spans="1:10">
      <c r="A6" s="69" t="str">
        <f>'Vendas PA'!A8</f>
        <v>Vestuário para criança</v>
      </c>
      <c r="B6" s="159"/>
      <c r="C6" s="335">
        <v>0</v>
      </c>
      <c r="D6" s="60">
        <f>'Vendas PA'!D58*$C6</f>
        <v>0</v>
      </c>
      <c r="E6" s="60">
        <f>'Vendas PA'!E58*$C6</f>
        <v>0</v>
      </c>
      <c r="F6" s="60">
        <f>'Vendas PA'!F58*$C6</f>
        <v>0</v>
      </c>
      <c r="G6" s="60">
        <f>'Vendas PA'!G58*$C6</f>
        <v>0</v>
      </c>
      <c r="H6" s="60">
        <f>'Vendas PA'!H58*$C6</f>
        <v>0</v>
      </c>
      <c r="I6" s="60">
        <f>'Vendas PA'!I58*$C6</f>
        <v>0</v>
      </c>
      <c r="J6" s="57"/>
    </row>
    <row r="7" spans="1:10">
      <c r="A7" s="69" t="str">
        <f>'Vendas PA'!A9</f>
        <v>.</v>
      </c>
      <c r="B7" s="159"/>
      <c r="C7" s="335">
        <v>0</v>
      </c>
      <c r="D7" s="60">
        <f>'Vendas PA'!D59*$C7</f>
        <v>0</v>
      </c>
      <c r="E7" s="60">
        <f>'Vendas PA'!E59*$C7</f>
        <v>0</v>
      </c>
      <c r="F7" s="60">
        <f>'Vendas PA'!F59*$C7</f>
        <v>0</v>
      </c>
      <c r="G7" s="60">
        <f>'Vendas PA'!G59*$C7</f>
        <v>0</v>
      </c>
      <c r="H7" s="60">
        <f>'Vendas PA'!H59*$C7</f>
        <v>0</v>
      </c>
      <c r="I7" s="60">
        <f>'Vendas PA'!I59*$C7</f>
        <v>0</v>
      </c>
      <c r="J7" s="57"/>
    </row>
    <row r="8" spans="1:10">
      <c r="A8" s="69" t="str">
        <f>'Vendas PA'!A10</f>
        <v>.</v>
      </c>
      <c r="B8" s="159"/>
      <c r="C8" s="335">
        <v>0</v>
      </c>
      <c r="D8" s="60">
        <f>'Vendas PA'!D60*$C8</f>
        <v>0</v>
      </c>
      <c r="E8" s="60">
        <f>'Vendas PA'!E60*$C8</f>
        <v>0</v>
      </c>
      <c r="F8" s="60">
        <f>'Vendas PA'!F60*$C8</f>
        <v>0</v>
      </c>
      <c r="G8" s="60">
        <f>'Vendas PA'!G60*$C8</f>
        <v>0</v>
      </c>
      <c r="H8" s="60">
        <f>'Vendas PA'!H60*$C8</f>
        <v>0</v>
      </c>
      <c r="I8" s="60">
        <f>'Vendas PA'!I60*$C8</f>
        <v>0</v>
      </c>
      <c r="J8" s="57"/>
    </row>
    <row r="9" spans="1:10">
      <c r="A9" s="69" t="str">
        <f>'Vendas PA'!A11</f>
        <v>.</v>
      </c>
      <c r="B9" s="159"/>
      <c r="C9" s="335">
        <v>0</v>
      </c>
      <c r="D9" s="60">
        <f>'Vendas PA'!D61*$C9</f>
        <v>0</v>
      </c>
      <c r="E9" s="60">
        <f>'Vendas PA'!E61*$C9</f>
        <v>0</v>
      </c>
      <c r="F9" s="60">
        <f>'Vendas PA'!F61*$C9</f>
        <v>0</v>
      </c>
      <c r="G9" s="60">
        <f>'Vendas PA'!G61*$C9</f>
        <v>0</v>
      </c>
      <c r="H9" s="60">
        <f>'Vendas PA'!H61*$C9</f>
        <v>0</v>
      </c>
      <c r="I9" s="60">
        <f>'Vendas PA'!I61*$C9</f>
        <v>0</v>
      </c>
      <c r="J9" s="57"/>
    </row>
    <row r="10" spans="1:10">
      <c r="A10" s="69" t="str">
        <f>'Vendas PA'!A12</f>
        <v>.</v>
      </c>
      <c r="B10" s="159"/>
      <c r="C10" s="335">
        <v>0</v>
      </c>
      <c r="D10" s="60">
        <f>'Vendas PA'!D62*$C10</f>
        <v>0</v>
      </c>
      <c r="E10" s="60">
        <f>'Vendas PA'!E62*$C10</f>
        <v>0</v>
      </c>
      <c r="F10" s="60">
        <f>'Vendas PA'!F62*$C10</f>
        <v>0</v>
      </c>
      <c r="G10" s="60">
        <f>'Vendas PA'!G62*$C10</f>
        <v>0</v>
      </c>
      <c r="H10" s="60">
        <f>'Vendas PA'!H62*$C10</f>
        <v>0</v>
      </c>
      <c r="I10" s="60">
        <f>'Vendas PA'!I62*$C10</f>
        <v>0</v>
      </c>
      <c r="J10" s="57"/>
    </row>
    <row r="11" spans="1:10">
      <c r="A11" s="69" t="str">
        <f>'Vendas PA'!A13</f>
        <v xml:space="preserve">. </v>
      </c>
      <c r="B11" s="159"/>
      <c r="C11" s="335">
        <v>0</v>
      </c>
      <c r="D11" s="60">
        <f>'Vendas PA'!D63*$C11</f>
        <v>0</v>
      </c>
      <c r="E11" s="60">
        <f>'Vendas PA'!E63*$C11</f>
        <v>0</v>
      </c>
      <c r="F11" s="60">
        <f>'Vendas PA'!F63*$C11</f>
        <v>0</v>
      </c>
      <c r="G11" s="60">
        <f>'Vendas PA'!G63*$C11</f>
        <v>0</v>
      </c>
      <c r="H11" s="60">
        <f>'Vendas PA'!H63*$C11</f>
        <v>0</v>
      </c>
      <c r="I11" s="60">
        <f>'Vendas PA'!I63*$C11</f>
        <v>0</v>
      </c>
      <c r="J11" s="57"/>
    </row>
    <row r="12" spans="1:10" ht="13.5" thickBot="1">
      <c r="A12" s="184" t="s">
        <v>292</v>
      </c>
      <c r="B12" s="444"/>
      <c r="C12" s="138"/>
      <c r="D12" s="139">
        <f t="shared" ref="D12:I12" si="0">SUM(D4:D11)</f>
        <v>0</v>
      </c>
      <c r="E12" s="139">
        <f t="shared" si="0"/>
        <v>0</v>
      </c>
      <c r="F12" s="139">
        <f t="shared" si="0"/>
        <v>0</v>
      </c>
      <c r="G12" s="139">
        <f t="shared" si="0"/>
        <v>0</v>
      </c>
      <c r="H12" s="139">
        <f t="shared" si="0"/>
        <v>0</v>
      </c>
      <c r="I12" s="139">
        <f t="shared" si="0"/>
        <v>0</v>
      </c>
      <c r="J12" s="57"/>
    </row>
    <row r="13" spans="1:10" ht="14.25" thickTop="1" thickBot="1">
      <c r="A13" s="140"/>
      <c r="B13" s="141"/>
      <c r="C13" s="61"/>
      <c r="D13" s="142"/>
      <c r="E13" s="142"/>
      <c r="F13" s="142"/>
      <c r="G13" s="142"/>
      <c r="H13" s="142"/>
      <c r="I13" s="142"/>
      <c r="J13" s="57"/>
    </row>
    <row r="14" spans="1:10" ht="13.5" thickTop="1">
      <c r="A14" s="498" t="s">
        <v>393</v>
      </c>
      <c r="B14" s="121"/>
      <c r="C14" s="143"/>
      <c r="D14" s="137">
        <f>Pressupostos!C$6</f>
        <v>2011</v>
      </c>
      <c r="E14" s="137">
        <f>Pressupostos!D$6</f>
        <v>2012</v>
      </c>
      <c r="F14" s="137">
        <f>Pressupostos!E$6</f>
        <v>2013</v>
      </c>
      <c r="G14" s="137">
        <f>Pressupostos!F$6</f>
        <v>2014</v>
      </c>
      <c r="H14" s="137">
        <f>Pressupostos!G$6</f>
        <v>2015</v>
      </c>
      <c r="I14" s="137">
        <f>Pressupostos!H$6</f>
        <v>2016</v>
      </c>
      <c r="J14" s="57"/>
    </row>
    <row r="15" spans="1:10">
      <c r="A15" s="144" t="s">
        <v>394</v>
      </c>
      <c r="B15" s="159"/>
      <c r="C15" s="132"/>
      <c r="D15" s="60">
        <v>0</v>
      </c>
      <c r="E15" s="60">
        <f>D16</f>
        <v>0</v>
      </c>
      <c r="F15" s="60">
        <f>E16</f>
        <v>0</v>
      </c>
      <c r="G15" s="60">
        <f>F16</f>
        <v>0</v>
      </c>
      <c r="H15" s="60">
        <f>G16</f>
        <v>0</v>
      </c>
      <c r="I15" s="60">
        <f>H16</f>
        <v>0</v>
      </c>
      <c r="J15" s="57"/>
    </row>
    <row r="16" spans="1:10">
      <c r="A16" s="144" t="s">
        <v>395</v>
      </c>
      <c r="B16" s="159"/>
      <c r="C16" s="132"/>
      <c r="D16" s="60">
        <f>('Vendas PA'!D65/Pressupostos!C8)*Pressupostos!C16/30</f>
        <v>0</v>
      </c>
      <c r="E16" s="60">
        <f>('Vendas PA'!E65/Pressupostos!D8)*Pressupostos!D16/30</f>
        <v>0</v>
      </c>
      <c r="F16" s="60">
        <f>('Vendas PA'!F65/Pressupostos!E8)*Pressupostos!E16/30</f>
        <v>0</v>
      </c>
      <c r="G16" s="60">
        <f>('Vendas PA'!G65/Pressupostos!F8)*Pressupostos!F16/30</f>
        <v>0</v>
      </c>
      <c r="H16" s="60">
        <f>('Vendas PA'!H65/Pressupostos!G8)*Pressupostos!G16/30</f>
        <v>0</v>
      </c>
      <c r="I16" s="60">
        <f>('Vendas PA'!I65/Pressupostos!H8)*Pressupostos!H16/30</f>
        <v>0</v>
      </c>
      <c r="J16" s="57"/>
    </row>
    <row r="17" spans="1:10" ht="13.5" thickBot="1">
      <c r="A17" s="184" t="s">
        <v>441</v>
      </c>
      <c r="B17" s="444"/>
      <c r="C17" s="146"/>
      <c r="D17" s="139">
        <f t="shared" ref="D17:I17" si="1">D16-D15</f>
        <v>0</v>
      </c>
      <c r="E17" s="139">
        <f t="shared" si="1"/>
        <v>0</v>
      </c>
      <c r="F17" s="139">
        <f t="shared" si="1"/>
        <v>0</v>
      </c>
      <c r="G17" s="139">
        <f t="shared" si="1"/>
        <v>0</v>
      </c>
      <c r="H17" s="139">
        <f t="shared" si="1"/>
        <v>0</v>
      </c>
      <c r="I17" s="139">
        <f t="shared" si="1"/>
        <v>0</v>
      </c>
      <c r="J17" s="57"/>
    </row>
    <row r="18" spans="1:10" ht="14.25" thickTop="1" thickBot="1">
      <c r="A18" s="147"/>
      <c r="B18" s="148"/>
      <c r="C18" s="149"/>
      <c r="D18" s="150"/>
      <c r="E18" s="150"/>
      <c r="F18" s="150"/>
      <c r="G18" s="150"/>
      <c r="H18" s="150"/>
      <c r="I18" s="150"/>
      <c r="J18" s="57"/>
    </row>
    <row r="19" spans="1:10" ht="13.5" thickTop="1">
      <c r="A19" s="498" t="s">
        <v>396</v>
      </c>
      <c r="B19" s="121"/>
      <c r="C19" s="151"/>
      <c r="D19" s="137">
        <f>Pressupostos!C$6</f>
        <v>2011</v>
      </c>
      <c r="E19" s="137">
        <f>Pressupostos!D$6</f>
        <v>2012</v>
      </c>
      <c r="F19" s="137">
        <f>Pressupostos!E$6</f>
        <v>2013</v>
      </c>
      <c r="G19" s="137">
        <f>Pressupostos!F$6</f>
        <v>2014</v>
      </c>
      <c r="H19" s="137">
        <f>Pressupostos!G$6</f>
        <v>2015</v>
      </c>
      <c r="I19" s="137">
        <f>Pressupostos!H$6</f>
        <v>2016</v>
      </c>
      <c r="J19" s="57"/>
    </row>
    <row r="20" spans="1:10">
      <c r="A20" s="69" t="str">
        <f>A4</f>
        <v>Vestuário para senhoras</v>
      </c>
      <c r="B20" s="159"/>
      <c r="C20" s="132"/>
      <c r="D20" s="60">
        <f>(D4/Pressupostos!C$8)*Pressupostos!C$15/30</f>
        <v>0</v>
      </c>
      <c r="E20" s="60">
        <f>(E4/Pressupostos!D$8)*Pressupostos!D$15/30</f>
        <v>0</v>
      </c>
      <c r="F20" s="60">
        <f>(F4/Pressupostos!E$8)*Pressupostos!E$15/30</f>
        <v>0</v>
      </c>
      <c r="G20" s="60">
        <f>(G4/Pressupostos!F$8)*Pressupostos!F$15/30</f>
        <v>0</v>
      </c>
      <c r="H20" s="60">
        <f>(H4/Pressupostos!G$8)*Pressupostos!G$15/30</f>
        <v>0</v>
      </c>
      <c r="I20" s="60">
        <f>(I4/Pressupostos!H$8)*Pressupostos!H$15/30</f>
        <v>0</v>
      </c>
      <c r="J20" s="57"/>
    </row>
    <row r="21" spans="1:10">
      <c r="A21" s="69" t="str">
        <f t="shared" ref="A21:A27" si="2">A5</f>
        <v>Vestuário para homem</v>
      </c>
      <c r="B21" s="159"/>
      <c r="C21" s="132"/>
      <c r="D21" s="60">
        <f>(D5/Pressupostos!C$8)*Pressupostos!C$15/30</f>
        <v>0</v>
      </c>
      <c r="E21" s="60">
        <f>(E5/Pressupostos!D$8)*Pressupostos!D$15/30</f>
        <v>0</v>
      </c>
      <c r="F21" s="60">
        <f>(F5/Pressupostos!E$8)*Pressupostos!E$15/30</f>
        <v>0</v>
      </c>
      <c r="G21" s="60">
        <f>(G5/Pressupostos!F$8)*Pressupostos!F$15/30</f>
        <v>0</v>
      </c>
      <c r="H21" s="60">
        <f>(H5/Pressupostos!G$8)*Pressupostos!G$15/30</f>
        <v>0</v>
      </c>
      <c r="I21" s="60">
        <f>(I5/Pressupostos!H$8)*Pressupostos!H$15/30</f>
        <v>0</v>
      </c>
      <c r="J21" s="57"/>
    </row>
    <row r="22" spans="1:10">
      <c r="A22" s="69" t="str">
        <f t="shared" si="2"/>
        <v>Vestuário para criança</v>
      </c>
      <c r="B22" s="159"/>
      <c r="C22" s="132"/>
      <c r="D22" s="60">
        <f>(D6/Pressupostos!C$8)*Pressupostos!C$15/30</f>
        <v>0</v>
      </c>
      <c r="E22" s="60">
        <f>(E6/Pressupostos!D$8)*Pressupostos!D$15/30</f>
        <v>0</v>
      </c>
      <c r="F22" s="60">
        <f>(F6/Pressupostos!E$8)*Pressupostos!E$15/30</f>
        <v>0</v>
      </c>
      <c r="G22" s="60">
        <f>(G6/Pressupostos!F$8)*Pressupostos!F$15/30</f>
        <v>0</v>
      </c>
      <c r="H22" s="60">
        <f>(H6/Pressupostos!G$8)*Pressupostos!G$15/30</f>
        <v>0</v>
      </c>
      <c r="I22" s="60">
        <f>(I6/Pressupostos!H$8)*Pressupostos!H$15/30</f>
        <v>0</v>
      </c>
      <c r="J22" s="57"/>
    </row>
    <row r="23" spans="1:10">
      <c r="A23" s="69" t="str">
        <f t="shared" si="2"/>
        <v>.</v>
      </c>
      <c r="B23" s="159"/>
      <c r="C23" s="132"/>
      <c r="D23" s="60">
        <f>(D7/Pressupostos!C$8)*Pressupostos!C$15/30</f>
        <v>0</v>
      </c>
      <c r="E23" s="60">
        <f>(E7/Pressupostos!D$8)*Pressupostos!D$15/30</f>
        <v>0</v>
      </c>
      <c r="F23" s="60">
        <f>(F7/Pressupostos!E$8)*Pressupostos!E$15/30</f>
        <v>0</v>
      </c>
      <c r="G23" s="60">
        <f>(G7/Pressupostos!F$8)*Pressupostos!F$15/30</f>
        <v>0</v>
      </c>
      <c r="H23" s="60">
        <f>(H7/Pressupostos!G$8)*Pressupostos!G$15/30</f>
        <v>0</v>
      </c>
      <c r="I23" s="60">
        <f>(I7/Pressupostos!H$8)*Pressupostos!H$15/30</f>
        <v>0</v>
      </c>
      <c r="J23" s="57"/>
    </row>
    <row r="24" spans="1:10">
      <c r="A24" s="69" t="str">
        <f t="shared" si="2"/>
        <v>.</v>
      </c>
      <c r="B24" s="159"/>
      <c r="C24" s="132"/>
      <c r="D24" s="60">
        <f>(D8/Pressupostos!C$8)*Pressupostos!C$15/30</f>
        <v>0</v>
      </c>
      <c r="E24" s="60">
        <f>(E8/Pressupostos!D$8)*Pressupostos!D$15/30</f>
        <v>0</v>
      </c>
      <c r="F24" s="60">
        <f>(F8/Pressupostos!E$8)*Pressupostos!E$15/30</f>
        <v>0</v>
      </c>
      <c r="G24" s="60">
        <f>(G8/Pressupostos!F$8)*Pressupostos!F$15/30</f>
        <v>0</v>
      </c>
      <c r="H24" s="60">
        <f>(H8/Pressupostos!G$8)*Pressupostos!G$15/30</f>
        <v>0</v>
      </c>
      <c r="I24" s="60">
        <f>(I8/Pressupostos!H$8)*Pressupostos!H$15/30</f>
        <v>0</v>
      </c>
      <c r="J24" s="57"/>
    </row>
    <row r="25" spans="1:10">
      <c r="A25" s="69" t="str">
        <f t="shared" si="2"/>
        <v>.</v>
      </c>
      <c r="B25" s="159"/>
      <c r="C25" s="132"/>
      <c r="D25" s="60">
        <f>(D9/Pressupostos!C$8)*Pressupostos!C$15/30</f>
        <v>0</v>
      </c>
      <c r="E25" s="60">
        <f>(E9/Pressupostos!D$8)*Pressupostos!D$15/30</f>
        <v>0</v>
      </c>
      <c r="F25" s="60">
        <f>(F9/Pressupostos!E$8)*Pressupostos!E$15/30</f>
        <v>0</v>
      </c>
      <c r="G25" s="60">
        <f>(G9/Pressupostos!F$8)*Pressupostos!F$15/30</f>
        <v>0</v>
      </c>
      <c r="H25" s="60">
        <f>(H9/Pressupostos!G$8)*Pressupostos!G$15/30</f>
        <v>0</v>
      </c>
      <c r="I25" s="60">
        <f>(I9/Pressupostos!H$8)*Pressupostos!H$15/30</f>
        <v>0</v>
      </c>
      <c r="J25" s="57"/>
    </row>
    <row r="26" spans="1:10">
      <c r="A26" s="69" t="str">
        <f t="shared" si="2"/>
        <v>.</v>
      </c>
      <c r="B26" s="159"/>
      <c r="C26" s="132"/>
      <c r="D26" s="60">
        <f>(D10/Pressupostos!C$8)*Pressupostos!C$15/30</f>
        <v>0</v>
      </c>
      <c r="E26" s="60">
        <f>(E10/Pressupostos!D$8)*Pressupostos!D$15/30</f>
        <v>0</v>
      </c>
      <c r="F26" s="60">
        <f>(F10/Pressupostos!E$8)*Pressupostos!E$15/30</f>
        <v>0</v>
      </c>
      <c r="G26" s="60">
        <f>(G10/Pressupostos!F$8)*Pressupostos!F$15/30</f>
        <v>0</v>
      </c>
      <c r="H26" s="60">
        <f>(H10/Pressupostos!G$8)*Pressupostos!G$15/30</f>
        <v>0</v>
      </c>
      <c r="I26" s="60">
        <f>(I10/Pressupostos!H$8)*Pressupostos!H$15/30</f>
        <v>0</v>
      </c>
      <c r="J26" s="57"/>
    </row>
    <row r="27" spans="1:10">
      <c r="A27" s="69" t="str">
        <f t="shared" si="2"/>
        <v xml:space="preserve">. </v>
      </c>
      <c r="B27" s="159"/>
      <c r="C27" s="132"/>
      <c r="D27" s="60">
        <f>(D11/Pressupostos!C$8)*Pressupostos!C$15/30</f>
        <v>0</v>
      </c>
      <c r="E27" s="60">
        <f>(E11/Pressupostos!D$8)*Pressupostos!D$15/30</f>
        <v>0</v>
      </c>
      <c r="F27" s="60">
        <f>(F11/Pressupostos!E$8)*Pressupostos!E$15/30</f>
        <v>0</v>
      </c>
      <c r="G27" s="60">
        <f>(G11/Pressupostos!F$8)*Pressupostos!F$15/30</f>
        <v>0</v>
      </c>
      <c r="H27" s="60">
        <f>(H11/Pressupostos!G$8)*Pressupostos!G$15/30</f>
        <v>0</v>
      </c>
      <c r="I27" s="60">
        <f>(I11/Pressupostos!H$8)*Pressupostos!H$15/30</f>
        <v>0</v>
      </c>
      <c r="J27" s="57"/>
    </row>
    <row r="28" spans="1:10" ht="13.5" thickBot="1">
      <c r="A28" s="184" t="s">
        <v>292</v>
      </c>
      <c r="B28" s="444"/>
      <c r="C28" s="154"/>
      <c r="D28" s="139">
        <f t="shared" ref="D28:I28" si="3">SUM(D20:D27)</f>
        <v>0</v>
      </c>
      <c r="E28" s="139">
        <f t="shared" si="3"/>
        <v>0</v>
      </c>
      <c r="F28" s="139">
        <f t="shared" si="3"/>
        <v>0</v>
      </c>
      <c r="G28" s="139">
        <f t="shared" si="3"/>
        <v>0</v>
      </c>
      <c r="H28" s="139">
        <f t="shared" si="3"/>
        <v>0</v>
      </c>
      <c r="I28" s="139">
        <f t="shared" si="3"/>
        <v>0</v>
      </c>
      <c r="J28" s="57"/>
    </row>
    <row r="29" spans="1:10" ht="14.25" thickTop="1" thickBot="1">
      <c r="A29" s="152"/>
      <c r="B29" s="152"/>
      <c r="C29" s="152"/>
      <c r="D29" s="152"/>
      <c r="E29" s="152"/>
      <c r="F29" s="152"/>
      <c r="G29" s="152"/>
      <c r="H29" s="152"/>
      <c r="I29" s="152"/>
      <c r="J29" s="57"/>
    </row>
    <row r="30" spans="1:10" ht="13.5" thickTop="1">
      <c r="A30" s="153" t="s">
        <v>397</v>
      </c>
      <c r="B30" s="121"/>
      <c r="C30" s="151"/>
      <c r="D30" s="137">
        <f>Pressupostos!C$6</f>
        <v>2011</v>
      </c>
      <c r="E30" s="137">
        <f>Pressupostos!D$6</f>
        <v>2012</v>
      </c>
      <c r="F30" s="137">
        <f>Pressupostos!E$6</f>
        <v>2013</v>
      </c>
      <c r="G30" s="137">
        <f>Pressupostos!F$6</f>
        <v>2014</v>
      </c>
      <c r="H30" s="137">
        <f>Pressupostos!G$6</f>
        <v>2015</v>
      </c>
      <c r="I30" s="137">
        <f>Pressupostos!H$6</f>
        <v>2016</v>
      </c>
      <c r="J30" s="57"/>
    </row>
    <row r="31" spans="1:10">
      <c r="A31" s="144" t="s">
        <v>398</v>
      </c>
      <c r="B31" s="159"/>
      <c r="C31" s="132"/>
      <c r="D31" s="60">
        <v>0</v>
      </c>
      <c r="E31" s="60">
        <f>D33</f>
        <v>0</v>
      </c>
      <c r="F31" s="60">
        <f>E33</f>
        <v>0</v>
      </c>
      <c r="G31" s="60">
        <f>F33</f>
        <v>0</v>
      </c>
      <c r="H31" s="60">
        <f>G33</f>
        <v>0</v>
      </c>
      <c r="I31" s="60">
        <f>H33</f>
        <v>0</v>
      </c>
      <c r="J31" s="57"/>
    </row>
    <row r="32" spans="1:10">
      <c r="A32" s="144" t="s">
        <v>399</v>
      </c>
      <c r="B32" s="159"/>
      <c r="C32" s="132"/>
      <c r="D32" s="60">
        <f t="shared" ref="D32:I32" si="4">D12+D17</f>
        <v>0</v>
      </c>
      <c r="E32" s="60">
        <f t="shared" si="4"/>
        <v>0</v>
      </c>
      <c r="F32" s="60">
        <f t="shared" si="4"/>
        <v>0</v>
      </c>
      <c r="G32" s="60">
        <f t="shared" si="4"/>
        <v>0</v>
      </c>
      <c r="H32" s="60">
        <f t="shared" si="4"/>
        <v>0</v>
      </c>
      <c r="I32" s="60">
        <f t="shared" si="4"/>
        <v>0</v>
      </c>
      <c r="J32" s="57"/>
    </row>
    <row r="33" spans="1:10">
      <c r="A33" s="144" t="s">
        <v>400</v>
      </c>
      <c r="B33" s="159"/>
      <c r="C33" s="132"/>
      <c r="D33" s="60">
        <f t="shared" ref="D33:I33" si="5">D28</f>
        <v>0</v>
      </c>
      <c r="E33" s="60">
        <f t="shared" si="5"/>
        <v>0</v>
      </c>
      <c r="F33" s="60">
        <f t="shared" si="5"/>
        <v>0</v>
      </c>
      <c r="G33" s="60">
        <f t="shared" si="5"/>
        <v>0</v>
      </c>
      <c r="H33" s="60">
        <f t="shared" si="5"/>
        <v>0</v>
      </c>
      <c r="I33" s="60">
        <f t="shared" si="5"/>
        <v>0</v>
      </c>
      <c r="J33" s="57"/>
    </row>
    <row r="34" spans="1:10" ht="13.5" thickBot="1">
      <c r="A34" s="145" t="s">
        <v>401</v>
      </c>
      <c r="B34" s="444"/>
      <c r="C34" s="154"/>
      <c r="D34" s="139">
        <f t="shared" ref="D34:I34" si="6">D32+D33-D31</f>
        <v>0</v>
      </c>
      <c r="E34" s="139">
        <f t="shared" si="6"/>
        <v>0</v>
      </c>
      <c r="F34" s="139">
        <f t="shared" si="6"/>
        <v>0</v>
      </c>
      <c r="G34" s="139">
        <f t="shared" si="6"/>
        <v>0</v>
      </c>
      <c r="H34" s="139">
        <f t="shared" si="6"/>
        <v>0</v>
      </c>
      <c r="I34" s="139">
        <f t="shared" si="6"/>
        <v>0</v>
      </c>
      <c r="J34" s="57"/>
    </row>
    <row r="35" spans="1:10" ht="14.25" thickTop="1" thickBot="1">
      <c r="A35" s="155"/>
      <c r="B35" s="156"/>
      <c r="C35" s="157"/>
      <c r="D35" s="157"/>
      <c r="E35" s="157"/>
      <c r="F35" s="157"/>
      <c r="G35" s="157"/>
      <c r="H35" s="157"/>
      <c r="I35" s="157"/>
      <c r="J35" s="57"/>
    </row>
    <row r="36" spans="1:10" ht="13.5" thickTop="1">
      <c r="A36" s="158"/>
      <c r="B36" s="159"/>
      <c r="C36" s="132"/>
      <c r="D36" s="137">
        <f>Pressupostos!C$6</f>
        <v>2011</v>
      </c>
      <c r="E36" s="137">
        <f>Pressupostos!D$6</f>
        <v>2012</v>
      </c>
      <c r="F36" s="137">
        <f>Pressupostos!E$6</f>
        <v>2013</v>
      </c>
      <c r="G36" s="137">
        <f>Pressupostos!F$6</f>
        <v>2014</v>
      </c>
      <c r="H36" s="137">
        <f>Pressupostos!G$6</f>
        <v>2015</v>
      </c>
      <c r="I36" s="137">
        <f>Pressupostos!H$6</f>
        <v>2016</v>
      </c>
      <c r="J36" s="57"/>
    </row>
    <row r="37" spans="1:10">
      <c r="A37" s="545" t="s">
        <v>402</v>
      </c>
      <c r="B37" s="442"/>
      <c r="C37" s="440"/>
      <c r="D37" s="160">
        <f>D32+'Custo Merc'!D12</f>
        <v>0</v>
      </c>
      <c r="E37" s="160">
        <f>E32+'Custo Merc'!E12</f>
        <v>0</v>
      </c>
      <c r="F37" s="160">
        <f>F32+'Custo Merc'!F12</f>
        <v>0</v>
      </c>
      <c r="G37" s="160">
        <f>G32+'Custo Merc'!G12</f>
        <v>0</v>
      </c>
      <c r="H37" s="160">
        <f>H32+'Custo Merc'!H12</f>
        <v>0</v>
      </c>
      <c r="I37" s="160">
        <f>I32+'Custo Merc'!J12</f>
        <v>0</v>
      </c>
      <c r="J37" s="57"/>
    </row>
    <row r="38" spans="1:10" ht="13.5" thickBot="1">
      <c r="A38" s="546" t="s">
        <v>403</v>
      </c>
      <c r="B38" s="443"/>
      <c r="C38" s="441"/>
      <c r="D38" s="134">
        <f>D34+'Custo Merc'!D29</f>
        <v>0</v>
      </c>
      <c r="E38" s="134">
        <f>E34+'Custo Merc'!E29</f>
        <v>0</v>
      </c>
      <c r="F38" s="134">
        <f>F34+'Custo Merc'!F29</f>
        <v>0</v>
      </c>
      <c r="G38" s="134">
        <f>G34+'Custo Merc'!G29</f>
        <v>0</v>
      </c>
      <c r="H38" s="134">
        <f>H34+'Custo Merc'!H29</f>
        <v>0</v>
      </c>
      <c r="I38" s="134">
        <f>I34+'Custo Merc'!J29</f>
        <v>0</v>
      </c>
      <c r="J38" s="57"/>
    </row>
  </sheetData>
  <phoneticPr fontId="0" type="noConversion"/>
  <printOptions horizontalCentered="1"/>
  <pageMargins left="0.75" right="0.75" top="0.49" bottom="0.46" header="0" footer="0"/>
  <pageSetup paperSize="9" scale="76" orientation="portrait" r:id="rId1"/>
  <headerFooter alignWithMargins="0"/>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11">
    <pageSetUpPr fitToPage="1"/>
  </sheetPr>
  <dimension ref="A1:J34"/>
  <sheetViews>
    <sheetView view="pageBreakPreview" zoomScaleNormal="100" zoomScaleSheetLayoutView="100" workbookViewId="0">
      <selection activeCell="H48" sqref="H48"/>
    </sheetView>
  </sheetViews>
  <sheetFormatPr defaultRowHeight="12.75" outlineLevelCol="1"/>
  <cols>
    <col min="1" max="1" width="42.5703125" style="54" customWidth="1"/>
    <col min="2" max="2" width="10.42578125" style="54" hidden="1" customWidth="1" outlineLevel="1"/>
    <col min="3" max="3" width="10.42578125" style="54" customWidth="1" collapsed="1"/>
    <col min="4" max="9" width="10.42578125" style="54" customWidth="1"/>
    <col min="10" max="16384" width="9.140625" style="54"/>
  </cols>
  <sheetData>
    <row r="1" spans="1:10" s="234" customFormat="1" ht="18.75">
      <c r="A1" s="308" t="s">
        <v>404</v>
      </c>
    </row>
    <row r="2" spans="1:10" s="375" customFormat="1" ht="13.5" thickBot="1">
      <c r="A2" s="5"/>
      <c r="B2" s="5"/>
      <c r="C2" s="78"/>
      <c r="D2" s="78"/>
      <c r="E2" s="78"/>
      <c r="F2" s="78"/>
      <c r="G2" s="78"/>
      <c r="H2" s="78"/>
      <c r="I2" s="78"/>
    </row>
    <row r="3" spans="1:10" ht="30" customHeight="1" thickTop="1">
      <c r="A3" s="128" t="s">
        <v>405</v>
      </c>
      <c r="B3" s="128"/>
      <c r="C3" s="136" t="s">
        <v>392</v>
      </c>
      <c r="D3" s="137">
        <f>Pressupostos!C$6</f>
        <v>2011</v>
      </c>
      <c r="E3" s="137">
        <f>Pressupostos!D$6</f>
        <v>2012</v>
      </c>
      <c r="F3" s="137">
        <f>Pressupostos!E$6</f>
        <v>2013</v>
      </c>
      <c r="G3" s="137">
        <f>Pressupostos!F$6</f>
        <v>2014</v>
      </c>
      <c r="H3" s="137">
        <f>Pressupostos!G$6</f>
        <v>2015</v>
      </c>
      <c r="I3" s="137">
        <f>Pressupostos!H$6</f>
        <v>2016</v>
      </c>
      <c r="J3" s="57"/>
    </row>
    <row r="4" spans="1:10" ht="14.1" customHeight="1">
      <c r="A4" s="69" t="str">
        <f>VM!A4</f>
        <v>Vestuário para senhoras</v>
      </c>
      <c r="B4" s="159"/>
      <c r="C4" s="335">
        <v>0</v>
      </c>
      <c r="D4" s="60">
        <f>VM!D55*$C4</f>
        <v>0</v>
      </c>
      <c r="E4" s="60">
        <f>VM!E55*$C4</f>
        <v>0</v>
      </c>
      <c r="F4" s="60">
        <f>VM!F55*$C4</f>
        <v>0</v>
      </c>
      <c r="G4" s="60">
        <f>VM!G55*$C4</f>
        <v>0</v>
      </c>
      <c r="H4" s="60">
        <f>VM!H55*$C4</f>
        <v>0</v>
      </c>
      <c r="I4" s="60">
        <f>VM!I55*$C4</f>
        <v>0</v>
      </c>
      <c r="J4" s="57"/>
    </row>
    <row r="5" spans="1:10" ht="14.1" customHeight="1">
      <c r="A5" s="69" t="str">
        <f>VM!A5</f>
        <v>Vestuário para homem</v>
      </c>
      <c r="B5" s="159"/>
      <c r="C5" s="335">
        <v>0</v>
      </c>
      <c r="D5" s="60">
        <f>VM!D56*$C5</f>
        <v>0</v>
      </c>
      <c r="E5" s="60">
        <f>VM!E56*$C5</f>
        <v>0</v>
      </c>
      <c r="F5" s="60">
        <f>VM!F56*$C5</f>
        <v>0</v>
      </c>
      <c r="G5" s="60">
        <f>VM!G56*$C5</f>
        <v>0</v>
      </c>
      <c r="H5" s="60">
        <f>VM!H56*$C5</f>
        <v>0</v>
      </c>
      <c r="I5" s="60">
        <f>VM!I56*$C5</f>
        <v>0</v>
      </c>
      <c r="J5" s="57"/>
    </row>
    <row r="6" spans="1:10" ht="14.1" customHeight="1">
      <c r="A6" s="69" t="str">
        <f>VM!A6</f>
        <v>Vestuário para criança</v>
      </c>
      <c r="B6" s="159"/>
      <c r="C6" s="335">
        <v>0</v>
      </c>
      <c r="D6" s="60">
        <f>VM!D57*$C6</f>
        <v>0</v>
      </c>
      <c r="E6" s="60">
        <f>VM!E57*$C6</f>
        <v>0</v>
      </c>
      <c r="F6" s="60">
        <f>VM!F57*$C6</f>
        <v>0</v>
      </c>
      <c r="G6" s="60">
        <f>VM!G57*$C6</f>
        <v>0</v>
      </c>
      <c r="H6" s="60">
        <f>VM!H57*$C6</f>
        <v>0</v>
      </c>
      <c r="I6" s="60">
        <f>VM!I57*$C6</f>
        <v>0</v>
      </c>
      <c r="J6" s="57"/>
    </row>
    <row r="7" spans="1:10" ht="14.1" customHeight="1">
      <c r="A7" s="69" t="str">
        <f>VM!A7</f>
        <v xml:space="preserve">. </v>
      </c>
      <c r="B7" s="159"/>
      <c r="C7" s="335">
        <v>0</v>
      </c>
      <c r="D7" s="60">
        <f>VM!D58*$C7</f>
        <v>0</v>
      </c>
      <c r="E7" s="60">
        <f>VM!E58*$C7</f>
        <v>0</v>
      </c>
      <c r="F7" s="60">
        <f>VM!F58*$C7</f>
        <v>0</v>
      </c>
      <c r="G7" s="60">
        <f>VM!G58*$C7</f>
        <v>0</v>
      </c>
      <c r="H7" s="60">
        <f>VM!H58*$C7</f>
        <v>0</v>
      </c>
      <c r="I7" s="60">
        <f>VM!I58*$C7</f>
        <v>0</v>
      </c>
      <c r="J7" s="57"/>
    </row>
    <row r="8" spans="1:10" ht="14.1" customHeight="1">
      <c r="A8" s="69" t="str">
        <f>VM!A8</f>
        <v xml:space="preserve">. </v>
      </c>
      <c r="B8" s="159"/>
      <c r="C8" s="335">
        <v>0</v>
      </c>
      <c r="D8" s="60">
        <f>VM!D59*$C8</f>
        <v>0</v>
      </c>
      <c r="E8" s="60">
        <f>VM!E59*$C8</f>
        <v>0</v>
      </c>
      <c r="F8" s="60">
        <f>VM!F59*$C8</f>
        <v>0</v>
      </c>
      <c r="G8" s="60">
        <f>VM!G59*$C8</f>
        <v>0</v>
      </c>
      <c r="H8" s="60">
        <f>VM!H59*$C8</f>
        <v>0</v>
      </c>
      <c r="I8" s="60">
        <f>VM!I59*$C8</f>
        <v>0</v>
      </c>
      <c r="J8" s="57"/>
    </row>
    <row r="9" spans="1:10" ht="14.1" customHeight="1">
      <c r="A9" s="69" t="str">
        <f>VM!A9</f>
        <v xml:space="preserve">. </v>
      </c>
      <c r="B9" s="159"/>
      <c r="C9" s="335">
        <v>0</v>
      </c>
      <c r="D9" s="60">
        <f>VM!D60*$C9</f>
        <v>0</v>
      </c>
      <c r="E9" s="60">
        <f>VM!E60*$C9</f>
        <v>0</v>
      </c>
      <c r="F9" s="60">
        <f>VM!F60*$C9</f>
        <v>0</v>
      </c>
      <c r="G9" s="60">
        <f>VM!G60*$C9</f>
        <v>0</v>
      </c>
      <c r="H9" s="60">
        <f>VM!H60*$C9</f>
        <v>0</v>
      </c>
      <c r="I9" s="60">
        <f>VM!I60*$C9</f>
        <v>0</v>
      </c>
      <c r="J9" s="57"/>
    </row>
    <row r="10" spans="1:10" ht="14.1" customHeight="1">
      <c r="A10" s="69" t="str">
        <f>VM!A10</f>
        <v xml:space="preserve">. </v>
      </c>
      <c r="B10" s="159"/>
      <c r="C10" s="335">
        <v>0</v>
      </c>
      <c r="D10" s="60">
        <f>VM!D61*$C10</f>
        <v>0</v>
      </c>
      <c r="E10" s="60">
        <f>VM!E61*$C10</f>
        <v>0</v>
      </c>
      <c r="F10" s="60">
        <f>VM!F61*$C10</f>
        <v>0</v>
      </c>
      <c r="G10" s="60">
        <f>VM!G61*$C10</f>
        <v>0</v>
      </c>
      <c r="H10" s="60">
        <f>VM!H61*$C10</f>
        <v>0</v>
      </c>
      <c r="I10" s="60">
        <f>VM!I61*$C10</f>
        <v>0</v>
      </c>
      <c r="J10" s="57"/>
    </row>
    <row r="11" spans="1:10" ht="14.1" customHeight="1">
      <c r="A11" s="69" t="str">
        <f>VM!A11</f>
        <v xml:space="preserve">. </v>
      </c>
      <c r="B11" s="159"/>
      <c r="C11" s="335">
        <v>0</v>
      </c>
      <c r="D11" s="60">
        <f>VM!D62*$C11</f>
        <v>0</v>
      </c>
      <c r="E11" s="60">
        <f>VM!E62*$C11</f>
        <v>0</v>
      </c>
      <c r="F11" s="60">
        <f>VM!F62*$C11</f>
        <v>0</v>
      </c>
      <c r="G11" s="60">
        <f>VM!G62*$C11</f>
        <v>0</v>
      </c>
      <c r="H11" s="60">
        <f>VM!H62*$C11</f>
        <v>0</v>
      </c>
      <c r="I11" s="60">
        <f>VM!I62*$C11</f>
        <v>0</v>
      </c>
      <c r="J11" s="57"/>
    </row>
    <row r="12" spans="1:10" ht="14.1" customHeight="1" thickBot="1">
      <c r="A12" s="184" t="s">
        <v>292</v>
      </c>
      <c r="B12" s="444"/>
      <c r="C12" s="138"/>
      <c r="D12" s="139">
        <f t="shared" ref="D12:I12" si="0">SUM(D4:D11)</f>
        <v>0</v>
      </c>
      <c r="E12" s="139">
        <f t="shared" si="0"/>
        <v>0</v>
      </c>
      <c r="F12" s="139">
        <f t="shared" si="0"/>
        <v>0</v>
      </c>
      <c r="G12" s="139">
        <f t="shared" si="0"/>
        <v>0</v>
      </c>
      <c r="H12" s="139">
        <f t="shared" si="0"/>
        <v>0</v>
      </c>
      <c r="I12" s="139">
        <f t="shared" si="0"/>
        <v>0</v>
      </c>
      <c r="J12" s="57"/>
    </row>
    <row r="13" spans="1:10" ht="14.1" customHeight="1" thickTop="1" thickBot="1">
      <c r="A13" s="162"/>
      <c r="B13" s="163"/>
      <c r="C13" s="164"/>
      <c r="D13" s="165"/>
      <c r="E13" s="165"/>
      <c r="F13" s="165"/>
      <c r="G13" s="165"/>
      <c r="H13" s="165"/>
      <c r="I13" s="165"/>
      <c r="J13" s="57"/>
    </row>
    <row r="14" spans="1:10" ht="14.1" customHeight="1" thickTop="1">
      <c r="A14" s="120" t="s">
        <v>406</v>
      </c>
      <c r="B14" s="121"/>
      <c r="C14" s="151"/>
      <c r="D14" s="166">
        <f>Pressupostos!C$6</f>
        <v>2011</v>
      </c>
      <c r="E14" s="166">
        <f>Pressupostos!D$6</f>
        <v>2012</v>
      </c>
      <c r="F14" s="166">
        <f>Pressupostos!E$6</f>
        <v>2013</v>
      </c>
      <c r="G14" s="166">
        <f>Pressupostos!F$6</f>
        <v>2014</v>
      </c>
      <c r="H14" s="166">
        <f>Pressupostos!G$6</f>
        <v>2015</v>
      </c>
      <c r="I14" s="166">
        <f>Pressupostos!H$6</f>
        <v>2016</v>
      </c>
      <c r="J14" s="57"/>
    </row>
    <row r="15" spans="1:10" ht="14.1" customHeight="1">
      <c r="A15" s="69" t="str">
        <f>A4</f>
        <v>Vestuário para senhoras</v>
      </c>
      <c r="B15" s="159"/>
      <c r="C15" s="132"/>
      <c r="D15" s="60">
        <f>(D4/Pressupostos!C$8)*Pressupostos!C$14/30</f>
        <v>0</v>
      </c>
      <c r="E15" s="60">
        <f>(E4/Pressupostos!D$8)*Pressupostos!D$14/30</f>
        <v>0</v>
      </c>
      <c r="F15" s="60">
        <f>(F4/Pressupostos!E$8)*Pressupostos!E$14/30</f>
        <v>0</v>
      </c>
      <c r="G15" s="60">
        <f>(G4/Pressupostos!F$8)*Pressupostos!F$14/30</f>
        <v>0</v>
      </c>
      <c r="H15" s="60">
        <f>(H4/Pressupostos!G$8)*Pressupostos!G$14/30</f>
        <v>0</v>
      </c>
      <c r="I15" s="60">
        <f>(I4/Pressupostos!H$8)*Pressupostos!H$14/30</f>
        <v>0</v>
      </c>
      <c r="J15" s="57"/>
    </row>
    <row r="16" spans="1:10" ht="14.1" customHeight="1">
      <c r="A16" s="69" t="str">
        <f t="shared" ref="A16:A22" si="1">A5</f>
        <v>Vestuário para homem</v>
      </c>
      <c r="B16" s="159"/>
      <c r="C16" s="132"/>
      <c r="D16" s="60">
        <f>(D5/Pressupostos!C$8)*Pressupostos!C$14/30</f>
        <v>0</v>
      </c>
      <c r="E16" s="60">
        <f>(E5/Pressupostos!D$8)*Pressupostos!D$14/30</f>
        <v>0</v>
      </c>
      <c r="F16" s="60">
        <f>(F5/Pressupostos!E$8)*Pressupostos!E$14/30</f>
        <v>0</v>
      </c>
      <c r="G16" s="60">
        <f>(G5/Pressupostos!F$8)*Pressupostos!F$14/30</f>
        <v>0</v>
      </c>
      <c r="H16" s="60">
        <f>(H5/Pressupostos!G$8)*Pressupostos!G$14/30</f>
        <v>0</v>
      </c>
      <c r="I16" s="60">
        <f>(I5/Pressupostos!H$8)*Pressupostos!H$14/30</f>
        <v>0</v>
      </c>
      <c r="J16" s="57"/>
    </row>
    <row r="17" spans="1:10" ht="14.1" customHeight="1">
      <c r="A17" s="69" t="str">
        <f t="shared" si="1"/>
        <v>Vestuário para criança</v>
      </c>
      <c r="B17" s="159"/>
      <c r="C17" s="132"/>
      <c r="D17" s="60">
        <f>(D6/Pressupostos!C$8)*Pressupostos!C$14/30</f>
        <v>0</v>
      </c>
      <c r="E17" s="60">
        <f>(E6/Pressupostos!D$8)*Pressupostos!D$14/30</f>
        <v>0</v>
      </c>
      <c r="F17" s="60">
        <f>(F6/Pressupostos!E$8)*Pressupostos!E$14/30</f>
        <v>0</v>
      </c>
      <c r="G17" s="60">
        <f>(G6/Pressupostos!F$8)*Pressupostos!F$14/30</f>
        <v>0</v>
      </c>
      <c r="H17" s="60">
        <f>(H6/Pressupostos!G$8)*Pressupostos!G$14/30</f>
        <v>0</v>
      </c>
      <c r="I17" s="60">
        <f>(I6/Pressupostos!H$8)*Pressupostos!H$14/30</f>
        <v>0</v>
      </c>
      <c r="J17" s="57"/>
    </row>
    <row r="18" spans="1:10" ht="14.1" customHeight="1">
      <c r="A18" s="69" t="str">
        <f t="shared" si="1"/>
        <v xml:space="preserve">. </v>
      </c>
      <c r="B18" s="159"/>
      <c r="C18" s="132"/>
      <c r="D18" s="60">
        <f>(D7/Pressupostos!C$8)*Pressupostos!C$14/30</f>
        <v>0</v>
      </c>
      <c r="E18" s="60">
        <f>(E7/Pressupostos!D$8)*Pressupostos!D$14/30</f>
        <v>0</v>
      </c>
      <c r="F18" s="60">
        <f>(F7/Pressupostos!E$8)*Pressupostos!E$14/30</f>
        <v>0</v>
      </c>
      <c r="G18" s="60">
        <f>(G7/Pressupostos!F$8)*Pressupostos!F$14/30</f>
        <v>0</v>
      </c>
      <c r="H18" s="60">
        <f>(H7/Pressupostos!G$8)*Pressupostos!G$14/30</f>
        <v>0</v>
      </c>
      <c r="I18" s="60">
        <f>(I7/Pressupostos!H$8)*Pressupostos!H$14/30</f>
        <v>0</v>
      </c>
      <c r="J18" s="57"/>
    </row>
    <row r="19" spans="1:10" ht="14.1" customHeight="1">
      <c r="A19" s="69" t="str">
        <f t="shared" si="1"/>
        <v xml:space="preserve">. </v>
      </c>
      <c r="B19" s="159"/>
      <c r="C19" s="132"/>
      <c r="D19" s="60">
        <f>(D8/Pressupostos!C$8)*Pressupostos!C$14/30</f>
        <v>0</v>
      </c>
      <c r="E19" s="60">
        <f>(E8/Pressupostos!D$8)*Pressupostos!D$14/30</f>
        <v>0</v>
      </c>
      <c r="F19" s="60">
        <f>(F8/Pressupostos!E$8)*Pressupostos!E$14/30</f>
        <v>0</v>
      </c>
      <c r="G19" s="60">
        <f>(G8/Pressupostos!F$8)*Pressupostos!F$14/30</f>
        <v>0</v>
      </c>
      <c r="H19" s="60">
        <f>(H8/Pressupostos!G$8)*Pressupostos!G$14/30</f>
        <v>0</v>
      </c>
      <c r="I19" s="60">
        <f>(I8/Pressupostos!H$8)*Pressupostos!H$14/30</f>
        <v>0</v>
      </c>
      <c r="J19" s="57"/>
    </row>
    <row r="20" spans="1:10" ht="14.1" customHeight="1">
      <c r="A20" s="69" t="str">
        <f t="shared" si="1"/>
        <v xml:space="preserve">. </v>
      </c>
      <c r="B20" s="159"/>
      <c r="C20" s="132"/>
      <c r="D20" s="60">
        <f>(D9/Pressupostos!C$8)*Pressupostos!C$14/30</f>
        <v>0</v>
      </c>
      <c r="E20" s="60">
        <f>(E9/Pressupostos!D$8)*Pressupostos!D$14/30</f>
        <v>0</v>
      </c>
      <c r="F20" s="60">
        <f>(F9/Pressupostos!E$8)*Pressupostos!E$14/30</f>
        <v>0</v>
      </c>
      <c r="G20" s="60">
        <f>(G9/Pressupostos!F$8)*Pressupostos!F$14/30</f>
        <v>0</v>
      </c>
      <c r="H20" s="60">
        <f>(H9/Pressupostos!G$8)*Pressupostos!G$14/30</f>
        <v>0</v>
      </c>
      <c r="I20" s="60">
        <f>(I9/Pressupostos!H$8)*Pressupostos!H$14/30</f>
        <v>0</v>
      </c>
      <c r="J20" s="57"/>
    </row>
    <row r="21" spans="1:10" ht="14.1" customHeight="1">
      <c r="A21" s="69" t="str">
        <f t="shared" si="1"/>
        <v xml:space="preserve">. </v>
      </c>
      <c r="B21" s="159"/>
      <c r="C21" s="132"/>
      <c r="D21" s="60">
        <f>(D10/Pressupostos!C$8)*Pressupostos!C$14/30</f>
        <v>0</v>
      </c>
      <c r="E21" s="60">
        <f>(E10/Pressupostos!D$8)*Pressupostos!D$14/30</f>
        <v>0</v>
      </c>
      <c r="F21" s="60">
        <f>(F10/Pressupostos!E$8)*Pressupostos!E$14/30</f>
        <v>0</v>
      </c>
      <c r="G21" s="60">
        <f>(G10/Pressupostos!F$8)*Pressupostos!F$14/30</f>
        <v>0</v>
      </c>
      <c r="H21" s="60">
        <f>(H10/Pressupostos!G$8)*Pressupostos!G$14/30</f>
        <v>0</v>
      </c>
      <c r="I21" s="60">
        <f>(I10/Pressupostos!H$8)*Pressupostos!H$14/30</f>
        <v>0</v>
      </c>
      <c r="J21" s="57"/>
    </row>
    <row r="22" spans="1:10" ht="14.1" customHeight="1">
      <c r="A22" s="69" t="str">
        <f t="shared" si="1"/>
        <v xml:space="preserve">. </v>
      </c>
      <c r="B22" s="159"/>
      <c r="C22" s="132"/>
      <c r="D22" s="60">
        <f>(D11/Pressupostos!C$8)*Pressupostos!C$14/30</f>
        <v>0</v>
      </c>
      <c r="E22" s="60">
        <f>(E11/Pressupostos!D$8)*Pressupostos!D$14/30</f>
        <v>0</v>
      </c>
      <c r="F22" s="60">
        <f>(F11/Pressupostos!E$8)*Pressupostos!E$14/30</f>
        <v>0</v>
      </c>
      <c r="G22" s="60">
        <f>(G11/Pressupostos!F$8)*Pressupostos!F$14/30</f>
        <v>0</v>
      </c>
      <c r="H22" s="60">
        <f>(H11/Pressupostos!G$8)*Pressupostos!G$14/30</f>
        <v>0</v>
      </c>
      <c r="I22" s="60">
        <f>(I11/Pressupostos!H$8)*Pressupostos!H$14/30</f>
        <v>0</v>
      </c>
      <c r="J22" s="57"/>
    </row>
    <row r="23" spans="1:10" ht="14.1" customHeight="1" thickBot="1">
      <c r="A23" s="184" t="s">
        <v>292</v>
      </c>
      <c r="B23" s="444"/>
      <c r="C23" s="154"/>
      <c r="D23" s="139">
        <f t="shared" ref="D23:I23" si="2">SUM(D15:D22)</f>
        <v>0</v>
      </c>
      <c r="E23" s="139">
        <f t="shared" si="2"/>
        <v>0</v>
      </c>
      <c r="F23" s="139">
        <f t="shared" si="2"/>
        <v>0</v>
      </c>
      <c r="G23" s="139">
        <f t="shared" si="2"/>
        <v>0</v>
      </c>
      <c r="H23" s="139">
        <f t="shared" si="2"/>
        <v>0</v>
      </c>
      <c r="I23" s="139">
        <f t="shared" si="2"/>
        <v>0</v>
      </c>
      <c r="J23" s="57"/>
    </row>
    <row r="24" spans="1:10" ht="14.1" customHeight="1" thickTop="1" thickBot="1">
      <c r="A24" s="167"/>
      <c r="B24" s="163"/>
      <c r="C24" s="165"/>
      <c r="D24" s="165"/>
      <c r="E24" s="165"/>
      <c r="F24" s="165"/>
      <c r="G24" s="165"/>
      <c r="H24" s="165"/>
      <c r="I24" s="165"/>
      <c r="J24" s="57"/>
    </row>
    <row r="25" spans="1:10" ht="14.1" customHeight="1" thickTop="1">
      <c r="A25" s="336" t="s">
        <v>407</v>
      </c>
      <c r="B25" s="121"/>
      <c r="C25" s="151"/>
      <c r="D25" s="137">
        <f>Pressupostos!C$6</f>
        <v>2011</v>
      </c>
      <c r="E25" s="137">
        <f>Pressupostos!D$6</f>
        <v>2012</v>
      </c>
      <c r="F25" s="137">
        <f>Pressupostos!E$6</f>
        <v>2013</v>
      </c>
      <c r="G25" s="137">
        <f>Pressupostos!F$6</f>
        <v>2014</v>
      </c>
      <c r="H25" s="137">
        <f>Pressupostos!G$6</f>
        <v>2015</v>
      </c>
      <c r="I25" s="137">
        <f>Pressupostos!H$6</f>
        <v>2016</v>
      </c>
      <c r="J25" s="57"/>
    </row>
    <row r="26" spans="1:10" ht="14.1" customHeight="1">
      <c r="A26" s="144" t="s">
        <v>408</v>
      </c>
      <c r="B26" s="159"/>
      <c r="C26" s="132"/>
      <c r="D26" s="60">
        <v>0</v>
      </c>
      <c r="E26" s="60">
        <f>D28</f>
        <v>0</v>
      </c>
      <c r="F26" s="60">
        <f>E28</f>
        <v>0</v>
      </c>
      <c r="G26" s="60">
        <f>F28</f>
        <v>0</v>
      </c>
      <c r="H26" s="60">
        <f>G28</f>
        <v>0</v>
      </c>
      <c r="I26" s="60">
        <f>H28</f>
        <v>0</v>
      </c>
      <c r="J26" s="57"/>
    </row>
    <row r="27" spans="1:10" ht="14.1" customHeight="1">
      <c r="A27" s="144" t="s">
        <v>409</v>
      </c>
      <c r="B27" s="159"/>
      <c r="C27" s="132"/>
      <c r="D27" s="60">
        <f t="shared" ref="D27:I27" si="3">D12</f>
        <v>0</v>
      </c>
      <c r="E27" s="60">
        <f t="shared" si="3"/>
        <v>0</v>
      </c>
      <c r="F27" s="60">
        <f t="shared" si="3"/>
        <v>0</v>
      </c>
      <c r="G27" s="60">
        <f t="shared" si="3"/>
        <v>0</v>
      </c>
      <c r="H27" s="60">
        <f t="shared" si="3"/>
        <v>0</v>
      </c>
      <c r="I27" s="60">
        <f t="shared" si="3"/>
        <v>0</v>
      </c>
      <c r="J27" s="57"/>
    </row>
    <row r="28" spans="1:10" ht="14.1" customHeight="1">
      <c r="A28" s="144" t="s">
        <v>410</v>
      </c>
      <c r="B28" s="159"/>
      <c r="C28" s="132"/>
      <c r="D28" s="60">
        <f t="shared" ref="D28:I28" si="4">D23</f>
        <v>0</v>
      </c>
      <c r="E28" s="60">
        <f t="shared" si="4"/>
        <v>0</v>
      </c>
      <c r="F28" s="60">
        <f t="shared" si="4"/>
        <v>0</v>
      </c>
      <c r="G28" s="60">
        <f t="shared" si="4"/>
        <v>0</v>
      </c>
      <c r="H28" s="60">
        <f t="shared" si="4"/>
        <v>0</v>
      </c>
      <c r="I28" s="60">
        <f t="shared" si="4"/>
        <v>0</v>
      </c>
      <c r="J28" s="57"/>
    </row>
    <row r="29" spans="1:10" ht="14.1" customHeight="1" thickBot="1">
      <c r="A29" s="145" t="s">
        <v>646</v>
      </c>
      <c r="B29" s="467"/>
      <c r="C29" s="146"/>
      <c r="D29" s="139">
        <f t="shared" ref="D29:I29" si="5">D27+D28-D26</f>
        <v>0</v>
      </c>
      <c r="E29" s="139">
        <f t="shared" si="5"/>
        <v>0</v>
      </c>
      <c r="F29" s="139">
        <f t="shared" si="5"/>
        <v>0</v>
      </c>
      <c r="G29" s="139">
        <f t="shared" si="5"/>
        <v>0</v>
      </c>
      <c r="H29" s="139">
        <f t="shared" si="5"/>
        <v>0</v>
      </c>
      <c r="I29" s="139">
        <f t="shared" si="5"/>
        <v>0</v>
      </c>
      <c r="J29" s="57"/>
    </row>
    <row r="30" spans="1:10" s="234" customFormat="1" ht="13.5" thickTop="1">
      <c r="A30" s="235"/>
      <c r="B30" s="235"/>
      <c r="C30" s="75"/>
      <c r="D30" s="75"/>
      <c r="E30" s="75"/>
      <c r="F30" s="75"/>
      <c r="G30" s="75"/>
      <c r="H30" s="75"/>
      <c r="I30" s="75"/>
      <c r="J30" s="62"/>
    </row>
    <row r="31" spans="1:10" s="234" customFormat="1">
      <c r="A31" s="235"/>
      <c r="B31" s="235"/>
      <c r="C31" s="235"/>
      <c r="D31" s="235"/>
      <c r="E31" s="235"/>
      <c r="F31" s="235"/>
      <c r="G31" s="235"/>
      <c r="H31" s="235"/>
      <c r="I31" s="235"/>
      <c r="J31" s="62"/>
    </row>
    <row r="32" spans="1:10" s="234" customFormat="1">
      <c r="A32" s="62"/>
      <c r="B32" s="62"/>
      <c r="C32" s="62"/>
      <c r="D32" s="62"/>
      <c r="E32" s="62"/>
      <c r="F32" s="62"/>
      <c r="G32" s="62"/>
      <c r="H32" s="62"/>
      <c r="I32" s="62"/>
      <c r="J32" s="62"/>
    </row>
    <row r="33" spans="1:10" s="234" customFormat="1">
      <c r="A33" s="62"/>
      <c r="B33" s="62"/>
      <c r="C33" s="62"/>
      <c r="D33" s="62"/>
      <c r="E33" s="62"/>
      <c r="F33" s="62"/>
      <c r="G33" s="62"/>
      <c r="H33" s="62"/>
      <c r="I33" s="62"/>
      <c r="J33" s="62"/>
    </row>
    <row r="34" spans="1:10" s="234" customFormat="1"/>
  </sheetData>
  <phoneticPr fontId="0" type="noConversion"/>
  <printOptions horizontalCentered="1"/>
  <pageMargins left="0.75" right="0.75" top="0.6" bottom="0.56999999999999995" header="0" footer="0"/>
  <pageSetup paperSize="9" scale="76" orientation="portrait" r:id="rId1"/>
  <headerFooter alignWithMargins="0"/>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12">
    <pageSetUpPr fitToPage="1"/>
  </sheetPr>
  <dimension ref="A1:J39"/>
  <sheetViews>
    <sheetView view="pageBreakPreview" zoomScaleNormal="100" zoomScaleSheetLayoutView="100" workbookViewId="0">
      <selection activeCell="I32" sqref="I32"/>
    </sheetView>
  </sheetViews>
  <sheetFormatPr defaultRowHeight="12.75" outlineLevelCol="1"/>
  <cols>
    <col min="1" max="1" width="46.42578125" style="54" customWidth="1"/>
    <col min="2" max="2" width="10.85546875" style="54" hidden="1" customWidth="1" outlineLevel="1"/>
    <col min="3" max="3" width="10.85546875" style="54" customWidth="1" collapsed="1"/>
    <col min="4" max="9" width="10.85546875" style="54" customWidth="1"/>
    <col min="10" max="16384" width="9.140625" style="54"/>
  </cols>
  <sheetData>
    <row r="1" spans="1:10" ht="18.75">
      <c r="A1" s="1" t="s">
        <v>411</v>
      </c>
    </row>
    <row r="2" spans="1:10" ht="19.5" thickBot="1">
      <c r="A2" s="1"/>
    </row>
    <row r="3" spans="1:10" ht="14.1" customHeight="1" thickTop="1">
      <c r="A3" s="169" t="s">
        <v>412</v>
      </c>
      <c r="B3" s="169"/>
      <c r="C3" s="166" t="s">
        <v>413</v>
      </c>
      <c r="D3" s="166">
        <f>Pressupostos!C$6</f>
        <v>2011</v>
      </c>
      <c r="E3" s="166">
        <f>Pressupostos!D$6</f>
        <v>2012</v>
      </c>
      <c r="F3" s="166">
        <f>Pressupostos!E$6</f>
        <v>2013</v>
      </c>
      <c r="G3" s="166">
        <f>Pressupostos!F$6</f>
        <v>2014</v>
      </c>
      <c r="H3" s="166">
        <f>Pressupostos!G$6</f>
        <v>2015</v>
      </c>
      <c r="I3" s="166">
        <f>Pressupostos!H$6</f>
        <v>2016</v>
      </c>
      <c r="J3" s="57"/>
    </row>
    <row r="4" spans="1:10" ht="14.1" customHeight="1">
      <c r="A4" s="58" t="s">
        <v>729</v>
      </c>
      <c r="B4" s="445"/>
      <c r="C4" s="59"/>
      <c r="D4" s="60">
        <f>$C4*Pressupostos!C$8*(1+D16)</f>
        <v>0</v>
      </c>
      <c r="E4" s="60">
        <f>$C4*Pressupostos!D$8*(1+E16)</f>
        <v>0</v>
      </c>
      <c r="F4" s="60">
        <f>E4*(1+F16)</f>
        <v>0</v>
      </c>
      <c r="G4" s="60">
        <f>F4*(1+G16)</f>
        <v>0</v>
      </c>
      <c r="H4" s="60">
        <f>G4*(1+H16)</f>
        <v>0</v>
      </c>
      <c r="I4" s="60">
        <f>H4*(1+I16)</f>
        <v>0</v>
      </c>
      <c r="J4" s="57"/>
    </row>
    <row r="5" spans="1:10" ht="14.1" customHeight="1">
      <c r="A5" s="58" t="s">
        <v>378</v>
      </c>
      <c r="B5" s="445"/>
      <c r="C5" s="59"/>
      <c r="D5" s="60">
        <f>$C5*Pressupostos!C$8*(1+D17)</f>
        <v>0</v>
      </c>
      <c r="E5" s="60">
        <f>$C5*Pressupostos!D$8*(1+E17)</f>
        <v>0</v>
      </c>
      <c r="F5" s="60">
        <f t="shared" ref="F5:I12" si="0">E5*(1+F17)</f>
        <v>0</v>
      </c>
      <c r="G5" s="60">
        <f t="shared" si="0"/>
        <v>0</v>
      </c>
      <c r="H5" s="60">
        <f t="shared" si="0"/>
        <v>0</v>
      </c>
      <c r="I5" s="60">
        <f t="shared" si="0"/>
        <v>0</v>
      </c>
      <c r="J5" s="57"/>
    </row>
    <row r="6" spans="1:10" ht="14.1" customHeight="1">
      <c r="A6" s="58" t="s">
        <v>378</v>
      </c>
      <c r="B6" s="445"/>
      <c r="C6" s="59"/>
      <c r="D6" s="60">
        <f>$C6*Pressupostos!C$8*(1+D18)</f>
        <v>0</v>
      </c>
      <c r="E6" s="60">
        <f>$C6*Pressupostos!D$8*(1+E18)</f>
        <v>0</v>
      </c>
      <c r="F6" s="60">
        <f t="shared" si="0"/>
        <v>0</v>
      </c>
      <c r="G6" s="60">
        <f t="shared" si="0"/>
        <v>0</v>
      </c>
      <c r="H6" s="60">
        <f t="shared" si="0"/>
        <v>0</v>
      </c>
      <c r="I6" s="60">
        <f t="shared" si="0"/>
        <v>0</v>
      </c>
      <c r="J6" s="57"/>
    </row>
    <row r="7" spans="1:10" ht="14.1" customHeight="1">
      <c r="A7" s="58" t="s">
        <v>378</v>
      </c>
      <c r="B7" s="445"/>
      <c r="C7" s="59"/>
      <c r="D7" s="60">
        <f>$C7*Pressupostos!C$8*(1+D19)</f>
        <v>0</v>
      </c>
      <c r="E7" s="60">
        <f>$C7*Pressupostos!D$8*(1+E19)</f>
        <v>0</v>
      </c>
      <c r="F7" s="60">
        <f t="shared" si="0"/>
        <v>0</v>
      </c>
      <c r="G7" s="60">
        <f t="shared" si="0"/>
        <v>0</v>
      </c>
      <c r="H7" s="60">
        <f t="shared" si="0"/>
        <v>0</v>
      </c>
      <c r="I7" s="60">
        <f t="shared" si="0"/>
        <v>0</v>
      </c>
      <c r="J7" s="57"/>
    </row>
    <row r="8" spans="1:10" ht="14.1" customHeight="1">
      <c r="A8" s="58" t="s">
        <v>378</v>
      </c>
      <c r="B8" s="445"/>
      <c r="C8" s="59"/>
      <c r="D8" s="60">
        <f>$C8*Pressupostos!C$8*(1+D20)</f>
        <v>0</v>
      </c>
      <c r="E8" s="60">
        <f>$C8*Pressupostos!D$8*(1+E20)</f>
        <v>0</v>
      </c>
      <c r="F8" s="60">
        <f t="shared" si="0"/>
        <v>0</v>
      </c>
      <c r="G8" s="60">
        <f t="shared" si="0"/>
        <v>0</v>
      </c>
      <c r="H8" s="60">
        <f t="shared" si="0"/>
        <v>0</v>
      </c>
      <c r="I8" s="60">
        <f t="shared" si="0"/>
        <v>0</v>
      </c>
      <c r="J8" s="57"/>
    </row>
    <row r="9" spans="1:10" ht="14.1" customHeight="1">
      <c r="A9" s="58" t="s">
        <v>379</v>
      </c>
      <c r="B9" s="445"/>
      <c r="C9" s="59"/>
      <c r="D9" s="60">
        <f>$C9*Pressupostos!C$8*(1+D21)</f>
        <v>0</v>
      </c>
      <c r="E9" s="60">
        <f>$C9*Pressupostos!D$8*(1+E21)</f>
        <v>0</v>
      </c>
      <c r="F9" s="60">
        <f t="shared" si="0"/>
        <v>0</v>
      </c>
      <c r="G9" s="60">
        <f t="shared" si="0"/>
        <v>0</v>
      </c>
      <c r="H9" s="60">
        <f t="shared" si="0"/>
        <v>0</v>
      </c>
      <c r="I9" s="60">
        <f t="shared" si="0"/>
        <v>0</v>
      </c>
      <c r="J9" s="57"/>
    </row>
    <row r="10" spans="1:10" ht="14.1" customHeight="1">
      <c r="A10" s="58" t="s">
        <v>379</v>
      </c>
      <c r="B10" s="445"/>
      <c r="C10" s="59"/>
      <c r="D10" s="60">
        <f>$C10*Pressupostos!C$8*(1+D22)</f>
        <v>0</v>
      </c>
      <c r="E10" s="60">
        <f>$C10*Pressupostos!D$8*(1+E22)</f>
        <v>0</v>
      </c>
      <c r="F10" s="60">
        <f t="shared" si="0"/>
        <v>0</v>
      </c>
      <c r="G10" s="60">
        <f t="shared" si="0"/>
        <v>0</v>
      </c>
      <c r="H10" s="60">
        <f t="shared" si="0"/>
        <v>0</v>
      </c>
      <c r="I10" s="60">
        <f t="shared" si="0"/>
        <v>0</v>
      </c>
      <c r="J10" s="57"/>
    </row>
    <row r="11" spans="1:10" ht="14.1" customHeight="1">
      <c r="A11" s="58" t="s">
        <v>379</v>
      </c>
      <c r="B11" s="445"/>
      <c r="C11" s="59"/>
      <c r="D11" s="60">
        <f>$C11*Pressupostos!C$8*(1+D23)</f>
        <v>0</v>
      </c>
      <c r="E11" s="60">
        <f>$C11*Pressupostos!D$8*(1+E23)</f>
        <v>0</v>
      </c>
      <c r="F11" s="60">
        <f t="shared" si="0"/>
        <v>0</v>
      </c>
      <c r="G11" s="60">
        <f t="shared" si="0"/>
        <v>0</v>
      </c>
      <c r="H11" s="60">
        <f t="shared" si="0"/>
        <v>0</v>
      </c>
      <c r="I11" s="60">
        <f t="shared" si="0"/>
        <v>0</v>
      </c>
      <c r="J11" s="57"/>
    </row>
    <row r="12" spans="1:10" ht="14.1" customHeight="1">
      <c r="A12" s="58" t="s">
        <v>379</v>
      </c>
      <c r="B12" s="445"/>
      <c r="C12" s="59"/>
      <c r="D12" s="60">
        <f>$C12*Pressupostos!C$8*(1+D24)</f>
        <v>0</v>
      </c>
      <c r="E12" s="60">
        <f>$C12*Pressupostos!D$8*(1+E24)</f>
        <v>0</v>
      </c>
      <c r="F12" s="60">
        <f t="shared" si="0"/>
        <v>0</v>
      </c>
      <c r="G12" s="60">
        <f t="shared" si="0"/>
        <v>0</v>
      </c>
      <c r="H12" s="60">
        <f t="shared" si="0"/>
        <v>0</v>
      </c>
      <c r="I12" s="60">
        <f t="shared" si="0"/>
        <v>0</v>
      </c>
      <c r="J12" s="57"/>
    </row>
    <row r="13" spans="1:10" ht="14.1" customHeight="1" thickBot="1">
      <c r="A13" s="184" t="s">
        <v>414</v>
      </c>
      <c r="B13" s="171"/>
      <c r="C13" s="172"/>
      <c r="D13" s="139">
        <f t="shared" ref="D13:I13" si="1">SUM(D4:D12)</f>
        <v>0</v>
      </c>
      <c r="E13" s="139">
        <f t="shared" si="1"/>
        <v>0</v>
      </c>
      <c r="F13" s="139">
        <f t="shared" si="1"/>
        <v>0</v>
      </c>
      <c r="G13" s="139">
        <f t="shared" si="1"/>
        <v>0</v>
      </c>
      <c r="H13" s="139">
        <f t="shared" si="1"/>
        <v>0</v>
      </c>
      <c r="I13" s="139">
        <f t="shared" si="1"/>
        <v>0</v>
      </c>
      <c r="J13" s="57"/>
    </row>
    <row r="14" spans="1:10" ht="14.1" customHeight="1" thickTop="1" thickBot="1">
      <c r="A14" s="173"/>
      <c r="B14" s="112"/>
      <c r="C14" s="174"/>
      <c r="D14" s="165"/>
      <c r="E14" s="165"/>
      <c r="F14" s="165"/>
      <c r="G14" s="165"/>
      <c r="H14" s="165"/>
      <c r="I14" s="165"/>
      <c r="J14" s="57"/>
    </row>
    <row r="15" spans="1:10" ht="14.1" customHeight="1" thickTop="1">
      <c r="A15" s="708" t="s">
        <v>415</v>
      </c>
      <c r="B15" s="709"/>
      <c r="C15" s="709"/>
      <c r="D15" s="710"/>
      <c r="E15" s="175">
        <f>Pressupostos!D$6</f>
        <v>2012</v>
      </c>
      <c r="F15" s="175">
        <f>Pressupostos!E$6</f>
        <v>2013</v>
      </c>
      <c r="G15" s="175">
        <f>Pressupostos!F$6</f>
        <v>2014</v>
      </c>
      <c r="H15" s="175">
        <f>Pressupostos!G$6</f>
        <v>2015</v>
      </c>
      <c r="I15" s="175">
        <f>Pressupostos!H$6</f>
        <v>2016</v>
      </c>
      <c r="J15" s="57"/>
    </row>
    <row r="16" spans="1:10" ht="14.1" customHeight="1">
      <c r="A16" s="176" t="str">
        <f>A4</f>
        <v>Bainhas e Outras Arranjos</v>
      </c>
      <c r="B16" s="159"/>
      <c r="C16" s="132"/>
      <c r="D16" s="177"/>
      <c r="E16" s="185">
        <v>0</v>
      </c>
      <c r="F16" s="185">
        <f>E16</f>
        <v>0</v>
      </c>
      <c r="G16" s="185">
        <f>F16</f>
        <v>0</v>
      </c>
      <c r="H16" s="185">
        <f>G16</f>
        <v>0</v>
      </c>
      <c r="I16" s="185">
        <f>H16</f>
        <v>0</v>
      </c>
      <c r="J16" s="57"/>
    </row>
    <row r="17" spans="1:10" ht="14.1" customHeight="1">
      <c r="A17" s="176" t="str">
        <f t="shared" ref="A17:A23" si="2">A5</f>
        <v>.</v>
      </c>
      <c r="B17" s="159"/>
      <c r="C17" s="132"/>
      <c r="D17" s="177"/>
      <c r="E17" s="185">
        <v>0</v>
      </c>
      <c r="F17" s="185">
        <f t="shared" ref="F17:H24" si="3">E17</f>
        <v>0</v>
      </c>
      <c r="G17" s="185">
        <f t="shared" si="3"/>
        <v>0</v>
      </c>
      <c r="H17" s="185">
        <f t="shared" si="3"/>
        <v>0</v>
      </c>
      <c r="I17" s="185">
        <f t="shared" ref="I17:I24" si="4">H17</f>
        <v>0</v>
      </c>
      <c r="J17" s="57"/>
    </row>
    <row r="18" spans="1:10" ht="14.1" customHeight="1">
      <c r="A18" s="176" t="str">
        <f t="shared" si="2"/>
        <v>.</v>
      </c>
      <c r="B18" s="159"/>
      <c r="C18" s="132"/>
      <c r="D18" s="177"/>
      <c r="E18" s="185">
        <v>0</v>
      </c>
      <c r="F18" s="185">
        <f t="shared" si="3"/>
        <v>0</v>
      </c>
      <c r="G18" s="185">
        <f t="shared" si="3"/>
        <v>0</v>
      </c>
      <c r="H18" s="185">
        <f t="shared" si="3"/>
        <v>0</v>
      </c>
      <c r="I18" s="185">
        <f t="shared" si="4"/>
        <v>0</v>
      </c>
      <c r="J18" s="57"/>
    </row>
    <row r="19" spans="1:10" ht="14.1" customHeight="1">
      <c r="A19" s="176" t="str">
        <f t="shared" si="2"/>
        <v>.</v>
      </c>
      <c r="B19" s="159"/>
      <c r="C19" s="132"/>
      <c r="D19" s="177"/>
      <c r="E19" s="185">
        <v>0</v>
      </c>
      <c r="F19" s="185">
        <f t="shared" si="3"/>
        <v>0</v>
      </c>
      <c r="G19" s="185">
        <f t="shared" si="3"/>
        <v>0</v>
      </c>
      <c r="H19" s="185">
        <f t="shared" si="3"/>
        <v>0</v>
      </c>
      <c r="I19" s="185">
        <f t="shared" si="4"/>
        <v>0</v>
      </c>
      <c r="J19" s="57"/>
    </row>
    <row r="20" spans="1:10" ht="14.1" customHeight="1">
      <c r="A20" s="176" t="str">
        <f>A8</f>
        <v>.</v>
      </c>
      <c r="B20" s="159"/>
      <c r="C20" s="132"/>
      <c r="D20" s="177"/>
      <c r="E20" s="185">
        <v>0</v>
      </c>
      <c r="F20" s="185">
        <f t="shared" si="3"/>
        <v>0</v>
      </c>
      <c r="G20" s="185">
        <f t="shared" si="3"/>
        <v>0</v>
      </c>
      <c r="H20" s="185">
        <f t="shared" si="3"/>
        <v>0</v>
      </c>
      <c r="I20" s="185">
        <f t="shared" si="4"/>
        <v>0</v>
      </c>
      <c r="J20" s="57"/>
    </row>
    <row r="21" spans="1:10" ht="14.1" customHeight="1">
      <c r="A21" s="176" t="str">
        <f t="shared" si="2"/>
        <v xml:space="preserve"> . </v>
      </c>
      <c r="B21" s="159"/>
      <c r="C21" s="132"/>
      <c r="D21" s="177"/>
      <c r="E21" s="185">
        <v>0</v>
      </c>
      <c r="F21" s="185">
        <f t="shared" si="3"/>
        <v>0</v>
      </c>
      <c r="G21" s="185">
        <f t="shared" si="3"/>
        <v>0</v>
      </c>
      <c r="H21" s="185">
        <f t="shared" si="3"/>
        <v>0</v>
      </c>
      <c r="I21" s="185">
        <f t="shared" si="4"/>
        <v>0</v>
      </c>
      <c r="J21" s="57"/>
    </row>
    <row r="22" spans="1:10" ht="14.1" customHeight="1">
      <c r="A22" s="176" t="str">
        <f>A10</f>
        <v xml:space="preserve"> . </v>
      </c>
      <c r="B22" s="159"/>
      <c r="C22" s="132"/>
      <c r="D22" s="177"/>
      <c r="E22" s="185">
        <v>0</v>
      </c>
      <c r="F22" s="185">
        <f t="shared" si="3"/>
        <v>0</v>
      </c>
      <c r="G22" s="185">
        <f t="shared" si="3"/>
        <v>0</v>
      </c>
      <c r="H22" s="185">
        <f t="shared" si="3"/>
        <v>0</v>
      </c>
      <c r="I22" s="185">
        <f t="shared" si="4"/>
        <v>0</v>
      </c>
      <c r="J22" s="57"/>
    </row>
    <row r="23" spans="1:10" ht="14.1" customHeight="1">
      <c r="A23" s="176" t="str">
        <f t="shared" si="2"/>
        <v xml:space="preserve"> . </v>
      </c>
      <c r="B23" s="159"/>
      <c r="C23" s="132"/>
      <c r="D23" s="177"/>
      <c r="E23" s="185">
        <v>0</v>
      </c>
      <c r="F23" s="185">
        <f t="shared" si="3"/>
        <v>0</v>
      </c>
      <c r="G23" s="185">
        <f t="shared" si="3"/>
        <v>0</v>
      </c>
      <c r="H23" s="185">
        <f t="shared" si="3"/>
        <v>0</v>
      </c>
      <c r="I23" s="185">
        <f t="shared" si="4"/>
        <v>0</v>
      </c>
      <c r="J23" s="57"/>
    </row>
    <row r="24" spans="1:10" ht="14.1" customHeight="1" thickBot="1">
      <c r="A24" s="176" t="str">
        <f>A12</f>
        <v xml:space="preserve"> . </v>
      </c>
      <c r="B24" s="159"/>
      <c r="C24" s="132"/>
      <c r="D24" s="177"/>
      <c r="E24" s="185">
        <v>0</v>
      </c>
      <c r="F24" s="185">
        <f t="shared" si="3"/>
        <v>0</v>
      </c>
      <c r="G24" s="185">
        <f t="shared" si="3"/>
        <v>0</v>
      </c>
      <c r="H24" s="185">
        <f t="shared" si="3"/>
        <v>0</v>
      </c>
      <c r="I24" s="185">
        <f t="shared" si="4"/>
        <v>0</v>
      </c>
      <c r="J24" s="57"/>
    </row>
    <row r="25" spans="1:10" ht="14.1" customHeight="1" thickTop="1" thickBot="1">
      <c r="A25" s="178"/>
      <c r="B25" s="118"/>
      <c r="C25" s="119"/>
      <c r="D25" s="179"/>
      <c r="E25" s="179"/>
      <c r="F25" s="179"/>
      <c r="G25" s="179"/>
      <c r="H25" s="179"/>
      <c r="I25" s="179"/>
      <c r="J25" s="57"/>
    </row>
    <row r="26" spans="1:10" ht="14.1" customHeight="1" thickTop="1">
      <c r="A26" s="186" t="s">
        <v>416</v>
      </c>
      <c r="B26" s="181"/>
      <c r="C26" s="181"/>
      <c r="D26" s="166">
        <f>Pressupostos!C$6</f>
        <v>2011</v>
      </c>
      <c r="E26" s="166">
        <f>Pressupostos!D$6</f>
        <v>2012</v>
      </c>
      <c r="F26" s="166">
        <f>Pressupostos!E$6</f>
        <v>2013</v>
      </c>
      <c r="G26" s="166">
        <f>Pressupostos!F$6</f>
        <v>2014</v>
      </c>
      <c r="H26" s="166">
        <f>Pressupostos!G$6</f>
        <v>2015</v>
      </c>
      <c r="I26" s="166">
        <f>Pressupostos!H$6</f>
        <v>2016</v>
      </c>
      <c r="J26" s="57"/>
    </row>
    <row r="27" spans="1:10" ht="14.1" customHeight="1">
      <c r="A27" s="170"/>
      <c r="B27" s="445"/>
      <c r="C27" s="182"/>
      <c r="D27" s="111"/>
      <c r="E27" s="111"/>
      <c r="F27" s="111"/>
      <c r="G27" s="111"/>
      <c r="H27" s="111"/>
      <c r="I27" s="111"/>
      <c r="J27" s="57"/>
    </row>
    <row r="28" spans="1:10" ht="14.1" customHeight="1">
      <c r="A28" s="170"/>
      <c r="B28" s="445"/>
      <c r="C28" s="182"/>
      <c r="D28" s="111"/>
      <c r="E28" s="111"/>
      <c r="F28" s="111"/>
      <c r="G28" s="111"/>
      <c r="H28" s="111"/>
      <c r="I28" s="111"/>
      <c r="J28" s="57"/>
    </row>
    <row r="29" spans="1:10" ht="14.1" customHeight="1">
      <c r="A29" s="170"/>
      <c r="B29" s="445"/>
      <c r="C29" s="182"/>
      <c r="D29" s="111"/>
      <c r="E29" s="111"/>
      <c r="F29" s="111"/>
      <c r="G29" s="111"/>
      <c r="H29" s="111"/>
      <c r="I29" s="111"/>
      <c r="J29" s="57"/>
    </row>
    <row r="30" spans="1:10" ht="14.1" customHeight="1">
      <c r="A30" s="170"/>
      <c r="B30" s="445"/>
      <c r="C30" s="182"/>
      <c r="D30" s="111"/>
      <c r="E30" s="111"/>
      <c r="F30" s="111"/>
      <c r="G30" s="111"/>
      <c r="H30" s="111"/>
      <c r="I30" s="111"/>
      <c r="J30" s="57"/>
    </row>
    <row r="31" spans="1:10" ht="14.1" customHeight="1">
      <c r="A31" s="170"/>
      <c r="B31" s="445"/>
      <c r="C31" s="182"/>
      <c r="D31" s="111"/>
      <c r="E31" s="111"/>
      <c r="F31" s="111"/>
      <c r="G31" s="111"/>
      <c r="H31" s="111"/>
      <c r="I31" s="111"/>
      <c r="J31" s="57"/>
    </row>
    <row r="32" spans="1:10" ht="14.1" customHeight="1">
      <c r="A32" s="170"/>
      <c r="B32" s="445"/>
      <c r="C32" s="182"/>
      <c r="D32" s="111"/>
      <c r="E32" s="111"/>
      <c r="F32" s="111"/>
      <c r="G32" s="111"/>
      <c r="H32" s="111"/>
      <c r="I32" s="111"/>
      <c r="J32" s="57"/>
    </row>
    <row r="33" spans="1:10" ht="14.1" customHeight="1">
      <c r="A33" s="170"/>
      <c r="B33" s="445"/>
      <c r="C33" s="182"/>
      <c r="D33" s="111"/>
      <c r="E33" s="111"/>
      <c r="F33" s="111"/>
      <c r="G33" s="111"/>
      <c r="H33" s="111"/>
      <c r="I33" s="111"/>
      <c r="J33" s="57"/>
    </row>
    <row r="34" spans="1:10" ht="14.1" customHeight="1">
      <c r="A34" s="170"/>
      <c r="B34" s="445"/>
      <c r="C34" s="182"/>
      <c r="D34" s="111"/>
      <c r="E34" s="111"/>
      <c r="F34" s="111"/>
      <c r="G34" s="111"/>
      <c r="H34" s="111"/>
      <c r="I34" s="111"/>
      <c r="J34" s="57"/>
    </row>
    <row r="35" spans="1:10" ht="14.1" customHeight="1">
      <c r="A35" s="170"/>
      <c r="B35" s="445"/>
      <c r="C35" s="182"/>
      <c r="D35" s="111"/>
      <c r="E35" s="111"/>
      <c r="F35" s="111"/>
      <c r="G35" s="111"/>
      <c r="H35" s="111"/>
      <c r="I35" s="111"/>
      <c r="J35" s="57"/>
    </row>
    <row r="36" spans="1:10" ht="14.1" customHeight="1">
      <c r="A36" s="170"/>
      <c r="B36" s="445"/>
      <c r="C36" s="182"/>
      <c r="D36" s="183"/>
      <c r="E36" s="183"/>
      <c r="F36" s="183"/>
      <c r="G36" s="183"/>
      <c r="H36" s="183"/>
      <c r="I36" s="183"/>
      <c r="J36" s="57"/>
    </row>
    <row r="37" spans="1:10" ht="14.1" customHeight="1" thickBot="1">
      <c r="A37" s="187" t="s">
        <v>417</v>
      </c>
      <c r="B37" s="446"/>
      <c r="C37" s="447"/>
      <c r="D37" s="134">
        <f t="shared" ref="D37:I37" si="5">SUM(D27:D36)</f>
        <v>0</v>
      </c>
      <c r="E37" s="134">
        <f t="shared" si="5"/>
        <v>0</v>
      </c>
      <c r="F37" s="134">
        <f t="shared" si="5"/>
        <v>0</v>
      </c>
      <c r="G37" s="134">
        <f t="shared" si="5"/>
        <v>0</v>
      </c>
      <c r="H37" s="134">
        <f t="shared" si="5"/>
        <v>0</v>
      </c>
      <c r="I37" s="134">
        <f t="shared" si="5"/>
        <v>0</v>
      </c>
      <c r="J37" s="57"/>
    </row>
    <row r="38" spans="1:10">
      <c r="A38" s="57"/>
      <c r="B38" s="57"/>
      <c r="C38" s="57"/>
      <c r="D38" s="57"/>
      <c r="E38" s="57"/>
      <c r="F38" s="57"/>
      <c r="G38" s="57"/>
      <c r="H38" s="57"/>
      <c r="I38" s="57"/>
      <c r="J38" s="57"/>
    </row>
    <row r="39" spans="1:10">
      <c r="A39" s="57"/>
      <c r="B39" s="57"/>
      <c r="C39" s="57"/>
      <c r="D39" s="57"/>
      <c r="E39" s="57"/>
      <c r="F39" s="57"/>
      <c r="G39" s="57"/>
      <c r="H39" s="57"/>
      <c r="I39" s="57"/>
      <c r="J39" s="57"/>
    </row>
  </sheetData>
  <mergeCells count="1">
    <mergeCell ref="A15:D15"/>
  </mergeCells>
  <phoneticPr fontId="0" type="noConversion"/>
  <printOptions horizontalCentered="1"/>
  <pageMargins left="0.75" right="0.75" top="0.57999999999999996" bottom="0.48" header="0" footer="0"/>
  <pageSetup paperSize="9" scale="71" orientation="portrait" r:id="rId1"/>
  <headerFooter alignWithMargins="0"/>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13">
    <pageSetUpPr fitToPage="1"/>
  </sheetPr>
  <dimension ref="A1:J31"/>
  <sheetViews>
    <sheetView view="pageBreakPreview" zoomScaleNormal="100" zoomScaleSheetLayoutView="100" workbookViewId="0">
      <selection activeCell="C22" sqref="C22"/>
    </sheetView>
  </sheetViews>
  <sheetFormatPr defaultRowHeight="12.75" outlineLevelCol="1"/>
  <cols>
    <col min="1" max="1" width="39.5703125" style="54" customWidth="1"/>
    <col min="2" max="2" width="10.85546875" style="54" hidden="1" customWidth="1" outlineLevel="1"/>
    <col min="3" max="3" width="10.85546875" style="54" customWidth="1" collapsed="1"/>
    <col min="4" max="9" width="10.85546875" style="54" customWidth="1"/>
    <col min="10" max="16384" width="9.140625" style="54"/>
  </cols>
  <sheetData>
    <row r="1" spans="1:10" s="234" customFormat="1" ht="18.75">
      <c r="A1" s="308" t="s">
        <v>418</v>
      </c>
    </row>
    <row r="2" spans="1:10" s="234" customFormat="1" ht="13.5" thickBot="1">
      <c r="A2" s="377"/>
      <c r="B2" s="377"/>
      <c r="C2" s="378"/>
      <c r="D2" s="378"/>
      <c r="E2" s="378"/>
      <c r="F2" s="378"/>
      <c r="G2" s="378"/>
      <c r="H2" s="378"/>
      <c r="I2" s="378"/>
    </row>
    <row r="3" spans="1:10" ht="26.25" customHeight="1" thickTop="1">
      <c r="A3" s="200" t="s">
        <v>419</v>
      </c>
      <c r="B3" s="200"/>
      <c r="C3" s="201" t="s">
        <v>2</v>
      </c>
      <c r="D3" s="201">
        <f>Pressupostos!C$6</f>
        <v>2011</v>
      </c>
      <c r="E3" s="201">
        <f>Pressupostos!D$6</f>
        <v>2012</v>
      </c>
      <c r="F3" s="201">
        <f>Pressupostos!E$6</f>
        <v>2013</v>
      </c>
      <c r="G3" s="201">
        <f>Pressupostos!F$6</f>
        <v>2014</v>
      </c>
      <c r="H3" s="201">
        <f>Pressupostos!G$6</f>
        <v>2015</v>
      </c>
      <c r="I3" s="201">
        <f>Pressupostos!H$6</f>
        <v>2016</v>
      </c>
      <c r="J3" s="57"/>
    </row>
    <row r="4" spans="1:10" ht="14.1" customHeight="1">
      <c r="A4" s="622" t="s">
        <v>647</v>
      </c>
      <c r="B4" s="452"/>
      <c r="C4" s="59"/>
      <c r="D4" s="60">
        <f>$C4*Pressupostos!C$8</f>
        <v>0</v>
      </c>
      <c r="E4" s="60">
        <f>$C4*(1+Pressupostos!D$22)*Pressupostos!D$8</f>
        <v>0</v>
      </c>
      <c r="F4" s="60">
        <f>$C4*(1+Pressupostos!D$22)*(1+Pressupostos!E$22)*Pressupostos!E$8</f>
        <v>0</v>
      </c>
      <c r="G4" s="60">
        <f>$C4*(1+Pressupostos!D$22)*(1+Pressupostos!E$22)*(1+Pressupostos!F$22)*Pressupostos!F$8</f>
        <v>0</v>
      </c>
      <c r="H4" s="60">
        <f>$C4*(1+Pressupostos!D$22)*(1+Pressupostos!E$22)*(1+Pressupostos!F$22)*(1+Pressupostos!G$22)*Pressupostos!G$8</f>
        <v>0</v>
      </c>
      <c r="I4" s="60">
        <f>$C4*(1+Pressupostos!E$22)*(1+Pressupostos!F$22)*(1+Pressupostos!G$22)*(1+Pressupostos!H$22)*Pressupostos!H$8</f>
        <v>0</v>
      </c>
      <c r="J4" s="57"/>
    </row>
    <row r="5" spans="1:10" ht="14.1" customHeight="1">
      <c r="A5" s="623" t="s">
        <v>659</v>
      </c>
      <c r="B5" s="452"/>
      <c r="C5" s="59">
        <v>0</v>
      </c>
      <c r="D5" s="60">
        <f>$C5*Pressupostos!C$8</f>
        <v>0</v>
      </c>
      <c r="E5" s="60">
        <f>$C5*(1+Pressupostos!D$22)*Pressupostos!D$8</f>
        <v>0</v>
      </c>
      <c r="F5" s="60">
        <f>$C5*(1+Pressupostos!D$22)*(1+Pressupostos!E$22)*Pressupostos!E$8</f>
        <v>0</v>
      </c>
      <c r="G5" s="60">
        <f>$C5*(1+Pressupostos!D$22)*(1+Pressupostos!E$22)*(1+Pressupostos!F$22)*Pressupostos!F$8</f>
        <v>0</v>
      </c>
      <c r="H5" s="60">
        <f>$C5*(1+Pressupostos!D$22)*(1+Pressupostos!E$22)*(1+Pressupostos!F$22)*(1+Pressupostos!G$22)*Pressupostos!G$8</f>
        <v>0</v>
      </c>
      <c r="I5" s="60">
        <f>$C5*(1+Pressupostos!E$22)*(1+Pressupostos!F$22)*(1+Pressupostos!G$22)*(1+Pressupostos!H$22)*Pressupostos!H$8</f>
        <v>0</v>
      </c>
      <c r="J5" s="57"/>
    </row>
    <row r="6" spans="1:10" ht="14.1" customHeight="1">
      <c r="A6" s="623" t="s">
        <v>420</v>
      </c>
      <c r="B6" s="452"/>
      <c r="C6" s="59">
        <v>0</v>
      </c>
      <c r="D6" s="60">
        <f>$C6*Pressupostos!C$8</f>
        <v>0</v>
      </c>
      <c r="E6" s="60">
        <f>$C6*(1+Pressupostos!D$22)*Pressupostos!D$8</f>
        <v>0</v>
      </c>
      <c r="F6" s="60">
        <f>$C6*(1+Pressupostos!D$22)*(1+Pressupostos!E$22)*Pressupostos!E$8</f>
        <v>0</v>
      </c>
      <c r="G6" s="60">
        <f>$C6*(1+Pressupostos!D$22)*(1+Pressupostos!E$22)*(1+Pressupostos!F$22)*Pressupostos!F$8</f>
        <v>0</v>
      </c>
      <c r="H6" s="60">
        <f>$C6*(1+Pressupostos!D$22)*(1+Pressupostos!E$22)*(1+Pressupostos!F$22)*(1+Pressupostos!G$22)*Pressupostos!G$8</f>
        <v>0</v>
      </c>
      <c r="I6" s="60">
        <f>$C6*(1+Pressupostos!E$22)*(1+Pressupostos!F$22)*(1+Pressupostos!G$22)*(1+Pressupostos!H$22)*Pressupostos!H$8</f>
        <v>0</v>
      </c>
      <c r="J6" s="57"/>
    </row>
    <row r="7" spans="1:10" ht="14.1" customHeight="1">
      <c r="A7" s="623" t="s">
        <v>648</v>
      </c>
      <c r="B7" s="452"/>
      <c r="C7" s="59">
        <v>0</v>
      </c>
      <c r="D7" s="60">
        <f>$C7*Pressupostos!C$8</f>
        <v>0</v>
      </c>
      <c r="E7" s="60">
        <f>$C7*(1+Pressupostos!D$22)*Pressupostos!D$8</f>
        <v>0</v>
      </c>
      <c r="F7" s="60">
        <f>$C7*(1+Pressupostos!D$22)*(1+Pressupostos!E$22)*Pressupostos!E$8</f>
        <v>0</v>
      </c>
      <c r="G7" s="60">
        <f>$C7*(1+Pressupostos!D$22)*(1+Pressupostos!E$22)*(1+Pressupostos!F$22)*Pressupostos!F$8</f>
        <v>0</v>
      </c>
      <c r="H7" s="60">
        <f>$C7*(1+Pressupostos!D$22)*(1+Pressupostos!E$22)*(1+Pressupostos!F$22)*(1+Pressupostos!G$22)*Pressupostos!G$8</f>
        <v>0</v>
      </c>
      <c r="I7" s="60">
        <f>$C7*(1+Pressupostos!E$22)*(1+Pressupostos!F$22)*(1+Pressupostos!G$22)*(1+Pressupostos!H$22)*Pressupostos!H$8</f>
        <v>0</v>
      </c>
      <c r="J7" s="57"/>
    </row>
    <row r="8" spans="1:10" ht="14.1" customHeight="1">
      <c r="A8" s="623" t="s">
        <v>649</v>
      </c>
      <c r="B8" s="452"/>
      <c r="C8" s="59">
        <v>0</v>
      </c>
      <c r="D8" s="60">
        <f>$C8*Pressupostos!C$8</f>
        <v>0</v>
      </c>
      <c r="E8" s="60">
        <f>$C8*(1+Pressupostos!D$22)*Pressupostos!D$8</f>
        <v>0</v>
      </c>
      <c r="F8" s="60">
        <f>$C8*(1+Pressupostos!D$22)*(1+Pressupostos!E$22)*Pressupostos!E$8</f>
        <v>0</v>
      </c>
      <c r="G8" s="60">
        <f>$C8*(1+Pressupostos!D$22)*(1+Pressupostos!E$22)*(1+Pressupostos!F$22)*Pressupostos!F$8</f>
        <v>0</v>
      </c>
      <c r="H8" s="60">
        <f>$C8*(1+Pressupostos!D$22)*(1+Pressupostos!E$22)*(1+Pressupostos!F$22)*(1+Pressupostos!G$22)*Pressupostos!G$8</f>
        <v>0</v>
      </c>
      <c r="I8" s="60">
        <f>$C8*(1+Pressupostos!E$22)*(1+Pressupostos!F$22)*(1+Pressupostos!G$22)*(1+Pressupostos!H$22)*Pressupostos!H$8</f>
        <v>0</v>
      </c>
      <c r="J8" s="57"/>
    </row>
    <row r="9" spans="1:10" ht="14.1" customHeight="1">
      <c r="A9" s="623" t="s">
        <v>650</v>
      </c>
      <c r="B9" s="452"/>
      <c r="C9" s="59">
        <v>0</v>
      </c>
      <c r="D9" s="60">
        <f>$C9*Pressupostos!C$8</f>
        <v>0</v>
      </c>
      <c r="E9" s="60">
        <f>$C9*(1+Pressupostos!D$22)*Pressupostos!D$8</f>
        <v>0</v>
      </c>
      <c r="F9" s="60">
        <f>$C9*(1+Pressupostos!D$22)*(1+Pressupostos!E$22)*Pressupostos!E$8</f>
        <v>0</v>
      </c>
      <c r="G9" s="60">
        <f>$C9*(1+Pressupostos!D$22)*(1+Pressupostos!E$22)*(1+Pressupostos!F$22)*Pressupostos!F$8</f>
        <v>0</v>
      </c>
      <c r="H9" s="60">
        <f>$C9*(1+Pressupostos!D$22)*(1+Pressupostos!E$22)*(1+Pressupostos!F$22)*(1+Pressupostos!G$22)*Pressupostos!G$8</f>
        <v>0</v>
      </c>
      <c r="I9" s="60">
        <f>$C9*(1+Pressupostos!E$22)*(1+Pressupostos!F$22)*(1+Pressupostos!G$22)*(1+Pressupostos!H$22)*Pressupostos!H$8</f>
        <v>0</v>
      </c>
      <c r="J9" s="57"/>
    </row>
    <row r="10" spans="1:10" ht="14.1" customHeight="1">
      <c r="A10" s="623" t="s">
        <v>651</v>
      </c>
      <c r="B10" s="452"/>
      <c r="C10" s="59">
        <v>0</v>
      </c>
      <c r="D10" s="60">
        <f>$C10*Pressupostos!C$8</f>
        <v>0</v>
      </c>
      <c r="E10" s="60">
        <f>$C10*(1+Pressupostos!D$22)*Pressupostos!D$8</f>
        <v>0</v>
      </c>
      <c r="F10" s="60">
        <f>$C10*(1+Pressupostos!D$22)*(1+Pressupostos!E$22)*Pressupostos!E$8</f>
        <v>0</v>
      </c>
      <c r="G10" s="60">
        <f>$C10*(1+Pressupostos!D$22)*(1+Pressupostos!E$22)*(1+Pressupostos!F$22)*Pressupostos!F$8</f>
        <v>0</v>
      </c>
      <c r="H10" s="60">
        <f>$C10*(1+Pressupostos!D$22)*(1+Pressupostos!E$22)*(1+Pressupostos!F$22)*(1+Pressupostos!G$22)*Pressupostos!G$8</f>
        <v>0</v>
      </c>
      <c r="I10" s="60">
        <f>$C10*(1+Pressupostos!E$22)*(1+Pressupostos!F$22)*(1+Pressupostos!G$22)*(1+Pressupostos!H$22)*Pressupostos!H$8</f>
        <v>0</v>
      </c>
      <c r="J10" s="57"/>
    </row>
    <row r="11" spans="1:10" ht="14.1" customHeight="1">
      <c r="A11" s="623" t="s">
        <v>1</v>
      </c>
      <c r="B11" s="452"/>
      <c r="C11" s="59">
        <v>0</v>
      </c>
      <c r="D11" s="60">
        <f>$C11*Pressupostos!C$8</f>
        <v>0</v>
      </c>
      <c r="E11" s="60">
        <f>$C11*(1+Pressupostos!D$22)*Pressupostos!D$8</f>
        <v>0</v>
      </c>
      <c r="F11" s="60">
        <f>$C11*(1+Pressupostos!D$22)*(1+Pressupostos!E$22)*Pressupostos!E$8</f>
        <v>0</v>
      </c>
      <c r="G11" s="60">
        <f>$C11*(1+Pressupostos!D$22)*(1+Pressupostos!E$22)*(1+Pressupostos!F$22)*Pressupostos!F$8</f>
        <v>0</v>
      </c>
      <c r="H11" s="60">
        <f>$C11*(1+Pressupostos!D$22)*(1+Pressupostos!E$22)*(1+Pressupostos!F$22)*(1+Pressupostos!G$22)*Pressupostos!G$8</f>
        <v>0</v>
      </c>
      <c r="I11" s="60">
        <f>$C11*(1+Pressupostos!E$22)*(1+Pressupostos!F$22)*(1+Pressupostos!G$22)*(1+Pressupostos!H$22)*Pressupostos!H$8</f>
        <v>0</v>
      </c>
      <c r="J11" s="57"/>
    </row>
    <row r="12" spans="1:10" ht="14.1" customHeight="1">
      <c r="A12" s="623" t="s">
        <v>660</v>
      </c>
      <c r="B12" s="452"/>
      <c r="C12" s="59">
        <v>0</v>
      </c>
      <c r="D12" s="60">
        <f>$C12*Pressupostos!C$8</f>
        <v>0</v>
      </c>
      <c r="E12" s="60">
        <f>$C12*(1+Pressupostos!D$22)*Pressupostos!D$8</f>
        <v>0</v>
      </c>
      <c r="F12" s="60">
        <f>$C12*(1+Pressupostos!D$22)*(1+Pressupostos!E$22)*Pressupostos!E$8</f>
        <v>0</v>
      </c>
      <c r="G12" s="60">
        <f>$C12*(1+Pressupostos!D$22)*(1+Pressupostos!E$22)*(1+Pressupostos!F$22)*Pressupostos!F$8</f>
        <v>0</v>
      </c>
      <c r="H12" s="60">
        <f>$C12*(1+Pressupostos!D$22)*(1+Pressupostos!E$22)*(1+Pressupostos!F$22)*(1+Pressupostos!G$22)*Pressupostos!G$8</f>
        <v>0</v>
      </c>
      <c r="I12" s="60">
        <f>$C12*(1+Pressupostos!E$22)*(1+Pressupostos!F$22)*(1+Pressupostos!G$22)*(1+Pressupostos!H$22)*Pressupostos!H$8</f>
        <v>0</v>
      </c>
      <c r="J12" s="57"/>
    </row>
    <row r="13" spans="1:10" ht="14.1" customHeight="1">
      <c r="A13" s="623" t="s">
        <v>652</v>
      </c>
      <c r="B13" s="452"/>
      <c r="C13" s="59">
        <v>0</v>
      </c>
      <c r="D13" s="60">
        <f>$C13*Pressupostos!C$8</f>
        <v>0</v>
      </c>
      <c r="E13" s="60">
        <f>$C13*(1+Pressupostos!D$22)*Pressupostos!D$8</f>
        <v>0</v>
      </c>
      <c r="F13" s="60">
        <f>$C13*(1+Pressupostos!D$22)*(1+Pressupostos!E$22)*Pressupostos!E$8</f>
        <v>0</v>
      </c>
      <c r="G13" s="60">
        <f>$C13*(1+Pressupostos!D$22)*(1+Pressupostos!E$22)*(1+Pressupostos!F$22)*Pressupostos!F$8</f>
        <v>0</v>
      </c>
      <c r="H13" s="60">
        <f>$C13*(1+Pressupostos!D$22)*(1+Pressupostos!E$22)*(1+Pressupostos!F$22)*(1+Pressupostos!G$22)*Pressupostos!G$8</f>
        <v>0</v>
      </c>
      <c r="I13" s="60">
        <f>$C13*(1+Pressupostos!E$22)*(1+Pressupostos!F$22)*(1+Pressupostos!G$22)*(1+Pressupostos!H$22)*Pressupostos!H$8</f>
        <v>0</v>
      </c>
      <c r="J13" s="57"/>
    </row>
    <row r="14" spans="1:10" ht="14.1" customHeight="1">
      <c r="A14" s="623" t="s">
        <v>653</v>
      </c>
      <c r="B14" s="452"/>
      <c r="C14" s="59">
        <v>0</v>
      </c>
      <c r="D14" s="60">
        <f>$C14*Pressupostos!C$8</f>
        <v>0</v>
      </c>
      <c r="E14" s="60">
        <f>$C14*(1+Pressupostos!D$22)*Pressupostos!D$8</f>
        <v>0</v>
      </c>
      <c r="F14" s="60">
        <f>$C14*(1+Pressupostos!D$22)*(1+Pressupostos!E$22)*Pressupostos!E$8</f>
        <v>0</v>
      </c>
      <c r="G14" s="60">
        <f>$C14*(1+Pressupostos!D$22)*(1+Pressupostos!E$22)*(1+Pressupostos!F$22)*Pressupostos!F$8</f>
        <v>0</v>
      </c>
      <c r="H14" s="60">
        <f>$C14*(1+Pressupostos!D$22)*(1+Pressupostos!E$22)*(1+Pressupostos!F$22)*(1+Pressupostos!G$22)*Pressupostos!G$8</f>
        <v>0</v>
      </c>
      <c r="I14" s="60">
        <f>$C14*(1+Pressupostos!E$22)*(1+Pressupostos!F$22)*(1+Pressupostos!G$22)*(1+Pressupostos!H$22)*Pressupostos!H$8</f>
        <v>0</v>
      </c>
      <c r="J14" s="57"/>
    </row>
    <row r="15" spans="1:10" ht="14.1" customHeight="1">
      <c r="A15" s="623" t="s">
        <v>654</v>
      </c>
      <c r="B15" s="452"/>
      <c r="C15" s="59">
        <v>0</v>
      </c>
      <c r="D15" s="60">
        <f>$C15*Pressupostos!C$8</f>
        <v>0</v>
      </c>
      <c r="E15" s="60">
        <f>$C15*(1+Pressupostos!D$22)*Pressupostos!D$8</f>
        <v>0</v>
      </c>
      <c r="F15" s="60">
        <f>$C15*(1+Pressupostos!D$22)*(1+Pressupostos!E$22)*Pressupostos!E$8</f>
        <v>0</v>
      </c>
      <c r="G15" s="60">
        <f>$C15*(1+Pressupostos!D$22)*(1+Pressupostos!E$22)*(1+Pressupostos!F$22)*Pressupostos!F$8</f>
        <v>0</v>
      </c>
      <c r="H15" s="60">
        <f>$C15*(1+Pressupostos!D$22)*(1+Pressupostos!E$22)*(1+Pressupostos!F$22)*(1+Pressupostos!G$22)*Pressupostos!G$8</f>
        <v>0</v>
      </c>
      <c r="I15" s="60">
        <f>$C15*(1+Pressupostos!E$22)*(1+Pressupostos!F$22)*(1+Pressupostos!G$22)*(1+Pressupostos!H$22)*Pressupostos!H$8</f>
        <v>0</v>
      </c>
      <c r="J15" s="57"/>
    </row>
    <row r="16" spans="1:10" ht="14.1" customHeight="1">
      <c r="A16" s="623" t="s">
        <v>655</v>
      </c>
      <c r="B16" s="452"/>
      <c r="C16" s="59">
        <v>0</v>
      </c>
      <c r="D16" s="60">
        <f>$C16*Pressupostos!C$8</f>
        <v>0</v>
      </c>
      <c r="E16" s="60">
        <f>$C16*(1+Pressupostos!D$22)*Pressupostos!D$8</f>
        <v>0</v>
      </c>
      <c r="F16" s="60">
        <f>$C16*(1+Pressupostos!D$22)*(1+Pressupostos!E$22)*Pressupostos!E$8</f>
        <v>0</v>
      </c>
      <c r="G16" s="60">
        <f>$C16*(1+Pressupostos!D$22)*(1+Pressupostos!E$22)*(1+Pressupostos!F$22)*Pressupostos!F$8</f>
        <v>0</v>
      </c>
      <c r="H16" s="60">
        <f>$C16*(1+Pressupostos!D$22)*(1+Pressupostos!E$22)*(1+Pressupostos!F$22)*(1+Pressupostos!G$22)*Pressupostos!G$8</f>
        <v>0</v>
      </c>
      <c r="I16" s="60">
        <f>$C16*(1+Pressupostos!E$22)*(1+Pressupostos!F$22)*(1+Pressupostos!G$22)*(1+Pressupostos!H$22)*Pressupostos!H$8</f>
        <v>0</v>
      </c>
      <c r="J16" s="57"/>
    </row>
    <row r="17" spans="1:10" ht="14.1" customHeight="1">
      <c r="A17" s="623" t="s">
        <v>656</v>
      </c>
      <c r="B17" s="452"/>
      <c r="C17" s="59">
        <v>0</v>
      </c>
      <c r="D17" s="60">
        <f>$C17*Pressupostos!C$8</f>
        <v>0</v>
      </c>
      <c r="E17" s="60">
        <f>$C17*(1+Pressupostos!D$22)*Pressupostos!D$8</f>
        <v>0</v>
      </c>
      <c r="F17" s="60">
        <f>$C17*(1+Pressupostos!D$22)*(1+Pressupostos!E$22)*Pressupostos!E$8</f>
        <v>0</v>
      </c>
      <c r="G17" s="60">
        <f>$C17*(1+Pressupostos!D$22)*(1+Pressupostos!E$22)*(1+Pressupostos!F$22)*Pressupostos!F$8</f>
        <v>0</v>
      </c>
      <c r="H17" s="60">
        <f>$C17*(1+Pressupostos!D$22)*(1+Pressupostos!E$22)*(1+Pressupostos!F$22)*(1+Pressupostos!G$22)*Pressupostos!G$8</f>
        <v>0</v>
      </c>
      <c r="I17" s="60">
        <f>$C17*(1+Pressupostos!E$22)*(1+Pressupostos!F$22)*(1+Pressupostos!G$22)*(1+Pressupostos!H$22)*Pressupostos!H$8</f>
        <v>0</v>
      </c>
      <c r="J17" s="57"/>
    </row>
    <row r="18" spans="1:10" ht="14.1" customHeight="1">
      <c r="A18" s="623" t="s">
        <v>657</v>
      </c>
      <c r="B18" s="452"/>
      <c r="C18" s="59"/>
      <c r="D18" s="60">
        <f>$C18*Pressupostos!C$8</f>
        <v>0</v>
      </c>
      <c r="E18" s="60">
        <f>$C18*(1+Pressupostos!D$22)*Pressupostos!D$8</f>
        <v>0</v>
      </c>
      <c r="F18" s="60">
        <f>$C18*(1+Pressupostos!D$22)*(1+Pressupostos!E$22)*Pressupostos!E$8</f>
        <v>0</v>
      </c>
      <c r="G18" s="60">
        <f>$C18*(1+Pressupostos!D$22)*(1+Pressupostos!E$22)*(1+Pressupostos!F$22)*Pressupostos!F$8</f>
        <v>0</v>
      </c>
      <c r="H18" s="60">
        <f>$C18*(1+Pressupostos!D$22)*(1+Pressupostos!E$22)*(1+Pressupostos!F$22)*(1+Pressupostos!G$22)*Pressupostos!G$8</f>
        <v>0</v>
      </c>
      <c r="I18" s="60">
        <f>$C18*(1+Pressupostos!E$22)*(1+Pressupostos!F$22)*(1+Pressupostos!G$22)*(1+Pressupostos!H$22)*Pressupostos!H$8</f>
        <v>0</v>
      </c>
      <c r="J18" s="57"/>
    </row>
    <row r="19" spans="1:10" ht="14.1" customHeight="1">
      <c r="A19" s="623" t="s">
        <v>658</v>
      </c>
      <c r="B19" s="452"/>
      <c r="C19" s="59"/>
      <c r="D19" s="60">
        <f>$C19*Pressupostos!C$8</f>
        <v>0</v>
      </c>
      <c r="E19" s="60">
        <f>$C19*(1+Pressupostos!D$22)*Pressupostos!D$8</f>
        <v>0</v>
      </c>
      <c r="F19" s="60">
        <f>$C19*(1+Pressupostos!D$22)*(1+Pressupostos!E$22)*Pressupostos!E$8</f>
        <v>0</v>
      </c>
      <c r="G19" s="60">
        <f>$C19*(1+Pressupostos!D$22)*(1+Pressupostos!E$22)*(1+Pressupostos!F$22)*Pressupostos!F$8</f>
        <v>0</v>
      </c>
      <c r="H19" s="60">
        <f>$C19*(1+Pressupostos!D$22)*(1+Pressupostos!E$22)*(1+Pressupostos!F$22)*(1+Pressupostos!G$22)*Pressupostos!G$8</f>
        <v>0</v>
      </c>
      <c r="I19" s="60">
        <f>$C19*(1+Pressupostos!E$22)*(1+Pressupostos!F$22)*(1+Pressupostos!G$22)*(1+Pressupostos!H$22)*Pressupostos!H$8</f>
        <v>0</v>
      </c>
      <c r="J19" s="57"/>
    </row>
    <row r="20" spans="1:10" ht="14.1" customHeight="1" thickBot="1">
      <c r="A20" s="184" t="s">
        <v>421</v>
      </c>
      <c r="B20" s="454"/>
      <c r="C20" s="138"/>
      <c r="D20" s="139">
        <f t="shared" ref="D20:I20" si="0">SUM(D4:D19)</f>
        <v>0</v>
      </c>
      <c r="E20" s="139">
        <f t="shared" si="0"/>
        <v>0</v>
      </c>
      <c r="F20" s="139">
        <f t="shared" si="0"/>
        <v>0</v>
      </c>
      <c r="G20" s="139">
        <f t="shared" si="0"/>
        <v>0</v>
      </c>
      <c r="H20" s="139">
        <f t="shared" si="0"/>
        <v>0</v>
      </c>
      <c r="I20" s="139">
        <f t="shared" si="0"/>
        <v>0</v>
      </c>
      <c r="J20" s="57"/>
    </row>
    <row r="21" spans="1:10" ht="14.1" customHeight="1" thickTop="1" thickBot="1">
      <c r="A21" s="189"/>
      <c r="B21" s="190"/>
      <c r="C21" s="191"/>
      <c r="D21" s="191"/>
      <c r="E21" s="191"/>
      <c r="F21" s="191"/>
      <c r="G21" s="191"/>
      <c r="H21" s="191"/>
      <c r="I21" s="191"/>
      <c r="J21" s="57"/>
    </row>
    <row r="22" spans="1:10" ht="14.1" customHeight="1" thickTop="1">
      <c r="A22" s="218" t="s">
        <v>422</v>
      </c>
      <c r="B22" s="166"/>
      <c r="C22" s="166">
        <f>D22-1</f>
        <v>2010</v>
      </c>
      <c r="D22" s="166">
        <f>Pressupostos!C$6</f>
        <v>2011</v>
      </c>
      <c r="E22" s="166">
        <f>Pressupostos!D$6</f>
        <v>2012</v>
      </c>
      <c r="F22" s="166">
        <f>Pressupostos!E$6</f>
        <v>2013</v>
      </c>
      <c r="G22" s="166">
        <f>Pressupostos!F$6</f>
        <v>2014</v>
      </c>
      <c r="H22" s="166">
        <f>Pressupostos!G$6</f>
        <v>2015</v>
      </c>
      <c r="I22" s="166">
        <f>Pressupostos!H$6</f>
        <v>2016</v>
      </c>
      <c r="J22" s="57"/>
    </row>
    <row r="23" spans="1:10" ht="14.1" customHeight="1">
      <c r="A23" s="129"/>
      <c r="B23" s="452"/>
      <c r="C23" s="60"/>
      <c r="D23" s="60"/>
      <c r="E23" s="60"/>
      <c r="F23" s="60"/>
      <c r="G23" s="60"/>
      <c r="H23" s="60"/>
      <c r="I23" s="60"/>
      <c r="J23" s="57"/>
    </row>
    <row r="24" spans="1:10" ht="14.1" customHeight="1">
      <c r="A24" s="144" t="s">
        <v>423</v>
      </c>
      <c r="B24" s="452"/>
      <c r="C24" s="60"/>
      <c r="D24" s="60">
        <f>Pressupostos!C$24*(FMN!D5+FMN!D6+FMN!D7)</f>
        <v>0</v>
      </c>
      <c r="E24" s="60">
        <f>Pressupostos!D$24*(FMN!E5+FMN!E6+FMN!E7)</f>
        <v>0</v>
      </c>
      <c r="F24" s="60">
        <f>Pressupostos!E$24*(FMN!F5+FMN!F6+FMN!F7)</f>
        <v>0</v>
      </c>
      <c r="G24" s="60">
        <f>Pressupostos!F$24*(FMN!G5+FMN!G6+FMN!G7)</f>
        <v>0</v>
      </c>
      <c r="H24" s="60">
        <f>Pressupostos!G$24*(FMN!H5+FMN!H6+FMN!H7)</f>
        <v>0</v>
      </c>
      <c r="I24" s="60">
        <f>Pressupostos!H$24*(FMN!J5+FMN!J6+FMN!J7)</f>
        <v>0</v>
      </c>
      <c r="J24" s="57"/>
    </row>
    <row r="25" spans="1:10" ht="14.1" customHeight="1">
      <c r="A25" s="144" t="s">
        <v>424</v>
      </c>
      <c r="B25" s="452"/>
      <c r="C25" s="60"/>
      <c r="D25" s="60">
        <f>Pressupostos!C$25*FMN!D4</f>
        <v>0</v>
      </c>
      <c r="E25" s="60">
        <f>Pressupostos!D$25*FMN!E4</f>
        <v>0</v>
      </c>
      <c r="F25" s="60">
        <f>Pressupostos!E$25*FMN!F4</f>
        <v>0</v>
      </c>
      <c r="G25" s="60">
        <f>Pressupostos!F$25*FMN!G4</f>
        <v>0</v>
      </c>
      <c r="H25" s="60">
        <f>Pressupostos!G$25*FMN!H4</f>
        <v>0</v>
      </c>
      <c r="I25" s="60">
        <f>Pressupostos!H$25*FMN!J4</f>
        <v>0</v>
      </c>
      <c r="J25" s="57"/>
    </row>
    <row r="26" spans="1:10" ht="14.1" customHeight="1">
      <c r="A26" s="193" t="s">
        <v>425</v>
      </c>
      <c r="B26" s="479"/>
      <c r="C26" s="194"/>
      <c r="D26" s="194">
        <v>0</v>
      </c>
      <c r="E26" s="194">
        <v>0</v>
      </c>
      <c r="F26" s="194">
        <v>0</v>
      </c>
      <c r="G26" s="194">
        <v>0</v>
      </c>
      <c r="H26" s="194">
        <v>0</v>
      </c>
      <c r="I26" s="194">
        <v>0</v>
      </c>
      <c r="J26" s="57"/>
    </row>
    <row r="27" spans="1:10" ht="14.1" customHeight="1">
      <c r="A27" s="69"/>
      <c r="B27" s="452"/>
      <c r="C27" s="60"/>
      <c r="D27" s="60"/>
      <c r="E27" s="60"/>
      <c r="F27" s="60"/>
      <c r="G27" s="60"/>
      <c r="H27" s="60"/>
      <c r="I27" s="60"/>
      <c r="J27" s="57"/>
    </row>
    <row r="28" spans="1:10" ht="14.1" customHeight="1">
      <c r="A28" s="199" t="s">
        <v>426</v>
      </c>
      <c r="B28" s="452"/>
      <c r="C28" s="60"/>
      <c r="D28" s="195">
        <f t="shared" ref="D28:I28" si="1">D25+D24</f>
        <v>0</v>
      </c>
      <c r="E28" s="195">
        <f t="shared" si="1"/>
        <v>0</v>
      </c>
      <c r="F28" s="195">
        <f t="shared" si="1"/>
        <v>0</v>
      </c>
      <c r="G28" s="195">
        <f t="shared" si="1"/>
        <v>0</v>
      </c>
      <c r="H28" s="195">
        <f t="shared" si="1"/>
        <v>0</v>
      </c>
      <c r="I28" s="195">
        <f t="shared" si="1"/>
        <v>0</v>
      </c>
      <c r="J28" s="57"/>
    </row>
    <row r="29" spans="1:10" ht="14.1" customHeight="1" thickBot="1">
      <c r="A29" s="196"/>
      <c r="B29" s="480"/>
      <c r="C29" s="197"/>
      <c r="D29" s="197"/>
      <c r="E29" s="197"/>
      <c r="F29" s="198"/>
      <c r="G29" s="197"/>
      <c r="H29" s="197"/>
      <c r="I29" s="197"/>
      <c r="J29" s="57"/>
    </row>
    <row r="30" spans="1:10">
      <c r="A30" s="57"/>
      <c r="B30" s="57"/>
      <c r="C30" s="57"/>
      <c r="D30" s="57"/>
      <c r="E30" s="57"/>
      <c r="F30" s="57"/>
      <c r="G30" s="57"/>
      <c r="H30" s="57"/>
      <c r="I30" s="57"/>
      <c r="J30" s="57"/>
    </row>
    <row r="31" spans="1:10">
      <c r="A31" s="57"/>
      <c r="B31" s="57"/>
      <c r="C31" s="57"/>
      <c r="D31" s="57"/>
      <c r="E31" s="57"/>
      <c r="F31" s="57"/>
      <c r="G31" s="57"/>
      <c r="H31" s="57"/>
      <c r="I31" s="57"/>
      <c r="J31" s="57"/>
    </row>
  </sheetData>
  <phoneticPr fontId="0" type="noConversion"/>
  <printOptions horizontalCentered="1"/>
  <pageMargins left="0.45" right="0.75" top="0.56999999999999995" bottom="0.98425196850393704" header="0" footer="0"/>
  <pageSetup paperSize="9" scale="79" orientation="portrait" r:id="rId1"/>
  <headerFooter alignWithMargins="0"/>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14">
    <pageSetUpPr fitToPage="1"/>
  </sheetPr>
  <dimension ref="A1:K37"/>
  <sheetViews>
    <sheetView view="pageBreakPreview" zoomScaleNormal="100" zoomScaleSheetLayoutView="100" workbookViewId="0">
      <selection activeCell="J15" sqref="J15"/>
    </sheetView>
  </sheetViews>
  <sheetFormatPr defaultRowHeight="12.75" outlineLevelCol="1"/>
  <cols>
    <col min="1" max="1" width="39.5703125" style="54" customWidth="1"/>
    <col min="2" max="2" width="11.28515625" style="54" hidden="1" customWidth="1" outlineLevel="1"/>
    <col min="3" max="3" width="11.28515625" style="54" customWidth="1" collapsed="1"/>
    <col min="4" max="9" width="11.28515625" style="54" customWidth="1"/>
    <col min="10" max="16384" width="9.140625" style="54"/>
  </cols>
  <sheetData>
    <row r="1" spans="1:11" ht="18.75">
      <c r="A1" s="1" t="s">
        <v>427</v>
      </c>
    </row>
    <row r="2" spans="1:11" ht="19.5" thickBot="1">
      <c r="A2" s="1"/>
    </row>
    <row r="3" spans="1:11" ht="14.1" customHeight="1" thickTop="1">
      <c r="A3" s="169" t="s">
        <v>428</v>
      </c>
      <c r="B3" s="169"/>
      <c r="C3" s="166" t="s">
        <v>429</v>
      </c>
      <c r="D3" s="166">
        <f>Pressupostos!C$6</f>
        <v>2011</v>
      </c>
      <c r="E3" s="166">
        <f>Pressupostos!D$6</f>
        <v>2012</v>
      </c>
      <c r="F3" s="166">
        <f>Pressupostos!E$6</f>
        <v>2013</v>
      </c>
      <c r="G3" s="166">
        <f>Pressupostos!F$6</f>
        <v>2014</v>
      </c>
      <c r="H3" s="166">
        <f>Pressupostos!G$6</f>
        <v>2015</v>
      </c>
      <c r="I3" s="166">
        <f>Pressupostos!H$6</f>
        <v>2016</v>
      </c>
      <c r="J3" s="57"/>
      <c r="K3" s="57"/>
    </row>
    <row r="4" spans="1:11" ht="14.1" customHeight="1">
      <c r="A4" s="223" t="s">
        <v>430</v>
      </c>
      <c r="B4" s="65"/>
      <c r="C4" s="202" t="s">
        <v>431</v>
      </c>
      <c r="D4" s="227">
        <v>3.83</v>
      </c>
      <c r="E4" s="228">
        <f>D4*(1+E10)</f>
        <v>3.9449000000000001</v>
      </c>
      <c r="F4" s="228">
        <f>E4*(1+F10)</f>
        <v>4.0632470000000005</v>
      </c>
      <c r="G4" s="228">
        <f>F4*(1+G10)</f>
        <v>4.1851444100000004</v>
      </c>
      <c r="H4" s="228">
        <f>G4*(1+H10)</f>
        <v>4.3106987423000005</v>
      </c>
      <c r="I4" s="228">
        <f>H4*(1+I10)</f>
        <v>4.4400197045690009</v>
      </c>
      <c r="J4" s="57"/>
      <c r="K4" s="57"/>
    </row>
    <row r="5" spans="1:11" ht="14.1" customHeight="1">
      <c r="A5" s="224" t="s">
        <v>432</v>
      </c>
      <c r="B5" s="65"/>
      <c r="C5" s="203"/>
      <c r="D5" s="204"/>
      <c r="E5" s="204"/>
      <c r="F5" s="204"/>
      <c r="G5" s="204"/>
      <c r="H5" s="204"/>
      <c r="I5" s="204"/>
      <c r="J5" s="57"/>
      <c r="K5" s="57"/>
    </row>
    <row r="6" spans="1:11" ht="14.1" customHeight="1">
      <c r="A6" s="224" t="s">
        <v>433</v>
      </c>
      <c r="B6" s="65"/>
      <c r="C6" s="205" t="s">
        <v>0</v>
      </c>
      <c r="D6" s="206">
        <v>0.21249999999999999</v>
      </c>
      <c r="E6" s="206">
        <f t="shared" ref="E6:H8" si="0">D6</f>
        <v>0.21249999999999999</v>
      </c>
      <c r="F6" s="206">
        <f t="shared" si="0"/>
        <v>0.21249999999999999</v>
      </c>
      <c r="G6" s="206">
        <f t="shared" si="0"/>
        <v>0.21249999999999999</v>
      </c>
      <c r="H6" s="206">
        <f t="shared" si="0"/>
        <v>0.21249999999999999</v>
      </c>
      <c r="I6" s="206">
        <f>H6</f>
        <v>0.21249999999999999</v>
      </c>
      <c r="J6" s="57"/>
      <c r="K6" s="57"/>
    </row>
    <row r="7" spans="1:11" ht="14.1" customHeight="1">
      <c r="A7" s="224" t="s">
        <v>434</v>
      </c>
      <c r="B7" s="65"/>
      <c r="C7" s="205" t="s">
        <v>0</v>
      </c>
      <c r="D7" s="206">
        <v>0.23749999999999999</v>
      </c>
      <c r="E7" s="206">
        <f t="shared" si="0"/>
        <v>0.23749999999999999</v>
      </c>
      <c r="F7" s="206">
        <f t="shared" si="0"/>
        <v>0.23749999999999999</v>
      </c>
      <c r="G7" s="206">
        <f t="shared" si="0"/>
        <v>0.23749999999999999</v>
      </c>
      <c r="H7" s="206">
        <f t="shared" si="0"/>
        <v>0.23749999999999999</v>
      </c>
      <c r="I7" s="206">
        <f>H7</f>
        <v>0.23749999999999999</v>
      </c>
      <c r="J7" s="57"/>
      <c r="K7" s="57"/>
    </row>
    <row r="8" spans="1:11" ht="14.1" customHeight="1">
      <c r="A8" s="224" t="s">
        <v>435</v>
      </c>
      <c r="B8" s="65"/>
      <c r="C8" s="205" t="s">
        <v>0</v>
      </c>
      <c r="D8" s="232">
        <v>0.02</v>
      </c>
      <c r="E8" s="232">
        <f t="shared" si="0"/>
        <v>0.02</v>
      </c>
      <c r="F8" s="232">
        <f t="shared" si="0"/>
        <v>0.02</v>
      </c>
      <c r="G8" s="232">
        <f t="shared" si="0"/>
        <v>0.02</v>
      </c>
      <c r="H8" s="232">
        <f t="shared" si="0"/>
        <v>0.02</v>
      </c>
      <c r="I8" s="232">
        <f>H8</f>
        <v>0.02</v>
      </c>
      <c r="J8" s="57"/>
      <c r="K8" s="57"/>
    </row>
    <row r="9" spans="1:11" ht="14.1" customHeight="1">
      <c r="A9" s="203" t="s">
        <v>436</v>
      </c>
      <c r="B9" s="65"/>
      <c r="C9" s="205" t="s">
        <v>0</v>
      </c>
      <c r="D9" s="232">
        <v>5.0000000000000001E-3</v>
      </c>
      <c r="E9" s="232">
        <f>D9</f>
        <v>5.0000000000000001E-3</v>
      </c>
      <c r="F9" s="232">
        <f>E9</f>
        <v>5.0000000000000001E-3</v>
      </c>
      <c r="G9" s="232">
        <f>F9</f>
        <v>5.0000000000000001E-3</v>
      </c>
      <c r="H9" s="232">
        <f>G9</f>
        <v>5.0000000000000001E-3</v>
      </c>
      <c r="I9" s="232">
        <f>H9</f>
        <v>5.0000000000000001E-3</v>
      </c>
      <c r="J9" s="57"/>
      <c r="K9" s="57"/>
    </row>
    <row r="10" spans="1:11" ht="14.1" customHeight="1" thickBot="1">
      <c r="A10" s="225" t="s">
        <v>22</v>
      </c>
      <c r="B10" s="449"/>
      <c r="C10" s="226" t="s">
        <v>0</v>
      </c>
      <c r="D10" s="207"/>
      <c r="E10" s="208">
        <v>0.03</v>
      </c>
      <c r="F10" s="208">
        <f>E10</f>
        <v>0.03</v>
      </c>
      <c r="G10" s="208">
        <f>F10</f>
        <v>0.03</v>
      </c>
      <c r="H10" s="208">
        <f>G10</f>
        <v>0.03</v>
      </c>
      <c r="I10" s="208">
        <f>H10</f>
        <v>0.03</v>
      </c>
      <c r="J10" s="57"/>
      <c r="K10" s="57"/>
    </row>
    <row r="11" spans="1:11" ht="14.1" customHeight="1" thickTop="1" thickBot="1">
      <c r="A11" s="155"/>
      <c r="B11" s="118"/>
      <c r="C11" s="118"/>
      <c r="D11" s="209"/>
      <c r="E11" s="210"/>
      <c r="F11" s="210"/>
      <c r="G11" s="210"/>
      <c r="H11" s="210"/>
      <c r="I11" s="210"/>
      <c r="J11" s="57"/>
      <c r="K11" s="57"/>
    </row>
    <row r="12" spans="1:11" ht="14.1" customHeight="1" thickTop="1">
      <c r="A12" s="211" t="s">
        <v>437</v>
      </c>
      <c r="B12" s="212"/>
      <c r="C12" s="212"/>
      <c r="D12" s="166">
        <f>Pressupostos!C$6</f>
        <v>2011</v>
      </c>
      <c r="E12" s="166">
        <f>Pressupostos!D$6</f>
        <v>2012</v>
      </c>
      <c r="F12" s="166">
        <f>Pressupostos!E$6</f>
        <v>2013</v>
      </c>
      <c r="G12" s="166">
        <f>Pressupostos!F$6</f>
        <v>2014</v>
      </c>
      <c r="H12" s="166">
        <f>Pressupostos!G$6</f>
        <v>2015</v>
      </c>
      <c r="I12" s="166">
        <f>Pressupostos!H$6</f>
        <v>2016</v>
      </c>
      <c r="J12" s="57"/>
      <c r="K12" s="57"/>
    </row>
    <row r="13" spans="1:11" ht="14.1" customHeight="1">
      <c r="A13" s="229" t="s">
        <v>4</v>
      </c>
      <c r="B13" s="450"/>
      <c r="C13" s="213" t="s">
        <v>438</v>
      </c>
      <c r="D13" s="214">
        <v>0</v>
      </c>
      <c r="E13" s="59">
        <f t="shared" ref="E13:H21" si="1">D13</f>
        <v>0</v>
      </c>
      <c r="F13" s="59">
        <f t="shared" si="1"/>
        <v>0</v>
      </c>
      <c r="G13" s="59">
        <f t="shared" si="1"/>
        <v>0</v>
      </c>
      <c r="H13" s="59">
        <f t="shared" si="1"/>
        <v>0</v>
      </c>
      <c r="I13" s="59">
        <f t="shared" ref="I13:I21" si="2">H13</f>
        <v>0</v>
      </c>
      <c r="J13" s="57"/>
      <c r="K13" s="57"/>
    </row>
    <row r="14" spans="1:11" ht="14.1" customHeight="1">
      <c r="A14" s="230" t="s">
        <v>3</v>
      </c>
      <c r="B14" s="450"/>
      <c r="C14" s="213" t="s">
        <v>438</v>
      </c>
      <c r="D14" s="214">
        <v>0</v>
      </c>
      <c r="E14" s="59">
        <f t="shared" si="1"/>
        <v>0</v>
      </c>
      <c r="F14" s="59">
        <f t="shared" si="1"/>
        <v>0</v>
      </c>
      <c r="G14" s="59">
        <f t="shared" si="1"/>
        <v>0</v>
      </c>
      <c r="H14" s="59">
        <f t="shared" si="1"/>
        <v>0</v>
      </c>
      <c r="I14" s="59">
        <f t="shared" si="2"/>
        <v>0</v>
      </c>
      <c r="J14" s="57"/>
      <c r="K14" s="57"/>
    </row>
    <row r="15" spans="1:11" ht="14.1" customHeight="1">
      <c r="A15" s="215"/>
      <c r="B15" s="450"/>
      <c r="C15" s="213" t="s">
        <v>438</v>
      </c>
      <c r="D15" s="214">
        <v>0</v>
      </c>
      <c r="E15" s="59">
        <f t="shared" si="1"/>
        <v>0</v>
      </c>
      <c r="F15" s="59">
        <f t="shared" si="1"/>
        <v>0</v>
      </c>
      <c r="G15" s="59">
        <f t="shared" si="1"/>
        <v>0</v>
      </c>
      <c r="H15" s="59">
        <f t="shared" si="1"/>
        <v>0</v>
      </c>
      <c r="I15" s="59">
        <f t="shared" si="2"/>
        <v>0</v>
      </c>
      <c r="J15" s="57"/>
      <c r="K15" s="57"/>
    </row>
    <row r="16" spans="1:11" ht="14.1" customHeight="1">
      <c r="A16" s="215"/>
      <c r="B16" s="450"/>
      <c r="C16" s="213" t="s">
        <v>438</v>
      </c>
      <c r="D16" s="214">
        <v>0</v>
      </c>
      <c r="E16" s="59">
        <f t="shared" si="1"/>
        <v>0</v>
      </c>
      <c r="F16" s="59">
        <f t="shared" si="1"/>
        <v>0</v>
      </c>
      <c r="G16" s="59">
        <f t="shared" si="1"/>
        <v>0</v>
      </c>
      <c r="H16" s="59">
        <f t="shared" si="1"/>
        <v>0</v>
      </c>
      <c r="I16" s="59">
        <f t="shared" si="2"/>
        <v>0</v>
      </c>
      <c r="J16" s="57"/>
      <c r="K16" s="57"/>
    </row>
    <row r="17" spans="1:11" ht="14.1" customHeight="1">
      <c r="A17" s="215"/>
      <c r="B17" s="450"/>
      <c r="C17" s="213" t="s">
        <v>438</v>
      </c>
      <c r="D17" s="214">
        <v>0</v>
      </c>
      <c r="E17" s="59">
        <f t="shared" si="1"/>
        <v>0</v>
      </c>
      <c r="F17" s="59">
        <f t="shared" si="1"/>
        <v>0</v>
      </c>
      <c r="G17" s="59">
        <f t="shared" si="1"/>
        <v>0</v>
      </c>
      <c r="H17" s="59">
        <f t="shared" si="1"/>
        <v>0</v>
      </c>
      <c r="I17" s="59">
        <f t="shared" si="2"/>
        <v>0</v>
      </c>
      <c r="J17" s="57"/>
      <c r="K17" s="57"/>
    </row>
    <row r="18" spans="1:11" ht="14.1" customHeight="1">
      <c r="A18" s="215"/>
      <c r="B18" s="450"/>
      <c r="C18" s="213" t="s">
        <v>438</v>
      </c>
      <c r="D18" s="214">
        <v>0</v>
      </c>
      <c r="E18" s="59">
        <f t="shared" si="1"/>
        <v>0</v>
      </c>
      <c r="F18" s="59">
        <f t="shared" si="1"/>
        <v>0</v>
      </c>
      <c r="G18" s="59">
        <f t="shared" si="1"/>
        <v>0</v>
      </c>
      <c r="H18" s="59">
        <f t="shared" si="1"/>
        <v>0</v>
      </c>
      <c r="I18" s="59">
        <f t="shared" si="2"/>
        <v>0</v>
      </c>
      <c r="J18" s="57"/>
      <c r="K18" s="57"/>
    </row>
    <row r="19" spans="1:11" ht="14.1" customHeight="1">
      <c r="A19" s="215"/>
      <c r="B19" s="450"/>
      <c r="C19" s="213" t="s">
        <v>438</v>
      </c>
      <c r="D19" s="214">
        <v>0</v>
      </c>
      <c r="E19" s="59">
        <f t="shared" si="1"/>
        <v>0</v>
      </c>
      <c r="F19" s="59">
        <f t="shared" si="1"/>
        <v>0</v>
      </c>
      <c r="G19" s="59">
        <f t="shared" si="1"/>
        <v>0</v>
      </c>
      <c r="H19" s="59">
        <f t="shared" si="1"/>
        <v>0</v>
      </c>
      <c r="I19" s="59">
        <f t="shared" si="2"/>
        <v>0</v>
      </c>
      <c r="J19" s="57"/>
      <c r="K19" s="57"/>
    </row>
    <row r="20" spans="1:11" ht="14.1" customHeight="1">
      <c r="A20" s="215"/>
      <c r="B20" s="450"/>
      <c r="C20" s="213" t="s">
        <v>438</v>
      </c>
      <c r="D20" s="214">
        <v>0</v>
      </c>
      <c r="E20" s="59">
        <f t="shared" si="1"/>
        <v>0</v>
      </c>
      <c r="F20" s="59">
        <f t="shared" si="1"/>
        <v>0</v>
      </c>
      <c r="G20" s="59">
        <f t="shared" si="1"/>
        <v>0</v>
      </c>
      <c r="H20" s="59">
        <f t="shared" si="1"/>
        <v>0</v>
      </c>
      <c r="I20" s="59">
        <f t="shared" si="2"/>
        <v>0</v>
      </c>
      <c r="J20" s="57"/>
      <c r="K20" s="57"/>
    </row>
    <row r="21" spans="1:11" ht="14.1" customHeight="1">
      <c r="A21" s="215"/>
      <c r="B21" s="450"/>
      <c r="C21" s="213" t="s">
        <v>438</v>
      </c>
      <c r="D21" s="214">
        <v>0</v>
      </c>
      <c r="E21" s="59">
        <f t="shared" si="1"/>
        <v>0</v>
      </c>
      <c r="F21" s="59">
        <f t="shared" si="1"/>
        <v>0</v>
      </c>
      <c r="G21" s="59">
        <f t="shared" si="1"/>
        <v>0</v>
      </c>
      <c r="H21" s="59">
        <f t="shared" si="1"/>
        <v>0</v>
      </c>
      <c r="I21" s="59">
        <f t="shared" si="2"/>
        <v>0</v>
      </c>
      <c r="J21" s="57"/>
      <c r="K21" s="57"/>
    </row>
    <row r="22" spans="1:11" ht="14.1" customHeight="1" thickBot="1">
      <c r="A22" s="184" t="s">
        <v>292</v>
      </c>
      <c r="B22" s="216"/>
      <c r="C22" s="139"/>
      <c r="D22" s="217">
        <f t="shared" ref="D22:I22" si="3">SUM(D13:D21)</f>
        <v>0</v>
      </c>
      <c r="E22" s="217">
        <f t="shared" si="3"/>
        <v>0</v>
      </c>
      <c r="F22" s="217">
        <f t="shared" si="3"/>
        <v>0</v>
      </c>
      <c r="G22" s="217">
        <f t="shared" si="3"/>
        <v>0</v>
      </c>
      <c r="H22" s="217">
        <f t="shared" si="3"/>
        <v>0</v>
      </c>
      <c r="I22" s="217">
        <f t="shared" si="3"/>
        <v>0</v>
      </c>
      <c r="J22" s="57"/>
      <c r="K22" s="57"/>
    </row>
    <row r="23" spans="1:11" ht="14.1" customHeight="1" thickTop="1">
      <c r="A23" s="218" t="s">
        <v>439</v>
      </c>
      <c r="B23" s="219"/>
      <c r="C23" s="220" t="s">
        <v>440</v>
      </c>
      <c r="D23" s="166">
        <f>Pressupostos!C$6</f>
        <v>2011</v>
      </c>
      <c r="E23" s="166">
        <f>Pressupostos!D$6</f>
        <v>2012</v>
      </c>
      <c r="F23" s="166">
        <f>Pressupostos!E$6</f>
        <v>2013</v>
      </c>
      <c r="G23" s="166">
        <f>Pressupostos!F$6</f>
        <v>2014</v>
      </c>
      <c r="H23" s="166">
        <f>Pressupostos!G$6</f>
        <v>2015</v>
      </c>
      <c r="I23" s="166">
        <f>Pressupostos!H$6</f>
        <v>2016</v>
      </c>
      <c r="J23" s="57"/>
      <c r="K23" s="57"/>
    </row>
    <row r="24" spans="1:11" ht="14.1" customHeight="1">
      <c r="A24" s="129" t="str">
        <f>IF(ISBLANK(A13),"",A13)</f>
        <v>Sócio Gerente</v>
      </c>
      <c r="B24" s="451"/>
      <c r="C24" s="231">
        <v>0</v>
      </c>
      <c r="D24" s="60">
        <f>($C24*D13*14)*(1+D$6+D$8+D$9)*Pressupostos!C$8/12+(D$4*22*D13)*Pressupostos!C$8*11/12</f>
        <v>0</v>
      </c>
      <c r="E24" s="60">
        <f>($C24*E13*14)*(1+E$10)*(1+E$6+E$8+E$9)+(E$4*22*E13)*11</f>
        <v>0</v>
      </c>
      <c r="F24" s="60">
        <f>($C24*F13*14)*(1+F$10)*(1+E$10)*(1+F$6+F$8+F$9)+(F$4*22*F13)*11</f>
        <v>0</v>
      </c>
      <c r="G24" s="60">
        <f>($C24*G13*14)*(1+G$10)*(1+F$10)*(1+E$10)*(1+G$6+G$8+G$9)+(G$4*22*G13)*11</f>
        <v>0</v>
      </c>
      <c r="H24" s="60">
        <f>($C24*H13*14)*(1+G$10)*(1+F$10)*(1+E$10)*(1+H$10)*(1+H$6+H$8+H$9)+(H$4*22*H13)*11</f>
        <v>0</v>
      </c>
      <c r="I24" s="60">
        <f>($C24*I13*14)*(1+H$10)*(1+G$10)*(1+F$10)*(1+I$10)*(1+I$6+I$8+I$9)+(I$4*22*I13)*11</f>
        <v>0</v>
      </c>
      <c r="J24" s="57"/>
      <c r="K24" s="57"/>
    </row>
    <row r="25" spans="1:11" ht="14.1" customHeight="1">
      <c r="A25" s="129" t="str">
        <f t="shared" ref="A25:A32" si="4">IF(ISBLANK(A14),"",A14)</f>
        <v>Recepcionista/Auxiliar</v>
      </c>
      <c r="B25" s="451"/>
      <c r="C25" s="59">
        <v>0</v>
      </c>
      <c r="D25" s="60">
        <f>($C25*D14*14)*(1+D$7+D$8+D$9)*Pressupostos!$C$8/12+(D$4*22*D14)*Pressupostos!$C$8*11/12</f>
        <v>0</v>
      </c>
      <c r="E25" s="60">
        <f>($C25*E14*14)*(1+E$10)*(1+E$7+E$8+E$9)+(E$4*22*E14)*11</f>
        <v>0</v>
      </c>
      <c r="F25" s="60">
        <f>($C25*F14*14)*(1+F$10)*(1+E$10)*(1+F$7+F$8+F$9)+(F$4*22*F14)*11</f>
        <v>0</v>
      </c>
      <c r="G25" s="60">
        <f>($C25*G14*14)*(1+G$10)*(1+F$10)*(1+E$10)*(1+G$7+G$8+G$9)+(G$4*22*G14)*11</f>
        <v>0</v>
      </c>
      <c r="H25" s="60">
        <f>($C25*H14*14)*(1+G$10)*(1+F$10)*(1+E$10)*(1+H$10)*(1+H$7+H$8+H$9)+(H$4*22*H14)*11</f>
        <v>0</v>
      </c>
      <c r="I25" s="60">
        <f>($C25*I14*14)*(1+H$10)*(1+G$10)*(1+F$10)*(1+I$10)*(1+I$7+I$8+I$9)+(I$4*22*I14)*11</f>
        <v>0</v>
      </c>
      <c r="J25" s="57"/>
      <c r="K25" s="57"/>
    </row>
    <row r="26" spans="1:11" ht="14.1" customHeight="1">
      <c r="A26" s="390" t="str">
        <f t="shared" si="4"/>
        <v/>
      </c>
      <c r="B26" s="451"/>
      <c r="C26" s="59"/>
      <c r="D26" s="60">
        <f>($C26*D15*14)*(1+D$7+D$8+D$9)*Pressupostos!$C$8/12+(D$4*22*D15)*Pressupostos!$C$8*11/12</f>
        <v>0</v>
      </c>
      <c r="E26" s="60">
        <f t="shared" ref="E26:E32" si="5">($C26*E15*14)*(1+E$10)*(1+E$7+E$8+E$9)+(E$4*22*E15)*11</f>
        <v>0</v>
      </c>
      <c r="F26" s="60">
        <f t="shared" ref="F26:F32" si="6">($C26*F15*14)*(1+F$10)*(1+E$10)*(1+F$7+F$8+F$9)+(F$4*22*F15)*11</f>
        <v>0</v>
      </c>
      <c r="G26" s="60">
        <f t="shared" ref="G26:G32" si="7">($C26*G15*14)*(1+G$10)*(1+F$10)*(1+E$10)*(1+G$7+G$8+G$9)+(G$4*22*G15)*11</f>
        <v>0</v>
      </c>
      <c r="H26" s="60">
        <f t="shared" ref="H26:I32" si="8">($C26*H15*14)*(1+G$10)*(1+F$10)*(1+E$10)*(1+H$10)*(1+H$7+H$8+H$9)+(H$4*22*H15)*11</f>
        <v>0</v>
      </c>
      <c r="I26" s="60">
        <f t="shared" si="8"/>
        <v>0</v>
      </c>
      <c r="J26" s="57"/>
      <c r="K26" s="57"/>
    </row>
    <row r="27" spans="1:11" ht="14.1" customHeight="1">
      <c r="A27" s="390" t="str">
        <f t="shared" si="4"/>
        <v/>
      </c>
      <c r="B27" s="451"/>
      <c r="C27" s="59"/>
      <c r="D27" s="60">
        <f>($C27*D16*14)*(1+D$7+D$8+D$9)*Pressupostos!$C$8/12+(D$4*22*D16)*Pressupostos!$C$8*11/12</f>
        <v>0</v>
      </c>
      <c r="E27" s="60">
        <f t="shared" si="5"/>
        <v>0</v>
      </c>
      <c r="F27" s="60">
        <f t="shared" si="6"/>
        <v>0</v>
      </c>
      <c r="G27" s="60">
        <f t="shared" si="7"/>
        <v>0</v>
      </c>
      <c r="H27" s="60">
        <f t="shared" si="8"/>
        <v>0</v>
      </c>
      <c r="I27" s="60">
        <f t="shared" si="8"/>
        <v>0</v>
      </c>
      <c r="J27" s="57"/>
      <c r="K27" s="57"/>
    </row>
    <row r="28" spans="1:11" ht="14.1" customHeight="1">
      <c r="A28" s="390" t="str">
        <f t="shared" si="4"/>
        <v/>
      </c>
      <c r="B28" s="451"/>
      <c r="C28" s="59"/>
      <c r="D28" s="60">
        <f>($C28*D17*14)*(1+D$7+D$8+D$9)*Pressupostos!$C$8/12+(D$4*22*D17)*Pressupostos!$C$8*11/12</f>
        <v>0</v>
      </c>
      <c r="E28" s="60">
        <f t="shared" si="5"/>
        <v>0</v>
      </c>
      <c r="F28" s="60">
        <f t="shared" si="6"/>
        <v>0</v>
      </c>
      <c r="G28" s="60">
        <f t="shared" si="7"/>
        <v>0</v>
      </c>
      <c r="H28" s="60">
        <f t="shared" si="8"/>
        <v>0</v>
      </c>
      <c r="I28" s="60">
        <f t="shared" si="8"/>
        <v>0</v>
      </c>
      <c r="J28" s="57"/>
      <c r="K28" s="57"/>
    </row>
    <row r="29" spans="1:11" ht="14.1" customHeight="1">
      <c r="A29" s="390" t="str">
        <f t="shared" si="4"/>
        <v/>
      </c>
      <c r="B29" s="451"/>
      <c r="C29" s="59"/>
      <c r="D29" s="60">
        <f>($C29*D18*14)*(1+D$7+D$8+D$9)*Pressupostos!$C$8/12+(D$4*22*D18)*Pressupostos!$C$8*11/12</f>
        <v>0</v>
      </c>
      <c r="E29" s="60">
        <f t="shared" si="5"/>
        <v>0</v>
      </c>
      <c r="F29" s="60">
        <f t="shared" si="6"/>
        <v>0</v>
      </c>
      <c r="G29" s="60">
        <f t="shared" si="7"/>
        <v>0</v>
      </c>
      <c r="H29" s="60">
        <f t="shared" si="8"/>
        <v>0</v>
      </c>
      <c r="I29" s="60">
        <f t="shared" si="8"/>
        <v>0</v>
      </c>
      <c r="J29" s="57"/>
      <c r="K29" s="57"/>
    </row>
    <row r="30" spans="1:11" ht="14.1" customHeight="1">
      <c r="A30" s="390" t="str">
        <f t="shared" si="4"/>
        <v/>
      </c>
      <c r="B30" s="451"/>
      <c r="C30" s="59"/>
      <c r="D30" s="60">
        <f>($C30*D19*14)*(1+D$7+D$8+D$9)*Pressupostos!$C$8/12+(D$4*22*D19)*Pressupostos!$C$8*11/12</f>
        <v>0</v>
      </c>
      <c r="E30" s="60">
        <f t="shared" si="5"/>
        <v>0</v>
      </c>
      <c r="F30" s="60">
        <f t="shared" si="6"/>
        <v>0</v>
      </c>
      <c r="G30" s="60">
        <f t="shared" si="7"/>
        <v>0</v>
      </c>
      <c r="H30" s="60">
        <f t="shared" si="8"/>
        <v>0</v>
      </c>
      <c r="I30" s="60">
        <f t="shared" si="8"/>
        <v>0</v>
      </c>
      <c r="J30" s="57"/>
      <c r="K30" s="57"/>
    </row>
    <row r="31" spans="1:11" ht="14.1" customHeight="1">
      <c r="A31" s="390" t="str">
        <f t="shared" si="4"/>
        <v/>
      </c>
      <c r="B31" s="451"/>
      <c r="C31" s="59"/>
      <c r="D31" s="60">
        <f>($C31*D20*14)*(1+D$7+D$8+D$9)*Pressupostos!$C$8/12+(D$4*22*D20)*Pressupostos!$C$8*11/12</f>
        <v>0</v>
      </c>
      <c r="E31" s="60">
        <f t="shared" si="5"/>
        <v>0</v>
      </c>
      <c r="F31" s="60">
        <f t="shared" si="6"/>
        <v>0</v>
      </c>
      <c r="G31" s="60">
        <f t="shared" si="7"/>
        <v>0</v>
      </c>
      <c r="H31" s="60">
        <f t="shared" si="8"/>
        <v>0</v>
      </c>
      <c r="I31" s="60">
        <f t="shared" si="8"/>
        <v>0</v>
      </c>
      <c r="J31" s="57"/>
      <c r="K31" s="57"/>
    </row>
    <row r="32" spans="1:11" ht="14.1" customHeight="1">
      <c r="A32" s="390" t="str">
        <f t="shared" si="4"/>
        <v/>
      </c>
      <c r="B32" s="451"/>
      <c r="C32" s="59"/>
      <c r="D32" s="60">
        <f>($C32*D21*14)*(1+D$7+D$8+D$9)*Pressupostos!$C$8/12+(D$4*22*D21)*Pressupostos!$C$8*11/12</f>
        <v>0</v>
      </c>
      <c r="E32" s="60">
        <f t="shared" si="5"/>
        <v>0</v>
      </c>
      <c r="F32" s="60">
        <f t="shared" si="6"/>
        <v>0</v>
      </c>
      <c r="G32" s="60">
        <f t="shared" si="7"/>
        <v>0</v>
      </c>
      <c r="H32" s="60">
        <f t="shared" si="8"/>
        <v>0</v>
      </c>
      <c r="I32" s="60">
        <f t="shared" si="8"/>
        <v>0</v>
      </c>
      <c r="J32" s="57"/>
      <c r="K32" s="57"/>
    </row>
    <row r="33" spans="1:11" ht="14.1" customHeight="1" thickBot="1">
      <c r="A33" s="184" t="s">
        <v>292</v>
      </c>
      <c r="B33" s="472"/>
      <c r="C33" s="221"/>
      <c r="D33" s="222">
        <f t="shared" ref="D33:I33" si="9">SUM(D24:D32)</f>
        <v>0</v>
      </c>
      <c r="E33" s="222">
        <f t="shared" si="9"/>
        <v>0</v>
      </c>
      <c r="F33" s="222">
        <f t="shared" si="9"/>
        <v>0</v>
      </c>
      <c r="G33" s="222">
        <f t="shared" si="9"/>
        <v>0</v>
      </c>
      <c r="H33" s="222">
        <f t="shared" si="9"/>
        <v>0</v>
      </c>
      <c r="I33" s="222">
        <f t="shared" si="9"/>
        <v>0</v>
      </c>
      <c r="J33" s="57"/>
      <c r="K33" s="57"/>
    </row>
    <row r="34" spans="1:11" ht="13.5" thickTop="1">
      <c r="A34" s="57"/>
      <c r="B34" s="57"/>
      <c r="C34" s="57"/>
      <c r="D34" s="57"/>
      <c r="E34" s="57"/>
      <c r="F34" s="57"/>
      <c r="G34" s="57"/>
      <c r="H34" s="57"/>
      <c r="I34" s="57"/>
      <c r="J34" s="57"/>
      <c r="K34" s="57"/>
    </row>
    <row r="35" spans="1:11">
      <c r="A35" s="57"/>
      <c r="B35" s="57"/>
      <c r="C35" s="57"/>
      <c r="D35" s="57"/>
      <c r="E35" s="57"/>
      <c r="F35" s="57"/>
      <c r="G35" s="57"/>
      <c r="H35" s="57"/>
      <c r="I35" s="57"/>
      <c r="J35" s="57"/>
      <c r="K35" s="57"/>
    </row>
    <row r="36" spans="1:11">
      <c r="A36" s="57"/>
      <c r="B36" s="57"/>
      <c r="C36" s="57"/>
      <c r="D36" s="57"/>
      <c r="E36" s="57"/>
      <c r="F36" s="57"/>
      <c r="G36" s="57"/>
      <c r="H36" s="57"/>
      <c r="I36" s="57"/>
      <c r="J36" s="57"/>
      <c r="K36" s="57"/>
    </row>
    <row r="37" spans="1:11">
      <c r="A37" s="57"/>
      <c r="B37" s="57"/>
      <c r="C37" s="57"/>
      <c r="D37" s="57"/>
      <c r="E37" s="57"/>
      <c r="F37" s="57"/>
      <c r="G37" s="57"/>
      <c r="H37" s="57"/>
      <c r="I37" s="57"/>
      <c r="J37" s="57"/>
      <c r="K37" s="57"/>
    </row>
  </sheetData>
  <phoneticPr fontId="0" type="noConversion"/>
  <printOptions horizontalCentered="1"/>
  <pageMargins left="0.48" right="0.75" top="0.53" bottom="0.98425196850393704" header="0" footer="0"/>
  <pageSetup paperSize="9" scale="77" orientation="portrait" r:id="rId1"/>
  <headerFooter alignWithMargins="0"/>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15"/>
  <dimension ref="A1:F23"/>
  <sheetViews>
    <sheetView view="pageBreakPreview" zoomScaleNormal="100" zoomScaleSheetLayoutView="100" workbookViewId="0">
      <selection activeCell="F22" sqref="F22"/>
    </sheetView>
  </sheetViews>
  <sheetFormatPr defaultRowHeight="12.75"/>
  <cols>
    <col min="1" max="1" width="11.28515625" customWidth="1"/>
    <col min="5" max="5" width="24.140625" customWidth="1"/>
    <col min="6" max="6" width="19.140625" customWidth="1"/>
  </cols>
  <sheetData>
    <row r="1" spans="1:6" ht="18.75">
      <c r="A1" s="1" t="s">
        <v>661</v>
      </c>
    </row>
    <row r="2" spans="1:6" ht="18.75">
      <c r="A2" s="1" t="s">
        <v>662</v>
      </c>
      <c r="B2" s="490"/>
    </row>
    <row r="4" spans="1:6">
      <c r="A4" s="668" t="s">
        <v>730</v>
      </c>
      <c r="B4" s="712" t="s">
        <v>731</v>
      </c>
      <c r="C4" s="712"/>
      <c r="D4" s="712"/>
      <c r="E4" s="712"/>
      <c r="F4" s="668" t="s">
        <v>732</v>
      </c>
    </row>
    <row r="5" spans="1:6">
      <c r="A5" s="667"/>
      <c r="B5" s="713" t="s">
        <v>733</v>
      </c>
      <c r="C5" s="713"/>
      <c r="D5" s="713"/>
      <c r="E5" s="713"/>
      <c r="F5" s="669"/>
    </row>
    <row r="6" spans="1:6">
      <c r="A6" s="667"/>
      <c r="B6" s="713" t="s">
        <v>734</v>
      </c>
      <c r="C6" s="713"/>
      <c r="D6" s="713"/>
      <c r="E6" s="713"/>
      <c r="F6" s="669">
        <v>0</v>
      </c>
    </row>
    <row r="7" spans="1:6">
      <c r="A7" s="667"/>
      <c r="B7" s="714" t="s">
        <v>735</v>
      </c>
      <c r="C7" s="714"/>
      <c r="D7" s="714"/>
      <c r="E7" s="714"/>
      <c r="F7" s="671">
        <v>0</v>
      </c>
    </row>
    <row r="8" spans="1:6">
      <c r="A8" s="667"/>
      <c r="B8" s="714" t="s">
        <v>736</v>
      </c>
      <c r="C8" s="714"/>
      <c r="D8" s="714"/>
      <c r="E8" s="714"/>
      <c r="F8" s="671">
        <v>0</v>
      </c>
    </row>
    <row r="9" spans="1:6">
      <c r="A9" s="667"/>
      <c r="B9" s="714" t="s">
        <v>737</v>
      </c>
      <c r="C9" s="714"/>
      <c r="D9" s="714"/>
      <c r="E9" s="714"/>
      <c r="F9" s="671">
        <v>0</v>
      </c>
    </row>
    <row r="10" spans="1:6">
      <c r="A10" s="667"/>
      <c r="B10" s="714" t="s">
        <v>738</v>
      </c>
      <c r="C10" s="714"/>
      <c r="D10" s="714"/>
      <c r="E10" s="714"/>
      <c r="F10" s="671">
        <v>0</v>
      </c>
    </row>
    <row r="11" spans="1:6">
      <c r="A11" s="667"/>
      <c r="B11" s="714" t="s">
        <v>739</v>
      </c>
      <c r="C11" s="714"/>
      <c r="D11" s="714"/>
      <c r="E11" s="714"/>
      <c r="F11" s="671">
        <v>0</v>
      </c>
    </row>
    <row r="12" spans="1:6">
      <c r="A12" s="667"/>
      <c r="B12" s="714" t="s">
        <v>740</v>
      </c>
      <c r="C12" s="714"/>
      <c r="D12" s="714"/>
      <c r="E12" s="714"/>
      <c r="F12" s="671">
        <v>0</v>
      </c>
    </row>
    <row r="13" spans="1:6">
      <c r="A13" s="667"/>
      <c r="B13" s="713" t="s">
        <v>741</v>
      </c>
      <c r="C13" s="713"/>
      <c r="D13" s="713"/>
      <c r="E13" s="713"/>
      <c r="F13" s="669">
        <v>0</v>
      </c>
    </row>
    <row r="14" spans="1:6">
      <c r="A14" s="667"/>
      <c r="B14" s="713" t="s">
        <v>742</v>
      </c>
      <c r="C14" s="713"/>
      <c r="D14" s="713"/>
      <c r="E14" s="713"/>
      <c r="F14" s="669">
        <v>0</v>
      </c>
    </row>
    <row r="15" spans="1:6">
      <c r="A15" s="667"/>
      <c r="B15" s="711" t="s">
        <v>743</v>
      </c>
      <c r="C15" s="711"/>
      <c r="D15" s="711"/>
      <c r="E15" s="711"/>
      <c r="F15" s="669">
        <v>0</v>
      </c>
    </row>
    <row r="16" spans="1:6">
      <c r="A16" s="667"/>
      <c r="B16" s="713" t="s">
        <v>744</v>
      </c>
      <c r="C16" s="713"/>
      <c r="D16" s="713"/>
      <c r="E16" s="713"/>
      <c r="F16" s="669"/>
    </row>
    <row r="17" spans="1:6">
      <c r="A17" s="667"/>
      <c r="B17" s="713" t="s">
        <v>745</v>
      </c>
      <c r="C17" s="713"/>
      <c r="D17" s="713"/>
      <c r="E17" s="713"/>
      <c r="F17" s="669">
        <v>0</v>
      </c>
    </row>
    <row r="18" spans="1:6">
      <c r="A18" s="667"/>
      <c r="B18" s="711" t="s">
        <v>746</v>
      </c>
      <c r="C18" s="711"/>
      <c r="D18" s="711"/>
      <c r="E18" s="711"/>
      <c r="F18" s="669">
        <v>0</v>
      </c>
    </row>
    <row r="19" spans="1:6">
      <c r="A19" s="667"/>
      <c r="B19" s="713" t="s">
        <v>747</v>
      </c>
      <c r="C19" s="713"/>
      <c r="D19" s="713"/>
      <c r="E19" s="713"/>
      <c r="F19" s="671"/>
    </row>
    <row r="20" spans="1:6">
      <c r="A20" s="667"/>
      <c r="B20" s="713" t="s">
        <v>748</v>
      </c>
      <c r="C20" s="713"/>
      <c r="D20" s="713"/>
      <c r="E20" s="713"/>
      <c r="F20" s="669">
        <v>0</v>
      </c>
    </row>
    <row r="21" spans="1:6">
      <c r="A21" s="667"/>
      <c r="B21" s="713" t="s">
        <v>749</v>
      </c>
      <c r="C21" s="713"/>
      <c r="D21" s="713"/>
      <c r="E21" s="713"/>
      <c r="F21" s="669">
        <v>0</v>
      </c>
    </row>
    <row r="22" spans="1:6">
      <c r="A22" s="667"/>
      <c r="B22" s="711" t="s">
        <v>750</v>
      </c>
      <c r="C22" s="711"/>
      <c r="D22" s="711"/>
      <c r="E22" s="711"/>
      <c r="F22" s="670">
        <f>F21+F20</f>
        <v>0</v>
      </c>
    </row>
    <row r="23" spans="1:6">
      <c r="A23" s="715" t="s">
        <v>442</v>
      </c>
      <c r="B23" s="715"/>
      <c r="C23" s="715"/>
      <c r="D23" s="715"/>
      <c r="E23" s="715"/>
      <c r="F23" s="672">
        <f>F22+F18+F15</f>
        <v>0</v>
      </c>
    </row>
  </sheetData>
  <mergeCells count="20">
    <mergeCell ref="B16:E16"/>
    <mergeCell ref="B17:E17"/>
    <mergeCell ref="B18:E18"/>
    <mergeCell ref="B19:E19"/>
    <mergeCell ref="A23:E23"/>
    <mergeCell ref="B20:E20"/>
    <mergeCell ref="B21:E21"/>
    <mergeCell ref="B22:E22"/>
    <mergeCell ref="B15:E15"/>
    <mergeCell ref="B4:E4"/>
    <mergeCell ref="B5:E5"/>
    <mergeCell ref="B6:E6"/>
    <mergeCell ref="B7:E7"/>
    <mergeCell ref="B8:E8"/>
    <mergeCell ref="B9:E9"/>
    <mergeCell ref="B10:E10"/>
    <mergeCell ref="B11:E11"/>
    <mergeCell ref="B12:E12"/>
    <mergeCell ref="B13:E13"/>
    <mergeCell ref="B14:E14"/>
  </mergeCells>
  <phoneticPr fontId="47" type="noConversion"/>
  <pageMargins left="0.75" right="0.75" top="1" bottom="1" header="0" footer="0"/>
  <pageSetup paperSize="256" orientation="portrait" verticalDpi="300" r:id="rId1"/>
  <headerFooter alignWithMargins="0"/>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16">
    <pageSetUpPr fitToPage="1"/>
  </sheetPr>
  <dimension ref="A1:M443"/>
  <sheetViews>
    <sheetView view="pageBreakPreview" zoomScaleNormal="100" zoomScaleSheetLayoutView="100" workbookViewId="0">
      <selection activeCell="C77" sqref="C77"/>
    </sheetView>
  </sheetViews>
  <sheetFormatPr defaultRowHeight="12.75" outlineLevelCol="1"/>
  <cols>
    <col min="1" max="1" width="38.140625" style="54" customWidth="1"/>
    <col min="2" max="2" width="10.85546875" style="54" hidden="1" customWidth="1" outlineLevel="1"/>
    <col min="3" max="3" width="10.85546875" style="54" customWidth="1" collapsed="1"/>
    <col min="4" max="9" width="10.85546875" style="54" customWidth="1"/>
    <col min="10" max="10" width="10.7109375" style="234" customWidth="1"/>
    <col min="11" max="13" width="9.140625" style="234"/>
    <col min="14" max="16384" width="9.140625" style="54"/>
  </cols>
  <sheetData>
    <row r="1" spans="1:12" ht="19.5" customHeight="1">
      <c r="A1" s="236" t="s">
        <v>443</v>
      </c>
      <c r="B1" s="237"/>
      <c r="C1" s="237"/>
      <c r="D1" s="237"/>
      <c r="E1" s="237"/>
      <c r="F1" s="237"/>
      <c r="G1" s="237"/>
      <c r="H1" s="237"/>
      <c r="I1" s="237"/>
      <c r="J1" s="237"/>
    </row>
    <row r="2" spans="1:12" ht="13.5" thickBot="1">
      <c r="A2" s="238"/>
      <c r="B2" s="238"/>
      <c r="C2" s="238"/>
      <c r="D2" s="238"/>
      <c r="E2" s="238"/>
      <c r="F2" s="238"/>
      <c r="G2" s="238"/>
      <c r="H2" s="238"/>
      <c r="I2" s="238"/>
      <c r="J2" s="239"/>
      <c r="K2" s="240"/>
      <c r="L2" s="240"/>
    </row>
    <row r="3" spans="1:12" ht="14.1" customHeight="1" thickTop="1">
      <c r="A3" s="336" t="s">
        <v>182</v>
      </c>
      <c r="B3" s="337"/>
      <c r="C3" s="336">
        <f>Pressupostos!B$6</f>
        <v>2010</v>
      </c>
      <c r="D3" s="336">
        <f>Pressupostos!C$6</f>
        <v>2011</v>
      </c>
      <c r="E3" s="336">
        <f>Pressupostos!D$6</f>
        <v>2012</v>
      </c>
      <c r="F3" s="336">
        <f>Pressupostos!E$6</f>
        <v>2013</v>
      </c>
      <c r="G3" s="336">
        <f>Pressupostos!F$6</f>
        <v>2014</v>
      </c>
      <c r="H3" s="336">
        <f>Pressupostos!G$6</f>
        <v>2015</v>
      </c>
      <c r="I3" s="336">
        <f>Pressupostos!H$6</f>
        <v>2016</v>
      </c>
      <c r="J3" s="314"/>
      <c r="K3" s="240"/>
      <c r="L3" s="240"/>
    </row>
    <row r="4" spans="1:12" ht="14.1" customHeight="1">
      <c r="A4" s="144" t="s">
        <v>444</v>
      </c>
      <c r="B4" s="452"/>
      <c r="C4" s="69"/>
      <c r="D4" s="69"/>
      <c r="E4" s="69"/>
      <c r="F4" s="159"/>
      <c r="G4" s="159"/>
      <c r="H4" s="159"/>
      <c r="I4" s="159"/>
      <c r="J4" s="314"/>
      <c r="K4" s="240"/>
      <c r="L4" s="240"/>
    </row>
    <row r="5" spans="1:12" ht="14.1" customHeight="1">
      <c r="A5" s="338" t="s">
        <v>445</v>
      </c>
      <c r="B5" s="452"/>
      <c r="C5" s="59"/>
      <c r="D5" s="59">
        <v>0</v>
      </c>
      <c r="E5" s="59"/>
      <c r="F5" s="339"/>
      <c r="G5" s="339"/>
      <c r="H5" s="339"/>
      <c r="I5" s="339"/>
      <c r="J5" s="340"/>
      <c r="K5" s="240"/>
      <c r="L5" s="240"/>
    </row>
    <row r="6" spans="1:12" ht="14.1" customHeight="1">
      <c r="A6" s="306" t="s">
        <v>20</v>
      </c>
      <c r="B6" s="452"/>
      <c r="C6" s="59"/>
      <c r="D6" s="59">
        <v>0</v>
      </c>
      <c r="E6" s="59"/>
      <c r="F6" s="339"/>
      <c r="G6" s="339"/>
      <c r="H6" s="339"/>
      <c r="I6" s="339"/>
      <c r="J6" s="340"/>
      <c r="K6" s="240"/>
      <c r="L6" s="240"/>
    </row>
    <row r="7" spans="1:12" ht="14.1" customHeight="1">
      <c r="A7" s="306" t="s">
        <v>446</v>
      </c>
      <c r="B7" s="452"/>
      <c r="C7" s="59"/>
      <c r="D7" s="59">
        <v>0</v>
      </c>
      <c r="E7" s="59"/>
      <c r="F7" s="339"/>
      <c r="G7" s="339"/>
      <c r="H7" s="339"/>
      <c r="I7" s="339"/>
      <c r="J7" s="340"/>
      <c r="K7" s="240"/>
      <c r="L7" s="240"/>
    </row>
    <row r="8" spans="1:12" ht="14.1" customHeight="1" thickBot="1">
      <c r="A8" s="184" t="s">
        <v>21</v>
      </c>
      <c r="B8" s="453"/>
      <c r="C8" s="222">
        <f>SUM(C5:C7)</f>
        <v>0</v>
      </c>
      <c r="D8" s="222">
        <f>SUM(D5:D7)</f>
        <v>0</v>
      </c>
      <c r="E8" s="222">
        <f>SUM(E5:E7)</f>
        <v>0</v>
      </c>
      <c r="F8" s="341"/>
      <c r="G8" s="341"/>
      <c r="H8" s="341"/>
      <c r="I8" s="341"/>
      <c r="J8" s="313"/>
      <c r="K8" s="240"/>
      <c r="L8" s="240"/>
    </row>
    <row r="9" spans="1:12" ht="14.1" customHeight="1" thickTop="1">
      <c r="A9" s="144" t="s">
        <v>447</v>
      </c>
      <c r="B9" s="452"/>
      <c r="C9" s="60"/>
      <c r="D9" s="60"/>
      <c r="E9" s="60"/>
      <c r="F9" s="339"/>
      <c r="G9" s="339"/>
      <c r="H9" s="339"/>
      <c r="I9" s="339"/>
      <c r="J9" s="314"/>
      <c r="K9" s="240"/>
      <c r="L9" s="240"/>
    </row>
    <row r="10" spans="1:12" ht="14.1" customHeight="1">
      <c r="A10" s="338" t="s">
        <v>448</v>
      </c>
      <c r="B10" s="452"/>
      <c r="C10" s="59"/>
      <c r="D10" s="59"/>
      <c r="E10" s="59"/>
      <c r="F10" s="339"/>
      <c r="G10" s="339"/>
      <c r="H10" s="339"/>
      <c r="I10" s="339"/>
      <c r="J10" s="340"/>
      <c r="K10" s="240"/>
      <c r="L10" s="240"/>
    </row>
    <row r="11" spans="1:12" ht="14.1" customHeight="1">
      <c r="A11" s="306" t="s">
        <v>449</v>
      </c>
      <c r="B11" s="452"/>
      <c r="C11" s="59"/>
      <c r="D11" s="59"/>
      <c r="E11" s="59"/>
      <c r="F11" s="339"/>
      <c r="G11" s="339"/>
      <c r="H11" s="339"/>
      <c r="I11" s="339"/>
      <c r="J11" s="340"/>
      <c r="K11" s="240"/>
      <c r="L11" s="240"/>
    </row>
    <row r="12" spans="1:12" ht="14.1" customHeight="1">
      <c r="A12" s="306" t="s">
        <v>450</v>
      </c>
      <c r="B12" s="452"/>
      <c r="C12" s="59"/>
      <c r="D12" s="59">
        <v>0</v>
      </c>
      <c r="E12" s="59"/>
      <c r="F12" s="339"/>
      <c r="G12" s="339"/>
      <c r="H12" s="339"/>
      <c r="I12" s="339"/>
      <c r="J12" s="340"/>
      <c r="K12" s="240"/>
      <c r="L12" s="240"/>
    </row>
    <row r="13" spans="1:12" ht="14.1" customHeight="1">
      <c r="A13" s="306" t="s">
        <v>451</v>
      </c>
      <c r="B13" s="452"/>
      <c r="C13" s="59"/>
      <c r="D13" s="59">
        <v>0</v>
      </c>
      <c r="E13" s="59"/>
      <c r="F13" s="339"/>
      <c r="G13" s="339"/>
      <c r="H13" s="339"/>
      <c r="I13" s="339"/>
      <c r="J13" s="340"/>
      <c r="K13" s="240"/>
      <c r="L13" s="240"/>
    </row>
    <row r="14" spans="1:12" ht="14.1" customHeight="1">
      <c r="A14" s="306" t="s">
        <v>452</v>
      </c>
      <c r="B14" s="452"/>
      <c r="C14" s="59"/>
      <c r="D14" s="59"/>
      <c r="E14" s="59"/>
      <c r="F14" s="339"/>
      <c r="G14" s="339"/>
      <c r="H14" s="339"/>
      <c r="I14" s="339"/>
      <c r="J14" s="340"/>
      <c r="K14" s="240"/>
      <c r="L14" s="240"/>
    </row>
    <row r="15" spans="1:12" ht="14.1" customHeight="1">
      <c r="A15" s="306" t="s">
        <v>10</v>
      </c>
      <c r="B15" s="452"/>
      <c r="C15" s="59"/>
      <c r="D15" s="59">
        <v>0</v>
      </c>
      <c r="E15" s="59"/>
      <c r="F15" s="339"/>
      <c r="G15" s="339"/>
      <c r="H15" s="339"/>
      <c r="I15" s="339"/>
      <c r="J15" s="340"/>
      <c r="K15" s="240"/>
      <c r="L15" s="240"/>
    </row>
    <row r="16" spans="1:12" ht="14.1" customHeight="1">
      <c r="A16" s="306" t="s">
        <v>453</v>
      </c>
      <c r="B16" s="452"/>
      <c r="C16" s="59"/>
      <c r="D16" s="59"/>
      <c r="E16" s="59"/>
      <c r="F16" s="339"/>
      <c r="G16" s="339"/>
      <c r="H16" s="339"/>
      <c r="I16" s="339"/>
      <c r="J16" s="340"/>
      <c r="K16" s="240"/>
      <c r="L16" s="240"/>
    </row>
    <row r="17" spans="1:12" ht="14.1" customHeight="1">
      <c r="A17" s="306" t="s">
        <v>454</v>
      </c>
      <c r="B17" s="452"/>
      <c r="C17" s="59"/>
      <c r="D17" s="59">
        <v>0</v>
      </c>
      <c r="E17" s="59"/>
      <c r="F17" s="339"/>
      <c r="G17" s="339"/>
      <c r="H17" s="339"/>
      <c r="I17" s="339"/>
      <c r="J17" s="340"/>
      <c r="K17" s="240"/>
      <c r="L17" s="240"/>
    </row>
    <row r="18" spans="1:12" ht="14.1" customHeight="1">
      <c r="A18" s="306" t="s">
        <v>455</v>
      </c>
      <c r="B18" s="452"/>
      <c r="C18" s="59"/>
      <c r="D18" s="59"/>
      <c r="E18" s="59"/>
      <c r="F18" s="339"/>
      <c r="G18" s="339"/>
      <c r="H18" s="339"/>
      <c r="I18" s="339"/>
      <c r="J18" s="340"/>
      <c r="K18" s="240"/>
      <c r="L18" s="240"/>
    </row>
    <row r="19" spans="1:12" ht="14.1" customHeight="1">
      <c r="A19" s="306" t="s">
        <v>456</v>
      </c>
      <c r="B19" s="452"/>
      <c r="C19" s="59"/>
      <c r="D19" s="59"/>
      <c r="E19" s="59"/>
      <c r="F19" s="339"/>
      <c r="G19" s="339"/>
      <c r="H19" s="339"/>
      <c r="I19" s="339"/>
      <c r="J19" s="340"/>
      <c r="K19" s="240"/>
      <c r="L19" s="240"/>
    </row>
    <row r="20" spans="1:12" ht="14.1" customHeight="1" thickBot="1">
      <c r="A20" s="184" t="s">
        <v>21</v>
      </c>
      <c r="B20" s="453"/>
      <c r="C20" s="222">
        <f>SUM(C9:C19)</f>
        <v>0</v>
      </c>
      <c r="D20" s="222">
        <f>SUM(D9:D19)</f>
        <v>0</v>
      </c>
      <c r="E20" s="222">
        <f>SUM(E9:E19)</f>
        <v>0</v>
      </c>
      <c r="F20" s="341"/>
      <c r="G20" s="341"/>
      <c r="H20" s="341"/>
      <c r="I20" s="341"/>
      <c r="J20" s="313"/>
      <c r="K20" s="240"/>
      <c r="L20" s="240"/>
    </row>
    <row r="21" spans="1:12" ht="14.1" customHeight="1" thickTop="1" thickBot="1">
      <c r="A21" s="342" t="s">
        <v>292</v>
      </c>
      <c r="B21" s="458"/>
      <c r="C21" s="304">
        <f>C20+C8</f>
        <v>0</v>
      </c>
      <c r="D21" s="304">
        <f>D20+D8</f>
        <v>0</v>
      </c>
      <c r="E21" s="304">
        <f>E20+E8</f>
        <v>0</v>
      </c>
      <c r="F21" s="343"/>
      <c r="G21" s="343"/>
      <c r="H21" s="343"/>
      <c r="I21" s="343"/>
      <c r="J21" s="313"/>
      <c r="K21" s="240"/>
      <c r="L21" s="240"/>
    </row>
    <row r="22" spans="1:12" ht="14.1" customHeight="1">
      <c r="A22" s="312"/>
      <c r="B22" s="312"/>
      <c r="C22" s="312"/>
      <c r="D22" s="312"/>
      <c r="E22" s="312"/>
      <c r="F22" s="312"/>
      <c r="G22" s="312"/>
      <c r="H22" s="312"/>
      <c r="I22" s="312"/>
      <c r="J22" s="312"/>
    </row>
    <row r="23" spans="1:12" ht="21" customHeight="1">
      <c r="A23" s="236" t="s">
        <v>457</v>
      </c>
      <c r="B23" s="312"/>
      <c r="C23" s="312"/>
      <c r="D23" s="312"/>
      <c r="E23" s="312"/>
      <c r="F23" s="312"/>
      <c r="G23" s="312"/>
      <c r="H23" s="312"/>
      <c r="I23" s="312"/>
      <c r="J23" s="312"/>
    </row>
    <row r="24" spans="1:12" ht="14.1" customHeight="1" thickBot="1">
      <c r="A24" s="383"/>
      <c r="B24" s="383"/>
      <c r="C24" s="383"/>
      <c r="D24" s="383"/>
      <c r="E24" s="383"/>
      <c r="F24" s="383"/>
      <c r="G24" s="383"/>
      <c r="H24" s="383"/>
      <c r="I24" s="383"/>
      <c r="J24" s="314"/>
      <c r="K24" s="240"/>
      <c r="L24" s="240"/>
    </row>
    <row r="25" spans="1:12" ht="14.1" customHeight="1" thickTop="1">
      <c r="A25" s="336" t="s">
        <v>458</v>
      </c>
      <c r="B25" s="337"/>
      <c r="C25" s="120">
        <f>Pressupostos!B$6</f>
        <v>2010</v>
      </c>
      <c r="D25" s="336">
        <f>Pressupostos!C$6</f>
        <v>2011</v>
      </c>
      <c r="E25" s="336">
        <f>Pressupostos!D$6</f>
        <v>2012</v>
      </c>
      <c r="F25" s="336">
        <f>Pressupostos!E$6</f>
        <v>2013</v>
      </c>
      <c r="G25" s="336">
        <f>Pressupostos!F$6</f>
        <v>2014</v>
      </c>
      <c r="H25" s="336">
        <f>Pressupostos!G$6</f>
        <v>2015</v>
      </c>
      <c r="I25" s="336">
        <f>Pressupostos!H$6</f>
        <v>2016</v>
      </c>
      <c r="J25" s="313"/>
      <c r="K25" s="240"/>
      <c r="L25" s="240"/>
    </row>
    <row r="26" spans="1:12" ht="14.1" customHeight="1">
      <c r="A26" s="144" t="s">
        <v>459</v>
      </c>
      <c r="B26" s="456"/>
      <c r="C26" s="60">
        <f>C8</f>
        <v>0</v>
      </c>
      <c r="D26" s="60">
        <f>D8</f>
        <v>0</v>
      </c>
      <c r="E26" s="60">
        <f>E8</f>
        <v>0</v>
      </c>
      <c r="F26" s="344">
        <f>F8*(1+Estado!F9)</f>
        <v>0</v>
      </c>
      <c r="G26" s="344">
        <f>G8*(1+Estado!G9)</f>
        <v>0</v>
      </c>
      <c r="H26" s="344">
        <f>H8*(1+Estado!H9)</f>
        <v>0</v>
      </c>
      <c r="I26" s="344">
        <f>I8*(1+Estado!I9)</f>
        <v>0</v>
      </c>
      <c r="J26" s="313"/>
      <c r="K26" s="240"/>
      <c r="L26" s="240"/>
    </row>
    <row r="27" spans="1:12" ht="14.1" customHeight="1">
      <c r="A27" s="144" t="s">
        <v>460</v>
      </c>
      <c r="B27" s="456"/>
      <c r="C27" s="60">
        <f>C20</f>
        <v>0</v>
      </c>
      <c r="D27" s="60">
        <f>D20</f>
        <v>0</v>
      </c>
      <c r="E27" s="60">
        <f>E20</f>
        <v>0</v>
      </c>
      <c r="F27" s="344">
        <f>F9*(1+Estado!F10)</f>
        <v>0</v>
      </c>
      <c r="G27" s="344">
        <f>G9*(1+Estado!G10)</f>
        <v>0</v>
      </c>
      <c r="H27" s="344">
        <f>H9*(1+Estado!H10)</f>
        <v>0</v>
      </c>
      <c r="I27" s="344">
        <f>I9*(1+Estado!I10)</f>
        <v>0</v>
      </c>
      <c r="J27" s="313"/>
      <c r="K27" s="240"/>
      <c r="L27" s="240"/>
    </row>
    <row r="28" spans="1:12" ht="14.1" customHeight="1">
      <c r="A28" s="144" t="s">
        <v>461</v>
      </c>
      <c r="B28" s="457"/>
      <c r="C28" s="133">
        <f>FMN!C11</f>
        <v>0</v>
      </c>
      <c r="D28" s="133">
        <f>FMN!D11</f>
        <v>0</v>
      </c>
      <c r="E28" s="133">
        <f>FMN!E11</f>
        <v>0</v>
      </c>
      <c r="F28" s="133">
        <f>FMN!F11</f>
        <v>0</v>
      </c>
      <c r="G28" s="133">
        <f>FMN!G11</f>
        <v>0</v>
      </c>
      <c r="H28" s="133">
        <f>FMN!H11</f>
        <v>0</v>
      </c>
      <c r="I28" s="133">
        <f>FMN!J11</f>
        <v>0</v>
      </c>
      <c r="J28" s="313"/>
      <c r="K28" s="240"/>
      <c r="L28" s="240"/>
    </row>
    <row r="29" spans="1:12" ht="14.1" customHeight="1" thickBot="1">
      <c r="A29" s="187" t="s">
        <v>292</v>
      </c>
      <c r="B29" s="441"/>
      <c r="C29" s="134">
        <f>C27+C26</f>
        <v>0</v>
      </c>
      <c r="D29" s="134">
        <f t="shared" ref="D29:I29" si="0">D27+D26+D28</f>
        <v>0</v>
      </c>
      <c r="E29" s="134">
        <f t="shared" si="0"/>
        <v>0</v>
      </c>
      <c r="F29" s="134">
        <f t="shared" si="0"/>
        <v>0</v>
      </c>
      <c r="G29" s="134">
        <f t="shared" si="0"/>
        <v>0</v>
      </c>
      <c r="H29" s="134">
        <f t="shared" si="0"/>
        <v>0</v>
      </c>
      <c r="I29" s="134">
        <f t="shared" si="0"/>
        <v>0</v>
      </c>
      <c r="J29" s="314"/>
      <c r="K29" s="240"/>
      <c r="L29" s="240"/>
    </row>
    <row r="30" spans="1:12" ht="14.1" customHeight="1">
      <c r="A30" s="312"/>
      <c r="B30" s="312"/>
      <c r="C30" s="312"/>
      <c r="D30" s="312"/>
      <c r="E30" s="312"/>
      <c r="F30" s="312"/>
      <c r="G30" s="312"/>
      <c r="H30" s="312"/>
      <c r="I30" s="312"/>
      <c r="J30" s="314"/>
      <c r="K30" s="240"/>
      <c r="L30" s="240"/>
    </row>
    <row r="31" spans="1:12" ht="24" customHeight="1">
      <c r="A31" s="236" t="s">
        <v>462</v>
      </c>
      <c r="B31" s="312"/>
      <c r="C31" s="312"/>
      <c r="D31" s="312"/>
      <c r="E31" s="312"/>
      <c r="F31" s="312"/>
      <c r="G31" s="312"/>
      <c r="H31" s="312"/>
      <c r="I31" s="312"/>
      <c r="J31" s="312"/>
      <c r="K31" s="240"/>
      <c r="L31" s="240"/>
    </row>
    <row r="32" spans="1:12" ht="14.1" customHeight="1" thickBot="1">
      <c r="A32" s="383"/>
      <c r="B32" s="383"/>
      <c r="C32" s="383"/>
      <c r="D32" s="383"/>
      <c r="E32" s="383"/>
      <c r="F32" s="383"/>
      <c r="G32" s="383"/>
      <c r="H32" s="383"/>
      <c r="I32" s="383"/>
      <c r="J32" s="312"/>
      <c r="K32" s="240"/>
      <c r="L32" s="240"/>
    </row>
    <row r="33" spans="1:12" ht="14.1" customHeight="1" thickTop="1">
      <c r="A33" s="345" t="s">
        <v>463</v>
      </c>
      <c r="B33" s="218"/>
      <c r="C33" s="218">
        <f>Pressupostos!B$6</f>
        <v>2010</v>
      </c>
      <c r="D33" s="345">
        <f>Pressupostos!C$6</f>
        <v>2011</v>
      </c>
      <c r="E33" s="345">
        <f>Pressupostos!D$6</f>
        <v>2012</v>
      </c>
      <c r="F33" s="345">
        <f>Pressupostos!E$6</f>
        <v>2013</v>
      </c>
      <c r="G33" s="345">
        <f>Pressupostos!F$6</f>
        <v>2014</v>
      </c>
      <c r="H33" s="345">
        <f>Pressupostos!G$6</f>
        <v>2015</v>
      </c>
      <c r="I33" s="345">
        <f>Pressupostos!H$6</f>
        <v>2016</v>
      </c>
      <c r="J33" s="314"/>
      <c r="K33" s="240"/>
      <c r="L33" s="240"/>
    </row>
    <row r="34" spans="1:12" ht="14.1" customHeight="1">
      <c r="A34" s="144" t="str">
        <f>A4</f>
        <v xml:space="preserve"> 1 .IMOBILIZADO INCORPÓREO</v>
      </c>
      <c r="B34" s="452"/>
      <c r="C34" s="60"/>
      <c r="D34" s="60"/>
      <c r="E34" s="60"/>
      <c r="F34" s="344"/>
      <c r="G34" s="344"/>
      <c r="H34" s="344"/>
      <c r="I34" s="344"/>
      <c r="J34" s="314"/>
      <c r="K34" s="240"/>
      <c r="L34" s="240"/>
    </row>
    <row r="35" spans="1:12" ht="14.1" customHeight="1">
      <c r="A35" s="338" t="str">
        <f>A5</f>
        <v>Estudos e projectos</v>
      </c>
      <c r="B35" s="452"/>
      <c r="C35" s="60"/>
      <c r="D35" s="60">
        <f>IF(COUNTA(D$33)&gt;$B55,0,C5+D5)</f>
        <v>0</v>
      </c>
      <c r="E35" s="60">
        <f>IF(COUNTA(D$33:E$33)&gt;$B55,0,C5+D5)+IF(COUNTA(E$33)&gt;$B55,0,E5)</f>
        <v>0</v>
      </c>
      <c r="F35" s="344">
        <f>IF(COUNTA(D$33:F$33)&gt;$B55,0,C5+D5)+IF(COUNTA(E$33:F$33)&gt;$B55,0,E5)+IF(COUNTA(F$33)&gt;$B55,0,F5)</f>
        <v>0</v>
      </c>
      <c r="G35" s="344">
        <f>IF(COUNTA(D$33:G$33)&gt;$B55,0,C5+D5)+IF(COUNTA(E$33:G$33)&gt;$B55,0,E5)+IF(COUNTA(F$33:G$33)&gt;$B55,0,F5)+IF(COUNTA(G$33)&gt;$B55,0,G5)</f>
        <v>0</v>
      </c>
      <c r="H35" s="344">
        <f t="shared" ref="H35:I37" si="1">IF(COUNTA(D$33:H$33)&gt;$B55,0,C5+D5)+IF(COUNTA(E$33:H$33)&gt;$B55,0,E5)+IF(COUNTA(F$33:H$33)&gt;$B55,0,F5)+IF(COUNTA(G$33:H$33)&gt;$B55,0,G5)+IF(COUNTA(H$33)&gt;$B55,0,H5)</f>
        <v>0</v>
      </c>
      <c r="I35" s="344">
        <f t="shared" si="1"/>
        <v>0</v>
      </c>
      <c r="J35" s="313"/>
      <c r="K35" s="240"/>
      <c r="L35" s="240"/>
    </row>
    <row r="36" spans="1:12" ht="14.1" customHeight="1">
      <c r="A36" s="306" t="str">
        <f>A6</f>
        <v>Software Informático+Gestão</v>
      </c>
      <c r="B36" s="452"/>
      <c r="C36" s="60"/>
      <c r="D36" s="60">
        <f>IF(COUNTA(D$33)&gt;$B56,0,C6+D6)</f>
        <v>0</v>
      </c>
      <c r="E36" s="60">
        <f>IF(COUNTA(D$33:E$33)&gt;$B56,0,C6+D6)+IF(COUNTA(E$33)&gt;$B56,0,E6)</f>
        <v>0</v>
      </c>
      <c r="F36" s="344">
        <f>IF(COUNTA(D$33:F$33)&gt;$B56,0,C6+D6)+IF(COUNTA(E$33:F$33)&gt;$B56,0,E6)+IF(COUNTA(F$33)&gt;$B56,0,F6)</f>
        <v>0</v>
      </c>
      <c r="G36" s="344">
        <f>IF(COUNTA(D$33:G$33)&gt;$B56,0,C6+D6)+IF(COUNTA(E$33:G$33)&gt;$B56,0,E6)+IF(COUNTA(F$33:G$33)&gt;$B56,0,F6)+IF(COUNTA(G$33)&gt;$B56,0,G6)</f>
        <v>0</v>
      </c>
      <c r="H36" s="344">
        <f t="shared" si="1"/>
        <v>0</v>
      </c>
      <c r="I36" s="344">
        <f t="shared" si="1"/>
        <v>0</v>
      </c>
      <c r="J36" s="313"/>
      <c r="K36" s="240"/>
      <c r="L36" s="240"/>
    </row>
    <row r="37" spans="1:12" ht="14.1" customHeight="1">
      <c r="A37" s="306" t="str">
        <f>A7</f>
        <v>Outras Imobilizações Incorpóreas</v>
      </c>
      <c r="B37" s="452"/>
      <c r="C37" s="60"/>
      <c r="D37" s="60">
        <f>IF(COUNTA(D$33)&gt;$B57,0,C7+D7)</f>
        <v>0</v>
      </c>
      <c r="E37" s="60">
        <f>IF(COUNTA(D$33:E$33)&gt;$B57,0,C7+D7)+IF(COUNTA(E$33)&gt;$B57,0,E7)</f>
        <v>0</v>
      </c>
      <c r="F37" s="344">
        <f>IF(COUNTA(D$33:F$33)&gt;$B57,0,C7+D7)+IF(COUNTA(E$33:F$33)&gt;$B57,0,E7)+IF(COUNTA(F$33)&gt;$B57,0,F7)</f>
        <v>0</v>
      </c>
      <c r="G37" s="344">
        <f>IF(COUNTA(D$33:G$33)&gt;$B57,0,C7+D7)+IF(COUNTA(E$33:G$33)&gt;$B57,0,E7)+IF(COUNTA(F$33:G$33)&gt;$B57,F7)+IF(COUNTA(G$33)&gt;$B57,0,G7)</f>
        <v>0</v>
      </c>
      <c r="H37" s="344">
        <f t="shared" si="1"/>
        <v>0</v>
      </c>
      <c r="I37" s="344">
        <f t="shared" si="1"/>
        <v>0</v>
      </c>
      <c r="J37" s="313"/>
      <c r="K37" s="240"/>
      <c r="L37" s="240"/>
    </row>
    <row r="38" spans="1:12" ht="14.1" customHeight="1" thickBot="1">
      <c r="A38" s="184" t="s">
        <v>21</v>
      </c>
      <c r="B38" s="453"/>
      <c r="C38" s="222"/>
      <c r="D38" s="222">
        <f t="shared" ref="D38:I38" si="2">SUM(D35:D37)</f>
        <v>0</v>
      </c>
      <c r="E38" s="222">
        <f t="shared" si="2"/>
        <v>0</v>
      </c>
      <c r="F38" s="346">
        <f t="shared" si="2"/>
        <v>0</v>
      </c>
      <c r="G38" s="346">
        <f t="shared" si="2"/>
        <v>0</v>
      </c>
      <c r="H38" s="346">
        <f t="shared" si="2"/>
        <v>0</v>
      </c>
      <c r="I38" s="346">
        <f t="shared" si="2"/>
        <v>0</v>
      </c>
      <c r="J38" s="313"/>
      <c r="K38" s="240"/>
      <c r="L38" s="240"/>
    </row>
    <row r="39" spans="1:12" ht="14.1" customHeight="1" thickTop="1">
      <c r="A39" s="144" t="str">
        <f t="shared" ref="A39:A49" si="3">A9</f>
        <v xml:space="preserve"> 2 . IMOBILIZADO CORPÓREO</v>
      </c>
      <c r="B39" s="452"/>
      <c r="C39" s="60"/>
      <c r="D39" s="60"/>
      <c r="E39" s="60"/>
      <c r="F39" s="344"/>
      <c r="G39" s="344"/>
      <c r="H39" s="344"/>
      <c r="I39" s="344"/>
      <c r="J39" s="314"/>
      <c r="K39" s="240"/>
      <c r="L39" s="240"/>
    </row>
    <row r="40" spans="1:12" ht="14.1" customHeight="1">
      <c r="A40" s="338" t="str">
        <f t="shared" si="3"/>
        <v>Terrenos e Recursos Naturais</v>
      </c>
      <c r="B40" s="452"/>
      <c r="C40" s="60"/>
      <c r="D40" s="60">
        <f t="shared" ref="D40:D49" si="4">IF(COUNTA(D$33)&gt;$B60,0,C10+D10)</f>
        <v>0</v>
      </c>
      <c r="E40" s="60">
        <f t="shared" ref="E40:E49" si="5">IF(COUNTA(D$33:E$33)&gt;$B60,0,C10+D10)+IF(COUNTA(E$33)&gt;$B60,0,E10)</f>
        <v>0</v>
      </c>
      <c r="F40" s="344">
        <f t="shared" ref="F40:F49" si="6">IF(COUNTA(D$33:F$33)&gt;$B60,0,C10+D10)+IF(COUNTA(E$33:F$33)&gt;$B60,0,E10)+IF(COUNTA(F$33)&gt;$B60,0,F10)</f>
        <v>0</v>
      </c>
      <c r="G40" s="344">
        <f t="shared" ref="G40:G49" si="7">IF(COUNTA(D$33:G$33)&gt;$B60,0,C10+D10)+IF(COUNTA(E$33:G$33)&gt;$B60,0,E10)+IF(COUNTA(F$33:G$33)&gt;$B60,0,F10)+IF(COUNTA(G$33)&gt;$B60,0,G10)</f>
        <v>0</v>
      </c>
      <c r="H40" s="344">
        <f t="shared" ref="H40:I49" si="8">IF(COUNTA(D$33:H$33)&gt;$B60,0,C10+D10)+IF(COUNTA(E$33:H$33)&gt;$B60,0,E10)+IF(COUNTA(F$33:H$33)&gt;$B60,0,F10)+IF(COUNTA(G$33:H$33)&gt;$B60,0,G10)+IF(COUNTA(H$33)&gt;$B60,0,H10)</f>
        <v>0</v>
      </c>
      <c r="I40" s="344">
        <f t="shared" si="8"/>
        <v>0</v>
      </c>
      <c r="J40" s="313"/>
      <c r="K40" s="240"/>
      <c r="L40" s="240"/>
    </row>
    <row r="41" spans="1:12" ht="14.1" customHeight="1">
      <c r="A41" s="306" t="str">
        <f t="shared" si="3"/>
        <v>Infra-estruturas</v>
      </c>
      <c r="B41" s="452"/>
      <c r="C41" s="60"/>
      <c r="D41" s="60">
        <f t="shared" si="4"/>
        <v>0</v>
      </c>
      <c r="E41" s="60">
        <f t="shared" si="5"/>
        <v>0</v>
      </c>
      <c r="F41" s="344">
        <f t="shared" si="6"/>
        <v>0</v>
      </c>
      <c r="G41" s="344">
        <f t="shared" si="7"/>
        <v>0</v>
      </c>
      <c r="H41" s="344">
        <f t="shared" si="8"/>
        <v>0</v>
      </c>
      <c r="I41" s="344">
        <f t="shared" si="8"/>
        <v>0</v>
      </c>
      <c r="J41" s="313"/>
      <c r="K41" s="240"/>
      <c r="L41" s="240"/>
    </row>
    <row r="42" spans="1:12" ht="14.1" customHeight="1">
      <c r="A42" s="306" t="str">
        <f t="shared" si="3"/>
        <v>Adaptação e/ou ampliação de instalações</v>
      </c>
      <c r="B42" s="452"/>
      <c r="C42" s="60"/>
      <c r="D42" s="60">
        <f t="shared" si="4"/>
        <v>0</v>
      </c>
      <c r="E42" s="60">
        <f t="shared" si="5"/>
        <v>0</v>
      </c>
      <c r="F42" s="344">
        <f t="shared" si="6"/>
        <v>0</v>
      </c>
      <c r="G42" s="344">
        <f t="shared" si="7"/>
        <v>0</v>
      </c>
      <c r="H42" s="344">
        <f t="shared" si="8"/>
        <v>0</v>
      </c>
      <c r="I42" s="344">
        <f t="shared" si="8"/>
        <v>0</v>
      </c>
      <c r="J42" s="313"/>
      <c r="K42" s="240"/>
      <c r="L42" s="240"/>
    </row>
    <row r="43" spans="1:12" ht="14.1" customHeight="1">
      <c r="A43" s="306" t="str">
        <f t="shared" si="3"/>
        <v>Equipamento Básico</v>
      </c>
      <c r="B43" s="452"/>
      <c r="C43" s="60"/>
      <c r="D43" s="60">
        <f t="shared" si="4"/>
        <v>0</v>
      </c>
      <c r="E43" s="60">
        <f t="shared" si="5"/>
        <v>0</v>
      </c>
      <c r="F43" s="344">
        <f t="shared" si="6"/>
        <v>0</v>
      </c>
      <c r="G43" s="344">
        <f t="shared" si="7"/>
        <v>0</v>
      </c>
      <c r="H43" s="344">
        <f t="shared" si="8"/>
        <v>0</v>
      </c>
      <c r="I43" s="344">
        <f t="shared" si="8"/>
        <v>0</v>
      </c>
      <c r="J43" s="313"/>
      <c r="K43" s="240"/>
      <c r="L43" s="240"/>
    </row>
    <row r="44" spans="1:12" ht="14.1" customHeight="1">
      <c r="A44" s="306" t="str">
        <f t="shared" si="3"/>
        <v>Equipamento de Armazenagem</v>
      </c>
      <c r="B44" s="452"/>
      <c r="C44" s="60"/>
      <c r="D44" s="60">
        <f t="shared" si="4"/>
        <v>0</v>
      </c>
      <c r="E44" s="60">
        <f t="shared" si="5"/>
        <v>0</v>
      </c>
      <c r="F44" s="344">
        <f t="shared" si="6"/>
        <v>0</v>
      </c>
      <c r="G44" s="344">
        <f t="shared" si="7"/>
        <v>0</v>
      </c>
      <c r="H44" s="344">
        <f t="shared" si="8"/>
        <v>0</v>
      </c>
      <c r="I44" s="344">
        <f t="shared" si="8"/>
        <v>0</v>
      </c>
      <c r="J44" s="313"/>
      <c r="K44" s="240"/>
      <c r="L44" s="240"/>
    </row>
    <row r="45" spans="1:12" ht="14.1" customHeight="1">
      <c r="A45" s="306" t="str">
        <f t="shared" si="3"/>
        <v>Ferramentas e utensílios</v>
      </c>
      <c r="B45" s="452"/>
      <c r="C45" s="60"/>
      <c r="D45" s="60">
        <f t="shared" si="4"/>
        <v>0</v>
      </c>
      <c r="E45" s="60">
        <f t="shared" si="5"/>
        <v>0</v>
      </c>
      <c r="F45" s="344">
        <f t="shared" si="6"/>
        <v>0</v>
      </c>
      <c r="G45" s="344">
        <f t="shared" si="7"/>
        <v>0</v>
      </c>
      <c r="H45" s="344">
        <f t="shared" si="8"/>
        <v>0</v>
      </c>
      <c r="I45" s="344">
        <f t="shared" si="8"/>
        <v>0</v>
      </c>
      <c r="J45" s="313"/>
      <c r="K45" s="240"/>
      <c r="L45" s="240"/>
    </row>
    <row r="46" spans="1:12" ht="14.1" customHeight="1">
      <c r="A46" s="306" t="str">
        <f t="shared" si="3"/>
        <v>Equipamento de Informática</v>
      </c>
      <c r="B46" s="452"/>
      <c r="C46" s="60"/>
      <c r="D46" s="60">
        <f t="shared" si="4"/>
        <v>0</v>
      </c>
      <c r="E46" s="60">
        <f t="shared" si="5"/>
        <v>0</v>
      </c>
      <c r="F46" s="344">
        <f t="shared" si="6"/>
        <v>0</v>
      </c>
      <c r="G46" s="344">
        <f t="shared" si="7"/>
        <v>0</v>
      </c>
      <c r="H46" s="344">
        <f t="shared" si="8"/>
        <v>0</v>
      </c>
      <c r="I46" s="344">
        <f t="shared" si="8"/>
        <v>0</v>
      </c>
      <c r="J46" s="313"/>
      <c r="K46" s="240"/>
      <c r="L46" s="240"/>
    </row>
    <row r="47" spans="1:12" ht="14.1" customHeight="1">
      <c r="A47" s="306" t="str">
        <f t="shared" si="3"/>
        <v>Equipamento Auxiliares e Administrativos</v>
      </c>
      <c r="B47" s="452"/>
      <c r="C47" s="60"/>
      <c r="D47" s="60">
        <f t="shared" si="4"/>
        <v>0</v>
      </c>
      <c r="E47" s="60">
        <f t="shared" si="5"/>
        <v>0</v>
      </c>
      <c r="F47" s="344">
        <f t="shared" si="6"/>
        <v>0</v>
      </c>
      <c r="G47" s="344">
        <f t="shared" si="7"/>
        <v>0</v>
      </c>
      <c r="H47" s="344">
        <f t="shared" si="8"/>
        <v>0</v>
      </c>
      <c r="I47" s="344">
        <f t="shared" si="8"/>
        <v>0</v>
      </c>
      <c r="J47" s="313"/>
      <c r="K47" s="240"/>
      <c r="L47" s="240"/>
    </row>
    <row r="48" spans="1:12" ht="14.1" customHeight="1">
      <c r="A48" s="306" t="str">
        <f t="shared" si="3"/>
        <v>Viaturas</v>
      </c>
      <c r="B48" s="452"/>
      <c r="C48" s="60"/>
      <c r="D48" s="60">
        <f t="shared" si="4"/>
        <v>0</v>
      </c>
      <c r="E48" s="60">
        <f t="shared" si="5"/>
        <v>0</v>
      </c>
      <c r="F48" s="344">
        <f t="shared" si="6"/>
        <v>0</v>
      </c>
      <c r="G48" s="344">
        <f t="shared" si="7"/>
        <v>0</v>
      </c>
      <c r="H48" s="344">
        <f t="shared" si="8"/>
        <v>0</v>
      </c>
      <c r="I48" s="344">
        <f t="shared" si="8"/>
        <v>0</v>
      </c>
      <c r="J48" s="313"/>
      <c r="K48" s="240"/>
      <c r="L48" s="240"/>
    </row>
    <row r="49" spans="1:12" ht="14.1" customHeight="1">
      <c r="A49" s="306" t="str">
        <f t="shared" si="3"/>
        <v>Outras Imobilizações Corpóreas</v>
      </c>
      <c r="B49" s="452"/>
      <c r="C49" s="60"/>
      <c r="D49" s="60">
        <f t="shared" si="4"/>
        <v>0</v>
      </c>
      <c r="E49" s="60">
        <f t="shared" si="5"/>
        <v>0</v>
      </c>
      <c r="F49" s="344">
        <f t="shared" si="6"/>
        <v>0</v>
      </c>
      <c r="G49" s="344">
        <f t="shared" si="7"/>
        <v>0</v>
      </c>
      <c r="H49" s="344">
        <f t="shared" si="8"/>
        <v>0</v>
      </c>
      <c r="I49" s="344">
        <f t="shared" si="8"/>
        <v>0</v>
      </c>
      <c r="J49" s="313"/>
      <c r="K49" s="240"/>
      <c r="L49" s="240"/>
    </row>
    <row r="50" spans="1:12" ht="14.1" customHeight="1" thickBot="1">
      <c r="A50" s="184" t="s">
        <v>21</v>
      </c>
      <c r="B50" s="454"/>
      <c r="C50" s="347"/>
      <c r="D50" s="222">
        <f t="shared" ref="D50:I50" si="9">SUM(D40:D49)</f>
        <v>0</v>
      </c>
      <c r="E50" s="222">
        <f t="shared" si="9"/>
        <v>0</v>
      </c>
      <c r="F50" s="346">
        <f t="shared" si="9"/>
        <v>0</v>
      </c>
      <c r="G50" s="346">
        <f t="shared" si="9"/>
        <v>0</v>
      </c>
      <c r="H50" s="346">
        <f t="shared" si="9"/>
        <v>0</v>
      </c>
      <c r="I50" s="346">
        <f t="shared" si="9"/>
        <v>0</v>
      </c>
      <c r="J50" s="313"/>
      <c r="K50" s="240"/>
      <c r="L50" s="240"/>
    </row>
    <row r="51" spans="1:12" ht="14.1" customHeight="1" thickTop="1" thickBot="1">
      <c r="A51" s="342" t="s">
        <v>292</v>
      </c>
      <c r="B51" s="455"/>
      <c r="C51" s="348"/>
      <c r="D51" s="304">
        <f t="shared" ref="D51:I51" si="10">D50+D38</f>
        <v>0</v>
      </c>
      <c r="E51" s="304">
        <f t="shared" si="10"/>
        <v>0</v>
      </c>
      <c r="F51" s="349">
        <f t="shared" si="10"/>
        <v>0</v>
      </c>
      <c r="G51" s="349">
        <f t="shared" si="10"/>
        <v>0</v>
      </c>
      <c r="H51" s="349">
        <f t="shared" si="10"/>
        <v>0</v>
      </c>
      <c r="I51" s="349">
        <f t="shared" si="10"/>
        <v>0</v>
      </c>
      <c r="J51" s="313"/>
      <c r="K51" s="240"/>
      <c r="L51" s="240"/>
    </row>
    <row r="52" spans="1:12" ht="14.1" customHeight="1" thickBot="1">
      <c r="A52" s="152"/>
      <c r="B52" s="152"/>
      <c r="C52" s="152"/>
      <c r="D52" s="152"/>
      <c r="E52" s="152"/>
      <c r="F52" s="152"/>
      <c r="G52" s="152"/>
      <c r="H52" s="152"/>
      <c r="I52" s="152"/>
      <c r="J52" s="313"/>
      <c r="K52" s="240"/>
      <c r="L52" s="240"/>
    </row>
    <row r="53" spans="1:12" ht="14.1" customHeight="1" thickTop="1">
      <c r="A53" s="336" t="s">
        <v>464</v>
      </c>
      <c r="B53" s="120" t="s">
        <v>465</v>
      </c>
      <c r="C53" s="336" t="s">
        <v>466</v>
      </c>
      <c r="D53" s="120">
        <f>E53-1</f>
        <v>2010</v>
      </c>
      <c r="E53" s="336">
        <f>Pressupostos!C$6</f>
        <v>2011</v>
      </c>
      <c r="F53" s="336">
        <f>Pressupostos!D$6</f>
        <v>2012</v>
      </c>
      <c r="G53" s="336">
        <f>Pressupostos!E$6</f>
        <v>2013</v>
      </c>
      <c r="H53" s="336">
        <f>Pressupostos!F$6</f>
        <v>2014</v>
      </c>
      <c r="I53" s="336">
        <f>Pressupostos!G$6</f>
        <v>2015</v>
      </c>
      <c r="J53" s="336">
        <v>2010</v>
      </c>
      <c r="K53" s="240"/>
    </row>
    <row r="54" spans="1:12" ht="14.1" customHeight="1">
      <c r="A54" s="144" t="str">
        <f>A34</f>
        <v xml:space="preserve"> 1 .IMOBILIZADO INCORPÓREO</v>
      </c>
      <c r="B54" s="379"/>
      <c r="C54" s="350"/>
      <c r="D54" s="60"/>
      <c r="E54" s="60"/>
      <c r="F54" s="60"/>
      <c r="G54" s="60"/>
      <c r="H54" s="60"/>
      <c r="I54" s="60"/>
      <c r="J54" s="351"/>
      <c r="K54" s="240"/>
      <c r="L54" s="5"/>
    </row>
    <row r="55" spans="1:12" ht="14.1" customHeight="1">
      <c r="A55" s="338" t="str">
        <f>A5</f>
        <v>Estudos e projectos</v>
      </c>
      <c r="B55" s="379">
        <f>IF(C55&gt;0,1/C55,0)</f>
        <v>3.0000000000000031</v>
      </c>
      <c r="C55" s="352">
        <v>0.33333333333333298</v>
      </c>
      <c r="D55" s="60"/>
      <c r="E55" s="60">
        <f>$C55*D35*Pressupostos!C$8/12+IF(D35=0,IF(C35-SUM(D55)&gt;0,C35-SUM(D55),0),0)</f>
        <v>0</v>
      </c>
      <c r="F55" s="60">
        <f>$C55*E35*Pressupostos!D$8/12+IF(E35=0,IF(D35-SUM($D55:E55)&gt;0,D35-SUM($D55:E55),0),0)</f>
        <v>0</v>
      </c>
      <c r="G55" s="60">
        <f>$C55*F35*Pressupostos!E$8/12+IF(F35=0,IF(E35-SUM($D55:F55)&gt;0,E35-SUM($D55:F55),0),0)</f>
        <v>0</v>
      </c>
      <c r="H55" s="60">
        <f>$C55*G35*Pressupostos!F$8/12+IF(G35=0,IF(F35-SUM($D55:G55)&gt;0,F35-SUM($D55:G55),0),0)</f>
        <v>0</v>
      </c>
      <c r="I55" s="60">
        <f>$C55*H35*Pressupostos!G$8/12+IF(H35=0,IF(G35-SUM($D55:H55)&gt;0,G35-SUM($D55:H55),0),0)</f>
        <v>0</v>
      </c>
      <c r="J55" s="60">
        <f>$C55*I35*Pressupostos!H$8/12+IF(I35=0,IF(H35-SUM($D55:I55)&gt;0,H35-SUM($D55:I55),0),0)</f>
        <v>0</v>
      </c>
      <c r="K55" s="241"/>
      <c r="L55" s="385"/>
    </row>
    <row r="56" spans="1:12" ht="14.1" customHeight="1">
      <c r="A56" s="306" t="str">
        <f>A6</f>
        <v>Software Informático+Gestão</v>
      </c>
      <c r="B56" s="379">
        <f>IF(C56&gt;0,1/C56,0)</f>
        <v>3.0000000000000031</v>
      </c>
      <c r="C56" s="352">
        <v>0.33333333333333298</v>
      </c>
      <c r="D56" s="60"/>
      <c r="E56" s="60">
        <f>$C56*D36*Pressupostos!C$8/12+IF(D36=0,IF(C36-SUM(D56)&gt;0,C36-SUM(D56),0),0)</f>
        <v>0</v>
      </c>
      <c r="F56" s="60">
        <f>$C56*E36*Pressupostos!D$8/12+IF(E36=0,IF(D36-SUM($D56:E56)&gt;0,D36-SUM($D56:E56),0),0)</f>
        <v>0</v>
      </c>
      <c r="G56" s="60">
        <f>$C56*F36*Pressupostos!E$8/12+IF(F36=0,IF(E36-SUM($D56:F56)&gt;0,E36-SUM($D56:F56),0),0)</f>
        <v>0</v>
      </c>
      <c r="H56" s="60">
        <f>$C56*G36*Pressupostos!F$8/12+IF(G36=0,IF(F36-SUM($D56:G56)&gt;0,F36-SUM($D56:G56),0),0)</f>
        <v>0</v>
      </c>
      <c r="I56" s="60">
        <f>$C56*H36*Pressupostos!G$8/12+IF(H36=0,IF(G36-SUM($D56:H56)&gt;0,G36-SUM($D56:H56),0),0)</f>
        <v>0</v>
      </c>
      <c r="J56" s="60">
        <f>$C56*I36*Pressupostos!H$8/12+IF(I36=0,IF(H36-SUM($D56:I56)&gt;0,H36-SUM($D56:I56),0),0)</f>
        <v>0</v>
      </c>
      <c r="K56" s="241"/>
      <c r="L56" s="385"/>
    </row>
    <row r="57" spans="1:12" ht="14.1" customHeight="1">
      <c r="A57" s="306" t="str">
        <f>A7</f>
        <v>Outras Imobilizações Incorpóreas</v>
      </c>
      <c r="B57" s="380">
        <f>IF(C57&gt;0,1/C57,0)</f>
        <v>3.0000000000000031</v>
      </c>
      <c r="C57" s="352">
        <v>0.33333333333333298</v>
      </c>
      <c r="D57" s="60"/>
      <c r="E57" s="60">
        <f>$C57*D37*Pressupostos!C$8/12+IF(D37=0,IF(C37-SUM(D57)&gt;0,C37-SUM(D57),0),0)</f>
        <v>0</v>
      </c>
      <c r="F57" s="60">
        <f>$C57*E37*Pressupostos!D$8/12+IF(E37=0,IF(D37-SUM($D57:E57)&gt;0,D37-SUM($D57:E57),0),0)</f>
        <v>0</v>
      </c>
      <c r="G57" s="60">
        <f>$C57*F37*Pressupostos!E$8/12+IF(F37=0,IF(E37-SUM($D57:F57)&gt;0,E37-SUM($D57:F57),0),0)</f>
        <v>0</v>
      </c>
      <c r="H57" s="60">
        <f>$C57*G37*Pressupostos!F$8/12+IF(G37=0,IF(F37-SUM($D57:G57)&gt;0,F37-SUM($D57:G57),0),0)</f>
        <v>0</v>
      </c>
      <c r="I57" s="60">
        <f>$C57*H37*Pressupostos!G$8/12+IF(H37=0,IF(G37-SUM($D57:H57)&gt;0,G37-SUM($D57:H57),0),0)</f>
        <v>0</v>
      </c>
      <c r="J57" s="60">
        <f>$C57*I37*Pressupostos!H$8/12+IF(I37=0,IF(H37-SUM($D57:I57)&gt;0,H37-SUM($D57:I57),0),0)</f>
        <v>0</v>
      </c>
      <c r="K57" s="241"/>
      <c r="L57" s="385"/>
    </row>
    <row r="58" spans="1:12" ht="14.1" customHeight="1" thickBot="1">
      <c r="A58" s="184" t="s">
        <v>21</v>
      </c>
      <c r="B58" s="381"/>
      <c r="C58" s="188"/>
      <c r="D58" s="222"/>
      <c r="E58" s="222">
        <f t="shared" ref="E58:J58" si="11">SUM(E55:E57)</f>
        <v>0</v>
      </c>
      <c r="F58" s="222">
        <f t="shared" si="11"/>
        <v>0</v>
      </c>
      <c r="G58" s="222">
        <f t="shared" si="11"/>
        <v>0</v>
      </c>
      <c r="H58" s="222">
        <f t="shared" si="11"/>
        <v>0</v>
      </c>
      <c r="I58" s="222">
        <f t="shared" si="11"/>
        <v>0</v>
      </c>
      <c r="J58" s="222">
        <f t="shared" si="11"/>
        <v>0</v>
      </c>
      <c r="K58" s="241"/>
      <c r="L58" s="385"/>
    </row>
    <row r="59" spans="1:12" ht="14.1" customHeight="1" thickTop="1">
      <c r="A59" s="144" t="str">
        <f>A39</f>
        <v xml:space="preserve"> 2 . IMOBILIZADO CORPÓREO</v>
      </c>
      <c r="B59" s="379"/>
      <c r="C59" s="353"/>
      <c r="D59" s="60"/>
      <c r="E59" s="60"/>
      <c r="F59" s="60"/>
      <c r="G59" s="60"/>
      <c r="H59" s="60"/>
      <c r="I59" s="60"/>
      <c r="J59" s="60"/>
      <c r="K59" s="241"/>
      <c r="L59" s="385"/>
    </row>
    <row r="60" spans="1:12" ht="14.1" customHeight="1">
      <c r="A60" s="338" t="str">
        <f t="shared" ref="A60:A69" si="12">A10</f>
        <v>Terrenos e Recursos Naturais</v>
      </c>
      <c r="B60" s="382">
        <f t="shared" ref="B60:B69" si="13">IF(C60&gt;0,1/C60,0)</f>
        <v>0</v>
      </c>
      <c r="C60" s="352">
        <v>0</v>
      </c>
      <c r="D60" s="60"/>
      <c r="E60" s="60">
        <f>$C60*D40*Pressupostos!C$8/12+IF(D40=0,IF(C40-SUM(D60)&gt;0,C40-SUM(D60),0),0)</f>
        <v>0</v>
      </c>
      <c r="F60" s="60">
        <f>$C60*E40*Pressupostos!D$8/12+IF(E40=0,IF(D40-SUM($D60:E60)&gt;0,D40-SUM($D60:E60),0),0)</f>
        <v>0</v>
      </c>
      <c r="G60" s="60">
        <f>$C60*F40*Pressupostos!E$8/12+IF(F40=0,IF(E40-SUM($D60:F60)&gt;0,E40-SUM($D60:F60),0),0)</f>
        <v>0</v>
      </c>
      <c r="H60" s="60">
        <f>$C60*G40*Pressupostos!F$8/12+IF(G40=0,IF(F40-SUM($D60:G60)&gt;0,F40-SUM($D60:G60),0),0)</f>
        <v>0</v>
      </c>
      <c r="I60" s="60">
        <f>$C60*H40*Pressupostos!G$8/12+IF(H40=0,IF(G40-SUM($D60:H60)&gt;0,G40-SUM($D60:H60),0),0)</f>
        <v>0</v>
      </c>
      <c r="J60" s="60">
        <f>$C60*I40*Pressupostos!H$8/12+IF(I40=0,IF(H40-SUM($D60:I60)&gt;0,H40-SUM($D60:I60),0),0)</f>
        <v>0</v>
      </c>
      <c r="K60" s="241"/>
      <c r="L60" s="385"/>
    </row>
    <row r="61" spans="1:12" ht="14.1" customHeight="1">
      <c r="A61" s="306" t="str">
        <f t="shared" si="12"/>
        <v>Infra-estruturas</v>
      </c>
      <c r="B61" s="382">
        <f t="shared" si="13"/>
        <v>20</v>
      </c>
      <c r="C61" s="352">
        <v>0.05</v>
      </c>
      <c r="D61" s="60"/>
      <c r="E61" s="60">
        <f>$C61*D41*Pressupostos!C$8/12+IF(D41=0,IF(C41-SUM(D61)&gt;0,C41-SUM(D61),0),0)</f>
        <v>0</v>
      </c>
      <c r="F61" s="60">
        <f>$C61*E41*Pressupostos!D$8/12+IF(E41=0,IF(D41-SUM($D61:E61)&gt;0,D41-SUM($D61:E61),0),0)</f>
        <v>0</v>
      </c>
      <c r="G61" s="60">
        <f>$C61*F41*Pressupostos!E$8/12+IF(F41=0,IF(E41-SUM($D61:F61)&gt;0,E41-SUM($D61:F61),0),0)</f>
        <v>0</v>
      </c>
      <c r="H61" s="60">
        <f>$C61*G41*Pressupostos!F$8/12+IF(G41=0,IF(F41-SUM($D61:G61)&gt;0,F41-SUM($D61:G61),0),0)</f>
        <v>0</v>
      </c>
      <c r="I61" s="60">
        <f>$C61*H41*Pressupostos!G$8/12+IF(H41=0,IF(G41-SUM($D61:H61)&gt;0,G41-SUM($D61:H61),0),0)</f>
        <v>0</v>
      </c>
      <c r="J61" s="60">
        <f>$C61*I41*Pressupostos!H$8/12+IF(I41=0,IF(H41-SUM($D61:I61)&gt;0,H41-SUM($D61:I61),0),0)</f>
        <v>0</v>
      </c>
      <c r="K61" s="241"/>
      <c r="L61" s="385"/>
    </row>
    <row r="62" spans="1:12" ht="14.1" customHeight="1">
      <c r="A62" s="306" t="str">
        <f t="shared" si="12"/>
        <v>Adaptação e/ou ampliação de instalações</v>
      </c>
      <c r="B62" s="382">
        <f t="shared" si="13"/>
        <v>7.0028011204481784</v>
      </c>
      <c r="C62" s="352">
        <v>0.14280000000000001</v>
      </c>
      <c r="D62" s="60"/>
      <c r="E62" s="60">
        <f>$C62*D42*Pressupostos!C$8/12+IF(D42=0,IF(C42-SUM(D62)&gt;0,C42-SUM(D62),0),0)</f>
        <v>0</v>
      </c>
      <c r="F62" s="60">
        <f>$C62*E42*Pressupostos!D$8/12+IF(E42=0,IF(D42-SUM($D62:E62)&gt;0,D42-SUM($D62:E62),0),0)</f>
        <v>0</v>
      </c>
      <c r="G62" s="60">
        <f>$C62*F42*Pressupostos!E$8/12+IF(F42=0,IF(E42-SUM($D62:F62)&gt;0,E42-SUM($D62:F62),0),0)</f>
        <v>0</v>
      </c>
      <c r="H62" s="60">
        <f>$C62*G42*Pressupostos!F$8/12+IF(G42=0,IF(F42-SUM($D62:G62)&gt;0,F42-SUM($D62:G62),0),0)</f>
        <v>0</v>
      </c>
      <c r="I62" s="60">
        <f>$C62*H42*Pressupostos!G$8/12+IF(H42=0,IF(G42-SUM($D62:H62)&gt;0,G42-SUM($D62:H62),0),0)</f>
        <v>0</v>
      </c>
      <c r="J62" s="60">
        <f>$C62*I42*Pressupostos!H$8/12+IF(I42=0,IF(H42-SUM($D62:I62)&gt;0,H42-SUM($D62:I62),0),0)</f>
        <v>0</v>
      </c>
      <c r="K62" s="241"/>
      <c r="L62" s="385"/>
    </row>
    <row r="63" spans="1:12" ht="14.1" customHeight="1">
      <c r="A63" s="306" t="str">
        <f t="shared" si="12"/>
        <v>Equipamento Básico</v>
      </c>
      <c r="B63" s="382">
        <f t="shared" si="13"/>
        <v>7.0028011204481784</v>
      </c>
      <c r="C63" s="352">
        <v>0.14280000000000001</v>
      </c>
      <c r="D63" s="60"/>
      <c r="E63" s="60">
        <f>$C63*D43*Pressupostos!C$8/12+IF(D43=0,IF(C43-SUM(D63)&gt;0,C43-SUM(D63),0),0)</f>
        <v>0</v>
      </c>
      <c r="F63" s="60">
        <f>$C63*E43*Pressupostos!D$8/12+IF(E43=0,IF(D43-SUM($D63:E63)&gt;0,D43-SUM($D63:E63),0),0)</f>
        <v>0</v>
      </c>
      <c r="G63" s="60">
        <f>$C63*F43*Pressupostos!E$8/12+IF(F43=0,IF(E43-SUM($D63:F63)&gt;0,E43-SUM($D63:F63),0),0)</f>
        <v>0</v>
      </c>
      <c r="H63" s="60">
        <f>$C63*G43*Pressupostos!F$8/12+IF(G43=0,IF(F43-SUM($D63:G63)&gt;0,F43-SUM($D63:G63),0),0)</f>
        <v>0</v>
      </c>
      <c r="I63" s="60">
        <f>$C63*H43*Pressupostos!G$8/12+IF(H43=0,IF(G43-SUM($D63:H63)&gt;0,G43-SUM($D63:H63),0),0)</f>
        <v>0</v>
      </c>
      <c r="J63" s="60">
        <f>$C63*I43*Pressupostos!H$8/12+IF(I43=0,IF(H43-SUM($D63:I63)&gt;0,H43-SUM($D63:I63),0),0)</f>
        <v>0</v>
      </c>
      <c r="K63" s="241"/>
      <c r="L63" s="385"/>
    </row>
    <row r="64" spans="1:12" ht="14.1" customHeight="1">
      <c r="A64" s="306" t="str">
        <f t="shared" si="12"/>
        <v>Equipamento de Armazenagem</v>
      </c>
      <c r="B64" s="382">
        <f t="shared" si="13"/>
        <v>0</v>
      </c>
      <c r="C64" s="352">
        <v>0</v>
      </c>
      <c r="D64" s="60"/>
      <c r="E64" s="60">
        <f>$C64*D44*Pressupostos!C$8/12+IF(D44=0,IF(C44-SUM(D64)&gt;0,C44-SUM(D64),0),0)</f>
        <v>0</v>
      </c>
      <c r="F64" s="60">
        <f>$C64*E44*Pressupostos!D$8/12+IF(E44=0,IF(D44-SUM($D64:E64)&gt;0,D44-SUM($D64:E64),0),0)</f>
        <v>0</v>
      </c>
      <c r="G64" s="60">
        <f>$C64*F44*Pressupostos!E$8/12+IF(F44=0,IF(E44-SUM($D64:F64)&gt;0,E44-SUM($D64:F64),0),0)</f>
        <v>0</v>
      </c>
      <c r="H64" s="60">
        <f>$C64*G44*Pressupostos!F$8/12+IF(G44=0,IF(F44-SUM($D64:G64)&gt;0,F44-SUM($D64:G64),0),0)</f>
        <v>0</v>
      </c>
      <c r="I64" s="60">
        <f>$C64*H44*Pressupostos!G$8/12+IF(H44=0,IF(G44-SUM($D64:H64)&gt;0,G44-SUM($D64:H64),0),0)</f>
        <v>0</v>
      </c>
      <c r="J64" s="60">
        <f>$C64*I44*Pressupostos!H$8/12+IF(I44=0,IF(H44-SUM($D64:I64)&gt;0,H44-SUM($D64:I64),0),0)</f>
        <v>0</v>
      </c>
      <c r="K64" s="241"/>
      <c r="L64" s="385"/>
    </row>
    <row r="65" spans="1:13" ht="14.1" customHeight="1">
      <c r="A65" s="306" t="str">
        <f t="shared" si="12"/>
        <v>Ferramentas e utensílios</v>
      </c>
      <c r="B65" s="382">
        <f t="shared" si="13"/>
        <v>7.0028011204481784</v>
      </c>
      <c r="C65" s="352">
        <v>0.14280000000000001</v>
      </c>
      <c r="D65" s="60"/>
      <c r="E65" s="60">
        <f>$C65*D45*Pressupostos!C$8/12+IF(D45=0,IF(C45-SUM(D65)&gt;0,C45-SUM(D65),0),0)</f>
        <v>0</v>
      </c>
      <c r="F65" s="60">
        <f>$C65*E45*Pressupostos!D$8/12+IF(E45=0,IF(D45-SUM($D65:E65)&gt;0,D45-SUM($D65:E65),0),0)</f>
        <v>0</v>
      </c>
      <c r="G65" s="60">
        <f>$C65*F45*Pressupostos!E$8/12+IF(F45=0,IF(E45-SUM($D65:F65)&gt;0,E45-SUM($D65:F65),0),0)</f>
        <v>0</v>
      </c>
      <c r="H65" s="60">
        <f>$C65*G45*Pressupostos!F$8/12+IF(G45=0,IF(F45-SUM($D65:G65)&gt;0,F45-SUM($D65:G65),0),0)</f>
        <v>0</v>
      </c>
      <c r="I65" s="60">
        <f>$C65*H45*Pressupostos!G$8/12+IF(H45=0,IF(G45-SUM($D65:H65)&gt;0,G45-SUM($D65:H65),0),0)</f>
        <v>0</v>
      </c>
      <c r="J65" s="60">
        <f>$C65*I45*Pressupostos!H$8/12+IF(I45=0,IF(H45-SUM($D65:I65)&gt;0,H45-SUM($D65:I65),0),0)</f>
        <v>0</v>
      </c>
      <c r="K65" s="241"/>
      <c r="L65" s="385"/>
    </row>
    <row r="66" spans="1:13" ht="14.1" customHeight="1">
      <c r="A66" s="306" t="str">
        <f t="shared" si="12"/>
        <v>Equipamento de Informática</v>
      </c>
      <c r="B66" s="382">
        <f t="shared" si="13"/>
        <v>4</v>
      </c>
      <c r="C66" s="352">
        <v>0.25</v>
      </c>
      <c r="D66" s="60"/>
      <c r="E66" s="60">
        <f>$C66*D46*Pressupostos!C$8/12+IF(D46=0,IF(C46-SUM(D66)&gt;0,C46-SUM(D66),0),0)</f>
        <v>0</v>
      </c>
      <c r="F66" s="60">
        <f>$C66*E46*Pressupostos!D$8/12+IF(E46=0,IF(D46-SUM($D66:E66)&gt;0,D46-SUM($D66:E66),0),0)</f>
        <v>0</v>
      </c>
      <c r="G66" s="60">
        <f>$C66*F46*Pressupostos!E$8/12+IF(F46=0,IF(E46-SUM($D66:F66)&gt;0,E46-SUM($D66:F66),0),0)</f>
        <v>0</v>
      </c>
      <c r="H66" s="60">
        <f>$C66*G46*Pressupostos!F$8/12+IF(G46=0,IF(F46-SUM($D66:G66)&gt;0,F46-SUM($D66:G66),0),0)</f>
        <v>0</v>
      </c>
      <c r="I66" s="60">
        <f>$C66*H46*Pressupostos!G$8/12+IF(H46=0,IF(G46-SUM($D66:H66)&gt;0,G46-SUM($D66:H66),0),0)</f>
        <v>0</v>
      </c>
      <c r="J66" s="60">
        <f>$C66*I46*Pressupostos!H$8/12+IF(I46=0,IF(H46-SUM($D66:I66)&gt;0,H46-SUM($D66:I66),0),0)</f>
        <v>0</v>
      </c>
      <c r="K66" s="241"/>
      <c r="L66" s="385"/>
    </row>
    <row r="67" spans="1:13" ht="14.1" customHeight="1">
      <c r="A67" s="306" t="str">
        <f t="shared" si="12"/>
        <v>Equipamento Auxiliares e Administrativos</v>
      </c>
      <c r="B67" s="382">
        <f t="shared" si="13"/>
        <v>8</v>
      </c>
      <c r="C67" s="352">
        <v>0.125</v>
      </c>
      <c r="D67" s="60"/>
      <c r="E67" s="60">
        <f>$C67*D47*Pressupostos!C$8/12+IF(D47=0,IF(C47-SUM(D67)&gt;0,C47-SUM(D67),0),0)</f>
        <v>0</v>
      </c>
      <c r="F67" s="60">
        <f>$C67*E47*Pressupostos!D$8/12+IF(E47=0,IF(D47-SUM($D67:E67)&gt;0,D47-SUM($D67:E67),0),0)</f>
        <v>0</v>
      </c>
      <c r="G67" s="60">
        <f>$C67*F47*Pressupostos!E$8/12+IF(F47=0,IF(E47-SUM($D67:F67)&gt;0,E47-SUM($D67:F67),0),0)</f>
        <v>0</v>
      </c>
      <c r="H67" s="60">
        <f>$C67*G47*Pressupostos!F$8/12+IF(G47=0,IF(F47-SUM($D67:G67)&gt;0,F47-SUM($D67:G67),0),0)</f>
        <v>0</v>
      </c>
      <c r="I67" s="60">
        <f>$C67*H47*Pressupostos!G$8/12+IF(H47=0,IF(G47-SUM($D67:H67)&gt;0,G47-SUM($D67:H67),0),0)</f>
        <v>0</v>
      </c>
      <c r="J67" s="60">
        <f>$C67*I47*Pressupostos!H$8/12+IF(I47=0,IF(H47-SUM($D67:I67)&gt;0,H47-SUM($D67:I67),0),0)</f>
        <v>0</v>
      </c>
      <c r="K67" s="241"/>
      <c r="L67" s="385"/>
    </row>
    <row r="68" spans="1:13" ht="14.1" customHeight="1">
      <c r="A68" s="306" t="str">
        <f t="shared" si="12"/>
        <v>Viaturas</v>
      </c>
      <c r="B68" s="382">
        <f t="shared" si="13"/>
        <v>0</v>
      </c>
      <c r="C68" s="352">
        <v>0</v>
      </c>
      <c r="D68" s="60"/>
      <c r="E68" s="60">
        <f>$C68*D48*Pressupostos!C$8/12+IF(D48=0,IF(C48-SUM(D68)&gt;0,C48-SUM(D68),0),0)</f>
        <v>0</v>
      </c>
      <c r="F68" s="60">
        <f>$C68*E48*Pressupostos!D$8/12+IF(E48=0,IF(D48-SUM($D68:E68)&gt;0,D48-SUM($D68:E68),0),0)</f>
        <v>0</v>
      </c>
      <c r="G68" s="60">
        <f>$C68*F48*Pressupostos!E$8/12+IF(F48=0,IF(E48-SUM($D68:F68)&gt;0,E48-SUM($D68:F68),0),0)</f>
        <v>0</v>
      </c>
      <c r="H68" s="60">
        <f>$C68*G48*Pressupostos!F$8/12+IF(G48=0,IF(F48-SUM($D68:G68)&gt;0,F48-SUM($D68:G68),0),0)</f>
        <v>0</v>
      </c>
      <c r="I68" s="60">
        <f>$C68*H48*Pressupostos!G$8/12+IF(H48=0,IF(G48-SUM($D68:H68)&gt;0,G48-SUM($D68:H68),0),0)</f>
        <v>0</v>
      </c>
      <c r="J68" s="60">
        <f>$C68*I48*Pressupostos!H$8/12+IF(I48=0,IF(H48-SUM($D68:I68)&gt;0,H48-SUM($D68:I68),0),0)</f>
        <v>0</v>
      </c>
      <c r="K68" s="241"/>
      <c r="L68" s="385"/>
    </row>
    <row r="69" spans="1:13" ht="14.1" customHeight="1">
      <c r="A69" s="306" t="str">
        <f t="shared" si="12"/>
        <v>Outras Imobilizações Corpóreas</v>
      </c>
      <c r="B69" s="382">
        <f t="shared" si="13"/>
        <v>7.0028011204481784</v>
      </c>
      <c r="C69" s="354">
        <v>0.14280000000000001</v>
      </c>
      <c r="D69" s="60"/>
      <c r="E69" s="60">
        <f>$C69*D49*Pressupostos!C$8/12+IF(D49=0,IF(C49-SUM(D69)&gt;0,C49-SUM(D69),0),0)</f>
        <v>0</v>
      </c>
      <c r="F69" s="60">
        <f>$C69*E49*Pressupostos!D$8/12+IF(E49=0,IF(D49-SUM($D69:E69)&gt;0,D49-SUM($D69:E69),0),0)</f>
        <v>0</v>
      </c>
      <c r="G69" s="60">
        <f>$C69*F49*Pressupostos!E$8/12+IF(F49=0,IF(E49-SUM($D69:F69)&gt;0,E49-SUM($D69:F69),0),0)</f>
        <v>0</v>
      </c>
      <c r="H69" s="60">
        <f>$C69*G49*Pressupostos!F$8/12+IF(G49=0,IF(F49-SUM($D69:G69)&gt;0,F49-SUM($D69:G69),0),0)</f>
        <v>0</v>
      </c>
      <c r="I69" s="60">
        <f>$C69*H49*Pressupostos!G$8/12+IF(H49=0,IF(G49-SUM($D69:H69)&gt;0,G49-SUM($D69:H69),0),0)</f>
        <v>0</v>
      </c>
      <c r="J69" s="60">
        <f>$C69*I49*Pressupostos!H$8/12+IF(I49=0,IF(H49-SUM($D69:I69)&gt;0,H49-SUM($D69:I69),0),0)</f>
        <v>0</v>
      </c>
      <c r="K69" s="241"/>
      <c r="L69" s="385"/>
    </row>
    <row r="70" spans="1:13" ht="14.1" customHeight="1" thickBot="1">
      <c r="A70" s="184" t="s">
        <v>21</v>
      </c>
      <c r="B70" s="244"/>
      <c r="C70" s="244"/>
      <c r="D70" s="222"/>
      <c r="E70" s="222">
        <f t="shared" ref="E70:J70" si="14">SUM(E60:E69)</f>
        <v>0</v>
      </c>
      <c r="F70" s="222">
        <f t="shared" si="14"/>
        <v>0</v>
      </c>
      <c r="G70" s="222">
        <f t="shared" si="14"/>
        <v>0</v>
      </c>
      <c r="H70" s="222">
        <f t="shared" si="14"/>
        <v>0</v>
      </c>
      <c r="I70" s="222">
        <f t="shared" si="14"/>
        <v>0</v>
      </c>
      <c r="J70" s="222">
        <f t="shared" si="14"/>
        <v>0</v>
      </c>
      <c r="K70" s="241"/>
      <c r="L70" s="5"/>
      <c r="M70" s="5"/>
    </row>
    <row r="71" spans="1:13" ht="14.1" customHeight="1" thickTop="1" thickBot="1">
      <c r="A71" s="342" t="s">
        <v>292</v>
      </c>
      <c r="B71" s="161"/>
      <c r="C71" s="161"/>
      <c r="D71" s="304"/>
      <c r="E71" s="304">
        <f t="shared" ref="E71:J71" si="15">E70+E58</f>
        <v>0</v>
      </c>
      <c r="F71" s="304">
        <f t="shared" si="15"/>
        <v>0</v>
      </c>
      <c r="G71" s="304">
        <f t="shared" si="15"/>
        <v>0</v>
      </c>
      <c r="H71" s="304">
        <f t="shared" si="15"/>
        <v>0</v>
      </c>
      <c r="I71" s="304">
        <f t="shared" si="15"/>
        <v>0</v>
      </c>
      <c r="J71" s="304">
        <f t="shared" si="15"/>
        <v>0</v>
      </c>
      <c r="K71" s="241"/>
      <c r="L71" s="5"/>
      <c r="M71" s="5"/>
    </row>
    <row r="72" spans="1:13" ht="14.1" customHeight="1">
      <c r="A72" s="152"/>
      <c r="B72" s="152"/>
      <c r="C72" s="152"/>
      <c r="D72" s="152"/>
      <c r="E72" s="152"/>
      <c r="F72" s="152"/>
      <c r="G72" s="152"/>
      <c r="H72" s="152"/>
      <c r="I72" s="152"/>
      <c r="J72" s="312"/>
    </row>
    <row r="73" spans="1:13" ht="14.1" customHeight="1">
      <c r="A73" s="152"/>
      <c r="B73" s="152"/>
      <c r="C73" s="152"/>
      <c r="D73" s="152"/>
      <c r="E73" s="152"/>
      <c r="F73" s="152"/>
      <c r="G73" s="152"/>
      <c r="H73" s="152"/>
      <c r="I73" s="152"/>
      <c r="J73" s="312"/>
    </row>
    <row r="74" spans="1:13" ht="14.1" customHeight="1">
      <c r="A74" s="152"/>
      <c r="B74" s="152"/>
      <c r="C74" s="152"/>
      <c r="D74" s="152"/>
      <c r="E74" s="152"/>
      <c r="F74" s="152"/>
      <c r="G74" s="152"/>
      <c r="H74" s="152"/>
      <c r="I74" s="152"/>
      <c r="J74" s="312"/>
    </row>
    <row r="75" spans="1:13" ht="22.5" customHeight="1">
      <c r="A75" s="384" t="s">
        <v>467</v>
      </c>
      <c r="B75" s="152"/>
      <c r="C75" s="152"/>
      <c r="D75" s="152"/>
      <c r="E75" s="152"/>
      <c r="F75" s="152"/>
      <c r="G75" s="152"/>
      <c r="H75" s="152"/>
      <c r="I75" s="152"/>
      <c r="J75" s="312"/>
    </row>
    <row r="76" spans="1:13" ht="14.1" customHeight="1" thickBot="1">
      <c r="A76" s="152"/>
      <c r="B76" s="152"/>
      <c r="C76" s="152"/>
      <c r="D76" s="152"/>
      <c r="E76" s="152"/>
      <c r="F76" s="152"/>
      <c r="G76" s="152"/>
      <c r="H76" s="152"/>
      <c r="I76" s="152"/>
      <c r="J76" s="312"/>
    </row>
    <row r="77" spans="1:13" ht="14.1" customHeight="1" thickTop="1">
      <c r="A77" s="336" t="s">
        <v>468</v>
      </c>
      <c r="B77" s="120"/>
      <c r="C77" s="120">
        <f>Pressupostos!B$6</f>
        <v>2010</v>
      </c>
      <c r="D77" s="336">
        <f>Pressupostos!C$6</f>
        <v>2011</v>
      </c>
      <c r="E77" s="336">
        <f>Pressupostos!D$6</f>
        <v>2012</v>
      </c>
      <c r="F77" s="336">
        <f>Pressupostos!E$6</f>
        <v>2013</v>
      </c>
      <c r="G77" s="336">
        <f>Pressupostos!F$6</f>
        <v>2014</v>
      </c>
      <c r="H77" s="336">
        <f>Pressupostos!G$6</f>
        <v>2015</v>
      </c>
      <c r="I77" s="336">
        <f>Pressupostos!H$6</f>
        <v>2016</v>
      </c>
      <c r="J77" s="312"/>
    </row>
    <row r="78" spans="1:13" ht="14.1" customHeight="1">
      <c r="A78" s="129" t="s">
        <v>469</v>
      </c>
      <c r="B78" s="452"/>
      <c r="C78" s="60">
        <v>0</v>
      </c>
      <c r="D78" s="111">
        <v>0</v>
      </c>
      <c r="E78" s="111">
        <v>0</v>
      </c>
      <c r="F78" s="111">
        <v>0</v>
      </c>
      <c r="G78" s="111">
        <v>0</v>
      </c>
      <c r="H78" s="111">
        <v>0</v>
      </c>
      <c r="I78" s="111">
        <v>0</v>
      </c>
      <c r="J78" s="312"/>
    </row>
    <row r="79" spans="1:13" ht="14.1" customHeight="1">
      <c r="A79" s="69" t="s">
        <v>470</v>
      </c>
      <c r="B79" s="452"/>
      <c r="C79" s="60">
        <v>0</v>
      </c>
      <c r="D79" s="111">
        <v>0</v>
      </c>
      <c r="E79" s="111">
        <v>0</v>
      </c>
      <c r="F79" s="111">
        <v>0</v>
      </c>
      <c r="G79" s="111">
        <v>0</v>
      </c>
      <c r="H79" s="111">
        <v>0</v>
      </c>
      <c r="I79" s="111">
        <v>0</v>
      </c>
      <c r="J79" s="312"/>
    </row>
    <row r="80" spans="1:13" ht="14.1" customHeight="1" thickBot="1">
      <c r="A80" s="184" t="s">
        <v>471</v>
      </c>
      <c r="B80" s="453"/>
      <c r="C80" s="222">
        <f>C78-C79</f>
        <v>0</v>
      </c>
      <c r="D80" s="222">
        <f t="shared" ref="D80:I80" si="16">D78-D79+C80</f>
        <v>0</v>
      </c>
      <c r="E80" s="222">
        <f t="shared" si="16"/>
        <v>0</v>
      </c>
      <c r="F80" s="222">
        <f t="shared" si="16"/>
        <v>0</v>
      </c>
      <c r="G80" s="222">
        <f t="shared" si="16"/>
        <v>0</v>
      </c>
      <c r="H80" s="222">
        <f t="shared" si="16"/>
        <v>0</v>
      </c>
      <c r="I80" s="222">
        <f t="shared" si="16"/>
        <v>0</v>
      </c>
      <c r="J80" s="312"/>
    </row>
    <row r="81" spans="1:10" ht="14.1" customHeight="1" thickTop="1">
      <c r="A81" s="152"/>
      <c r="B81" s="152"/>
      <c r="C81" s="152"/>
      <c r="D81" s="152"/>
      <c r="E81" s="152"/>
      <c r="F81" s="152"/>
      <c r="G81" s="152"/>
      <c r="H81" s="152"/>
      <c r="I81" s="152"/>
      <c r="J81" s="312"/>
    </row>
    <row r="82" spans="1:10" ht="14.1" customHeight="1">
      <c r="A82" s="152"/>
      <c r="B82" s="152"/>
      <c r="C82" s="152"/>
      <c r="D82" s="152"/>
      <c r="E82" s="152"/>
      <c r="F82" s="152"/>
      <c r="G82" s="152"/>
      <c r="H82" s="152"/>
      <c r="I82" s="152"/>
      <c r="J82" s="312"/>
    </row>
    <row r="83" spans="1:10" ht="14.1" customHeight="1">
      <c r="A83" s="57"/>
      <c r="B83" s="57"/>
      <c r="C83" s="57"/>
      <c r="D83" s="57"/>
      <c r="E83" s="57"/>
      <c r="F83" s="57"/>
      <c r="G83" s="57"/>
      <c r="H83" s="57"/>
      <c r="I83" s="57"/>
      <c r="J83" s="62"/>
    </row>
    <row r="84" spans="1:10" ht="14.1" customHeight="1">
      <c r="A84" s="57"/>
      <c r="B84" s="57"/>
      <c r="C84" s="57"/>
      <c r="D84" s="57"/>
      <c r="E84" s="57"/>
      <c r="F84" s="57"/>
      <c r="G84" s="57"/>
      <c r="H84" s="57"/>
      <c r="I84" s="57"/>
      <c r="J84" s="62"/>
    </row>
    <row r="85" spans="1:10" ht="14.1" customHeight="1">
      <c r="A85" s="57"/>
      <c r="B85" s="57"/>
      <c r="C85" s="57"/>
      <c r="D85" s="57"/>
      <c r="E85" s="57"/>
      <c r="F85" s="57"/>
      <c r="G85" s="57"/>
      <c r="H85" s="57"/>
      <c r="I85" s="57"/>
      <c r="J85" s="62"/>
    </row>
    <row r="86" spans="1:10" ht="14.1" customHeight="1">
      <c r="A86" s="57"/>
      <c r="B86" s="57"/>
      <c r="C86" s="57"/>
      <c r="D86" s="57"/>
      <c r="E86" s="57"/>
      <c r="F86" s="57"/>
      <c r="G86" s="57"/>
      <c r="H86" s="57"/>
      <c r="I86" s="57"/>
      <c r="J86" s="62"/>
    </row>
    <row r="87" spans="1:10" ht="14.1" customHeight="1">
      <c r="A87" s="57"/>
      <c r="B87" s="57"/>
      <c r="C87" s="57"/>
      <c r="D87" s="57"/>
      <c r="E87" s="57"/>
      <c r="F87" s="57"/>
      <c r="G87" s="57"/>
      <c r="H87" s="57"/>
      <c r="I87" s="57"/>
      <c r="J87" s="62"/>
    </row>
    <row r="88" spans="1:10" ht="14.1" customHeight="1">
      <c r="A88" s="57"/>
      <c r="B88" s="57"/>
      <c r="C88" s="57"/>
      <c r="D88" s="57"/>
      <c r="E88" s="57"/>
      <c r="F88" s="57"/>
      <c r="G88" s="57"/>
      <c r="H88" s="57"/>
      <c r="I88" s="57"/>
      <c r="J88" s="62"/>
    </row>
    <row r="89" spans="1:10" ht="14.1" customHeight="1">
      <c r="A89" s="57"/>
      <c r="B89" s="57"/>
      <c r="C89" s="57"/>
      <c r="D89" s="57"/>
      <c r="E89" s="57"/>
      <c r="F89" s="57"/>
      <c r="G89" s="57"/>
      <c r="H89" s="57"/>
      <c r="I89" s="57"/>
      <c r="J89" s="62"/>
    </row>
    <row r="90" spans="1:10" ht="14.1" customHeight="1">
      <c r="A90" s="57"/>
      <c r="B90" s="57"/>
      <c r="C90" s="57"/>
      <c r="D90" s="57"/>
      <c r="E90" s="57"/>
      <c r="F90" s="57"/>
      <c r="G90" s="57"/>
      <c r="H90" s="57"/>
      <c r="I90" s="57"/>
      <c r="J90" s="62"/>
    </row>
    <row r="91" spans="1:10" ht="14.1" customHeight="1">
      <c r="A91" s="57"/>
      <c r="B91" s="57"/>
      <c r="C91" s="57"/>
      <c r="D91" s="57"/>
      <c r="E91" s="57"/>
      <c r="F91" s="57"/>
      <c r="G91" s="57"/>
      <c r="H91" s="57"/>
      <c r="I91" s="57"/>
      <c r="J91" s="62"/>
    </row>
    <row r="92" spans="1:10" ht="14.1" customHeight="1">
      <c r="A92" s="57"/>
      <c r="B92" s="57"/>
      <c r="C92" s="57"/>
      <c r="D92" s="57"/>
      <c r="E92" s="57"/>
      <c r="F92" s="57"/>
      <c r="G92" s="57"/>
      <c r="H92" s="57"/>
      <c r="I92" s="57"/>
      <c r="J92" s="62"/>
    </row>
    <row r="93" spans="1:10" ht="14.1" customHeight="1"/>
    <row r="94" spans="1:10" ht="14.1" customHeight="1"/>
    <row r="95" spans="1:10" ht="14.1" customHeight="1"/>
    <row r="96" spans="1:10" ht="14.1" customHeight="1"/>
    <row r="97" ht="14.1" customHeight="1"/>
    <row r="98" ht="14.1" customHeight="1"/>
    <row r="99" ht="14.1" customHeight="1"/>
    <row r="100" ht="14.1" customHeight="1"/>
    <row r="101" ht="14.1" customHeight="1"/>
    <row r="102" ht="14.1" customHeight="1"/>
    <row r="103" ht="14.1" customHeight="1"/>
    <row r="104" ht="14.1" customHeight="1"/>
    <row r="105" ht="14.1" customHeight="1"/>
    <row r="106" ht="14.1" customHeight="1"/>
    <row r="107" ht="14.1" customHeight="1"/>
    <row r="108" ht="14.1" customHeight="1"/>
    <row r="109" ht="14.1" customHeight="1"/>
    <row r="110" ht="14.1" customHeight="1"/>
    <row r="111" ht="14.1" customHeight="1"/>
    <row r="112" ht="14.1" customHeight="1"/>
    <row r="113" ht="14.1" customHeight="1"/>
    <row r="114" ht="14.1" customHeight="1"/>
    <row r="115" ht="14.1" customHeight="1"/>
    <row r="116" ht="14.1" customHeight="1"/>
    <row r="117" ht="14.1" customHeight="1"/>
    <row r="118" ht="14.1" customHeight="1"/>
    <row r="119" ht="14.1" customHeight="1"/>
    <row r="120" ht="14.1" customHeight="1"/>
    <row r="121" ht="14.1" customHeight="1"/>
    <row r="122" ht="14.1" customHeight="1"/>
    <row r="123" ht="14.1" customHeight="1"/>
    <row r="124" ht="14.1" customHeight="1"/>
    <row r="125" ht="14.1" customHeight="1"/>
    <row r="126" ht="14.1" customHeight="1"/>
    <row r="127" ht="14.1" customHeight="1"/>
    <row r="128"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row r="270" ht="14.1" customHeight="1"/>
    <row r="271" ht="14.1" customHeight="1"/>
    <row r="272" ht="14.1" customHeight="1"/>
    <row r="273" ht="14.1" customHeight="1"/>
    <row r="274" ht="14.1" customHeight="1"/>
    <row r="275" ht="14.1" customHeight="1"/>
    <row r="276" ht="14.1" customHeight="1"/>
    <row r="277" ht="14.1" customHeight="1"/>
    <row r="278" ht="14.1" customHeight="1"/>
    <row r="279" ht="14.1" customHeight="1"/>
    <row r="280" ht="14.1" customHeight="1"/>
    <row r="281" ht="14.1" customHeight="1"/>
    <row r="282" ht="14.1" customHeight="1"/>
    <row r="283" ht="14.1" customHeight="1"/>
    <row r="284" ht="14.1" customHeight="1"/>
    <row r="285" ht="14.1" customHeight="1"/>
    <row r="286" ht="14.1" customHeight="1"/>
    <row r="287" ht="14.1" customHeight="1"/>
    <row r="288" ht="14.1" customHeight="1"/>
    <row r="289" ht="14.1" customHeight="1"/>
    <row r="290" ht="14.1" customHeight="1"/>
    <row r="291" ht="14.1" customHeight="1"/>
    <row r="292" ht="14.1" customHeight="1"/>
    <row r="293" ht="14.1" customHeight="1"/>
    <row r="294" ht="14.1" customHeight="1"/>
    <row r="295" ht="14.1" customHeight="1"/>
    <row r="296" ht="14.1" customHeight="1"/>
    <row r="297" ht="14.1" customHeight="1"/>
    <row r="298" ht="14.1" customHeight="1"/>
    <row r="299" ht="14.1" customHeight="1"/>
    <row r="300" ht="14.1" customHeight="1"/>
    <row r="301" ht="14.1" customHeight="1"/>
    <row r="302" ht="14.1" customHeight="1"/>
    <row r="303" ht="14.1" customHeight="1"/>
    <row r="304" ht="14.1" customHeight="1"/>
    <row r="305" ht="14.1" customHeight="1"/>
    <row r="306" ht="14.1" customHeight="1"/>
    <row r="307" ht="14.1" customHeight="1"/>
    <row r="308" ht="14.1" customHeight="1"/>
    <row r="309" ht="14.1" customHeight="1"/>
    <row r="310" ht="14.1" customHeight="1"/>
    <row r="311" ht="14.1" customHeight="1"/>
    <row r="312" ht="14.1" customHeight="1"/>
    <row r="313" ht="14.1" customHeight="1"/>
    <row r="314" ht="14.1" customHeight="1"/>
    <row r="315" ht="14.1" customHeight="1"/>
    <row r="316" ht="14.1" customHeight="1"/>
    <row r="317" ht="14.1" customHeight="1"/>
    <row r="318" ht="14.1" customHeight="1"/>
    <row r="319" ht="14.1" customHeight="1"/>
    <row r="320" ht="14.1" customHeight="1"/>
    <row r="321" ht="14.1" customHeight="1"/>
    <row r="322" ht="14.1" customHeight="1"/>
    <row r="323" ht="14.1" customHeight="1"/>
    <row r="324" ht="14.1" customHeight="1"/>
    <row r="325" ht="14.1" customHeight="1"/>
    <row r="326" ht="14.1" customHeight="1"/>
    <row r="327" ht="14.1" customHeight="1"/>
    <row r="328" ht="14.1" customHeight="1"/>
    <row r="329" ht="14.1" customHeight="1"/>
    <row r="330" ht="14.1" customHeight="1"/>
    <row r="331" ht="14.1" customHeight="1"/>
    <row r="332" ht="14.1" customHeight="1"/>
    <row r="333" ht="14.1" customHeight="1"/>
    <row r="334" ht="14.1" customHeight="1"/>
    <row r="335" ht="14.1" customHeight="1"/>
    <row r="336" ht="14.1" customHeight="1"/>
    <row r="337" ht="14.1" customHeight="1"/>
    <row r="338" ht="14.1" customHeight="1"/>
    <row r="339" ht="14.1" customHeight="1"/>
    <row r="340" ht="14.1" customHeight="1"/>
    <row r="341" ht="14.1" customHeight="1"/>
    <row r="342" ht="14.1" customHeight="1"/>
    <row r="343" ht="14.1" customHeight="1"/>
    <row r="344" ht="14.1" customHeight="1"/>
    <row r="345" ht="14.1" customHeight="1"/>
    <row r="346" ht="14.1" customHeight="1"/>
    <row r="347" ht="14.1" customHeight="1"/>
    <row r="348" ht="14.1" customHeight="1"/>
    <row r="349" ht="14.1" customHeight="1"/>
    <row r="350" ht="14.1" customHeight="1"/>
    <row r="351" ht="14.1" customHeight="1"/>
    <row r="352" ht="14.1" customHeight="1"/>
    <row r="353" ht="14.1" customHeight="1"/>
    <row r="354" ht="14.1" customHeight="1"/>
    <row r="355" ht="14.1" customHeight="1"/>
    <row r="356" ht="14.1" customHeight="1"/>
    <row r="357" ht="14.1" customHeight="1"/>
    <row r="358" ht="14.1" customHeight="1"/>
    <row r="359" ht="14.1" customHeight="1"/>
    <row r="360" ht="14.1" customHeight="1"/>
    <row r="361" ht="14.1" customHeight="1"/>
    <row r="362" ht="14.1" customHeight="1"/>
    <row r="363" ht="14.1" customHeight="1"/>
    <row r="364" ht="14.1" customHeight="1"/>
    <row r="365" ht="14.1" customHeight="1"/>
    <row r="366" ht="14.1" customHeight="1"/>
    <row r="367" ht="14.1" customHeight="1"/>
    <row r="368" ht="14.1" customHeight="1"/>
    <row r="369" ht="14.1" customHeight="1"/>
    <row r="370" ht="14.1" customHeight="1"/>
    <row r="371" ht="14.1" customHeight="1"/>
    <row r="372" ht="14.1" customHeight="1"/>
    <row r="373" ht="14.1" customHeight="1"/>
    <row r="374" ht="14.1" customHeight="1"/>
    <row r="375" ht="14.1" customHeight="1"/>
    <row r="376" ht="14.1" customHeight="1"/>
    <row r="377" ht="14.1" customHeight="1"/>
    <row r="378" ht="14.1" customHeight="1"/>
    <row r="379" ht="14.1" customHeight="1"/>
    <row r="380" ht="14.1" customHeight="1"/>
    <row r="381" ht="14.1" customHeight="1"/>
    <row r="382" ht="14.1" customHeight="1"/>
    <row r="383" ht="14.1" customHeight="1"/>
    <row r="384" ht="14.1" customHeight="1"/>
    <row r="385" ht="14.1" customHeight="1"/>
    <row r="386" ht="14.1" customHeight="1"/>
    <row r="387" ht="14.1" customHeight="1"/>
    <row r="388" ht="14.1" customHeight="1"/>
    <row r="389" ht="14.1" customHeight="1"/>
    <row r="390" ht="14.1" customHeight="1"/>
    <row r="391" ht="14.1" customHeight="1"/>
    <row r="392" ht="14.1" customHeight="1"/>
    <row r="393" ht="14.1" customHeight="1"/>
    <row r="394" ht="14.1" customHeight="1"/>
    <row r="395" ht="14.1" customHeight="1"/>
    <row r="396" ht="14.1" customHeight="1"/>
    <row r="397" ht="14.1" customHeight="1"/>
    <row r="398" ht="14.1" customHeight="1"/>
    <row r="399" ht="14.1" customHeight="1"/>
    <row r="400" ht="14.1" customHeight="1"/>
    <row r="401" ht="14.1" customHeight="1"/>
    <row r="402" ht="14.1" customHeight="1"/>
    <row r="403" ht="14.1" customHeight="1"/>
    <row r="404" ht="14.1" customHeight="1"/>
    <row r="405" ht="14.1" customHeight="1"/>
    <row r="406" ht="14.1" customHeight="1"/>
    <row r="407" ht="14.1" customHeight="1"/>
    <row r="408" ht="14.1" customHeight="1"/>
    <row r="409" ht="14.1" customHeight="1"/>
    <row r="410" ht="14.1" customHeight="1"/>
    <row r="411" ht="14.1" customHeight="1"/>
    <row r="412" ht="14.1" customHeight="1"/>
    <row r="413" ht="14.1" customHeight="1"/>
    <row r="414" ht="14.1" customHeight="1"/>
    <row r="415" ht="14.1" customHeight="1"/>
    <row r="416" ht="14.1" customHeight="1"/>
    <row r="417" ht="14.1" customHeight="1"/>
    <row r="418" ht="14.1" customHeight="1"/>
    <row r="419" ht="14.1" customHeight="1"/>
    <row r="420" ht="14.1" customHeight="1"/>
    <row r="421" ht="14.1" customHeight="1"/>
    <row r="422" ht="14.1" customHeight="1"/>
    <row r="423" ht="14.1" customHeight="1"/>
    <row r="424" ht="14.1" customHeight="1"/>
    <row r="425" ht="14.1" customHeight="1"/>
    <row r="426" ht="14.1" customHeight="1"/>
    <row r="427" ht="14.1" customHeight="1"/>
    <row r="428" ht="14.1" customHeight="1"/>
    <row r="429" ht="14.1" customHeight="1"/>
    <row r="430" ht="14.1" customHeight="1"/>
    <row r="431" ht="14.1" customHeight="1"/>
    <row r="432" ht="14.1" customHeight="1"/>
    <row r="433" ht="14.1" customHeight="1"/>
    <row r="434" ht="14.1" customHeight="1"/>
    <row r="435" ht="14.1" customHeight="1"/>
    <row r="436" ht="14.1" customHeight="1"/>
    <row r="437" ht="14.1" customHeight="1"/>
    <row r="438" ht="14.1" customHeight="1"/>
    <row r="439" ht="14.1" customHeight="1"/>
    <row r="440" ht="14.1" customHeight="1"/>
    <row r="441" ht="14.1" customHeight="1"/>
    <row r="442" ht="14.1" customHeight="1"/>
    <row r="443" ht="14.1" customHeight="1"/>
  </sheetData>
  <phoneticPr fontId="0" type="noConversion"/>
  <printOptions horizontalCentered="1"/>
  <pageMargins left="0.75" right="0.75" top="0.33" bottom="0.19" header="0" footer="0"/>
  <pageSetup paperSize="9" scale="69" orientation="portrait" r:id="rId1"/>
  <headerFooter alignWithMargins="0"/>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1"/>
  </sheetPr>
  <dimension ref="X16"/>
  <sheetViews>
    <sheetView view="pageBreakPreview" zoomScaleNormal="100" zoomScaleSheetLayoutView="100" workbookViewId="0">
      <selection activeCell="T15" sqref="T15"/>
    </sheetView>
  </sheetViews>
  <sheetFormatPr defaultRowHeight="12.75"/>
  <cols>
    <col min="1" max="16384" width="9.140625" style="606"/>
  </cols>
  <sheetData>
    <row r="16" spans="24:24">
      <c r="X16" s="606" t="s">
        <v>556</v>
      </c>
    </row>
  </sheetData>
  <phoneticPr fontId="47" type="noConversion"/>
  <pageMargins left="0.75" right="0.75" top="0.64" bottom="0.66" header="0" footer="0"/>
  <pageSetup paperSize="9" scale="83"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17">
    <pageSetUpPr fitToPage="1"/>
  </sheetPr>
  <dimension ref="A1:I118"/>
  <sheetViews>
    <sheetView view="pageBreakPreview" zoomScaleNormal="100" zoomScaleSheetLayoutView="100" workbookViewId="0">
      <selection activeCell="H122" sqref="H122"/>
    </sheetView>
  </sheetViews>
  <sheetFormatPr defaultRowHeight="12.75" outlineLevelRow="1" outlineLevelCol="1"/>
  <cols>
    <col min="1" max="1" width="50.28515625" style="54" customWidth="1"/>
    <col min="2" max="3" width="9.85546875" style="54" hidden="1" customWidth="1" outlineLevel="1"/>
    <col min="4" max="4" width="9.85546875" style="54" customWidth="1" collapsed="1"/>
    <col min="5" max="9" width="9.85546875" style="54" customWidth="1"/>
    <col min="10" max="16384" width="9.140625" style="54"/>
  </cols>
  <sheetData>
    <row r="1" spans="1:9" s="234" customFormat="1" ht="19.5" customHeight="1">
      <c r="A1" s="308" t="s">
        <v>472</v>
      </c>
    </row>
    <row r="2" spans="1:9" s="234" customFormat="1" ht="13.5" thickBot="1">
      <c r="A2" s="5"/>
      <c r="B2" s="5"/>
      <c r="C2" s="78"/>
      <c r="D2" s="78"/>
      <c r="E2" s="78"/>
      <c r="F2" s="78"/>
      <c r="G2" s="78"/>
      <c r="H2" s="78"/>
      <c r="I2" s="78"/>
    </row>
    <row r="3" spans="1:9" ht="15" customHeight="1" thickTop="1">
      <c r="A3" s="120" t="s">
        <v>473</v>
      </c>
      <c r="B3" s="120"/>
      <c r="C3" s="166">
        <f>D3-1</f>
        <v>2010</v>
      </c>
      <c r="D3" s="166">
        <f>Pressupostos!C$6</f>
        <v>2011</v>
      </c>
      <c r="E3" s="166">
        <f>Pressupostos!D$6</f>
        <v>2012</v>
      </c>
      <c r="F3" s="166">
        <f>Pressupostos!E$6</f>
        <v>2013</v>
      </c>
      <c r="G3" s="166">
        <f>Pressupostos!F$6</f>
        <v>2014</v>
      </c>
      <c r="H3" s="166">
        <f>Pressupostos!G$6</f>
        <v>2015</v>
      </c>
      <c r="I3" s="166">
        <f>Pressupostos!H$6</f>
        <v>2016</v>
      </c>
    </row>
    <row r="4" spans="1:9" ht="15" customHeight="1">
      <c r="A4" s="144" t="s">
        <v>474</v>
      </c>
      <c r="B4" s="452"/>
      <c r="C4" s="60"/>
      <c r="D4" s="60">
        <f>('Vendas PA'!D65+'P. Serviços'!D13+VM!D64)*(1+Estado!D$10)*Pressupostos!C$12/360*(Pressupostos!C$8/12)</f>
        <v>0</v>
      </c>
      <c r="E4" s="60">
        <f>('Vendas PA'!E65+'P. Serviços'!E13+VM!E64)*(1+Estado!E$10)*Pressupostos!D$12/360*(Pressupostos!D$8/12)</f>
        <v>0</v>
      </c>
      <c r="F4" s="60">
        <f>('Vendas PA'!F65+'P. Serviços'!F13+VM!F64)*(1+Estado!F$10)*Pressupostos!E$12/360*(Pressupostos!E$8/12)</f>
        <v>0</v>
      </c>
      <c r="G4" s="60">
        <f>('Vendas PA'!G65+'P. Serviços'!G13+VM!G64)*(1+Estado!G$10)*Pressupostos!F$12/360*(Pressupostos!F$8/12)</f>
        <v>0</v>
      </c>
      <c r="H4" s="60">
        <f>('Vendas PA'!H65+'P. Serviços'!H13+VM!H64)*(1+Estado!H$10)*Pressupostos!G$12/360*(Pressupostos!G$8/12)</f>
        <v>0</v>
      </c>
      <c r="I4" s="60">
        <f>('Vendas PA'!I65+'P. Serviços'!I13+VM!I64)*(1+Estado!I$10)*Pressupostos!H$12/360*(Pressupostos!H$8/12)</f>
        <v>0</v>
      </c>
    </row>
    <row r="5" spans="1:9" ht="15" customHeight="1">
      <c r="A5" s="144" t="s">
        <v>475</v>
      </c>
      <c r="B5" s="452"/>
      <c r="C5" s="60"/>
      <c r="D5" s="60">
        <f>'Custo Merc'!D28</f>
        <v>0</v>
      </c>
      <c r="E5" s="60">
        <f>'Custo Merc'!E28</f>
        <v>0</v>
      </c>
      <c r="F5" s="60">
        <f>'Custo Merc'!F28</f>
        <v>0</v>
      </c>
      <c r="G5" s="60">
        <f>'Custo Merc'!G28</f>
        <v>0</v>
      </c>
      <c r="H5" s="60">
        <f>'Custo Merc'!H28</f>
        <v>0</v>
      </c>
      <c r="I5" s="60">
        <f>'Custo Merc'!I28</f>
        <v>0</v>
      </c>
    </row>
    <row r="6" spans="1:9" ht="15" customHeight="1">
      <c r="A6" s="144" t="s">
        <v>396</v>
      </c>
      <c r="B6" s="452"/>
      <c r="C6" s="60"/>
      <c r="D6" s="60">
        <f>CMVMC!D33</f>
        <v>0</v>
      </c>
      <c r="E6" s="60">
        <f>CMVMC!E33</f>
        <v>0</v>
      </c>
      <c r="F6" s="60">
        <f>CMVMC!F33</f>
        <v>0</v>
      </c>
      <c r="G6" s="60">
        <f>CMVMC!G33</f>
        <v>0</v>
      </c>
      <c r="H6" s="60">
        <f>CMVMC!H33</f>
        <v>0</v>
      </c>
      <c r="I6" s="60">
        <f>CMVMC!I33</f>
        <v>0</v>
      </c>
    </row>
    <row r="7" spans="1:9" ht="15" customHeight="1">
      <c r="A7" s="144" t="s">
        <v>476</v>
      </c>
      <c r="B7" s="452"/>
      <c r="C7" s="60"/>
      <c r="D7" s="60">
        <f>CMVMC!D16</f>
        <v>0</v>
      </c>
      <c r="E7" s="60">
        <f>CMVMC!E16</f>
        <v>0</v>
      </c>
      <c r="F7" s="60">
        <f>CMVMC!F16</f>
        <v>0</v>
      </c>
      <c r="G7" s="60">
        <f>CMVMC!G16</f>
        <v>0</v>
      </c>
      <c r="H7" s="60">
        <f>CMVMC!H16</f>
        <v>0</v>
      </c>
      <c r="I7" s="60">
        <f>CMVMC!I16</f>
        <v>0</v>
      </c>
    </row>
    <row r="8" spans="1:9" ht="15" customHeight="1">
      <c r="A8" s="144" t="s">
        <v>477</v>
      </c>
      <c r="B8" s="452"/>
      <c r="C8" s="60"/>
      <c r="D8" s="60">
        <f>(CMVMC!D$34+'Custo Merc'!D$29)*(1+Estado!D$12)*Pressupostos!C$10/360*(Pressupostos!C$8/12)</f>
        <v>0</v>
      </c>
      <c r="E8" s="60">
        <f>(CMVMC!E$34+'Custo Merc'!E$29)*(1+Estado!E$12)*Pressupostos!D$10/360*(Pressupostos!D$8/12)</f>
        <v>0</v>
      </c>
      <c r="F8" s="60">
        <f>(CMVMC!F$34+'Custo Merc'!F$29)*(1+Estado!F$12)*Pressupostos!E$10/360*(Pressupostos!E$8/12)</f>
        <v>0</v>
      </c>
      <c r="G8" s="60">
        <f>(CMVMC!G$34+'Custo Merc'!G$29)*(1+Estado!G$12)*Pressupostos!F$10/360*(Pressupostos!F$8/12)</f>
        <v>0</v>
      </c>
      <c r="H8" s="60">
        <f>(CMVMC!H$34+'Custo Merc'!H$29)*(1+Estado!H$12)*Pressupostos!G$10/360*(Pressupostos!G$8/12)</f>
        <v>0</v>
      </c>
      <c r="I8" s="60">
        <f>(CMVMC!I$34+'Custo Merc'!I$29)*(1+Estado!I$12)*Pressupostos!H$10/360*(Pressupostos!H$8/12)</f>
        <v>0</v>
      </c>
    </row>
    <row r="9" spans="1:9" ht="15" customHeight="1">
      <c r="A9" s="481" t="s">
        <v>478</v>
      </c>
      <c r="B9" s="459"/>
      <c r="C9" s="133"/>
      <c r="D9" s="133">
        <f>FSE!D20*(1+Estado!D$11)*Pressupostos!C$11/360*(Pressupostos!C$8/12)</f>
        <v>0</v>
      </c>
      <c r="E9" s="133">
        <f>FSE!E20*(1+Estado!E$11)*Pressupostos!D$11/360*(Pressupostos!D$8/12)</f>
        <v>0</v>
      </c>
      <c r="F9" s="133">
        <f>FSE!F20*(1+Estado!F$11)*Pressupostos!E$11/360*(Pressupostos!E$8/12)</f>
        <v>0</v>
      </c>
      <c r="G9" s="133">
        <f>FSE!G20*(1+Estado!G$11)*Pressupostos!F$11/360*(Pressupostos!F$8/12)</f>
        <v>0</v>
      </c>
      <c r="H9" s="133">
        <f>FSE!H20*(1+Estado!H$11)*Pressupostos!G$11/360*(Pressupostos!G$8/12)</f>
        <v>0</v>
      </c>
      <c r="I9" s="133">
        <f>FSE!I20*(1+Estado!I$11)*Pressupostos!H$11/360*(Pressupostos!H$8/12)</f>
        <v>0</v>
      </c>
    </row>
    <row r="10" spans="1:9" ht="15" customHeight="1">
      <c r="A10" s="243" t="s">
        <v>479</v>
      </c>
      <c r="B10" s="452"/>
      <c r="C10" s="60"/>
      <c r="D10" s="195">
        <f t="shared" ref="D10:I10" si="0">D4+D5+D6+D7-D9-D8</f>
        <v>0</v>
      </c>
      <c r="E10" s="195">
        <f t="shared" si="0"/>
        <v>0</v>
      </c>
      <c r="F10" s="195">
        <f t="shared" si="0"/>
        <v>0</v>
      </c>
      <c r="G10" s="195">
        <f t="shared" si="0"/>
        <v>0</v>
      </c>
      <c r="H10" s="195">
        <f t="shared" si="0"/>
        <v>0</v>
      </c>
      <c r="I10" s="195">
        <f t="shared" si="0"/>
        <v>0</v>
      </c>
    </row>
    <row r="11" spans="1:9" ht="15" customHeight="1" thickBot="1">
      <c r="A11" s="145" t="s">
        <v>480</v>
      </c>
      <c r="B11" s="453"/>
      <c r="C11" s="139"/>
      <c r="D11" s="139">
        <f>D10</f>
        <v>0</v>
      </c>
      <c r="E11" s="139">
        <f>E10-D10</f>
        <v>0</v>
      </c>
      <c r="F11" s="139">
        <f>F10-E10</f>
        <v>0</v>
      </c>
      <c r="G11" s="139">
        <f>G10-F10</f>
        <v>0</v>
      </c>
      <c r="H11" s="139">
        <f>H10-G10</f>
        <v>0</v>
      </c>
      <c r="I11" s="139">
        <f>I10-H10</f>
        <v>0</v>
      </c>
    </row>
    <row r="12" spans="1:9" ht="13.5" thickTop="1"/>
    <row r="13" spans="1:9">
      <c r="D13" s="316"/>
    </row>
    <row r="18" spans="1:9" s="2" customFormat="1" ht="18.75" hidden="1" outlineLevel="1">
      <c r="A18" s="490" t="s">
        <v>154</v>
      </c>
    </row>
    <row r="19" spans="1:9" s="2" customFormat="1" ht="7.5" hidden="1" customHeight="1" outlineLevel="1" thickBot="1"/>
    <row r="20" spans="1:9" s="2" customFormat="1" ht="15.75" hidden="1" outlineLevel="1" thickTop="1">
      <c r="A20" s="120" t="s">
        <v>83</v>
      </c>
      <c r="B20" s="120"/>
      <c r="C20" s="166">
        <f t="shared" ref="C20:H20" si="1">C3</f>
        <v>2010</v>
      </c>
      <c r="D20" s="166">
        <f t="shared" si="1"/>
        <v>2011</v>
      </c>
      <c r="E20" s="166">
        <f t="shared" si="1"/>
        <v>2012</v>
      </c>
      <c r="F20" s="166">
        <f t="shared" si="1"/>
        <v>2013</v>
      </c>
      <c r="G20" s="166">
        <f t="shared" si="1"/>
        <v>2014</v>
      </c>
      <c r="H20" s="166">
        <f t="shared" si="1"/>
        <v>2015</v>
      </c>
      <c r="I20" s="166">
        <f>I3</f>
        <v>2016</v>
      </c>
    </row>
    <row r="21" spans="1:9" s="2" customFormat="1" ht="15" hidden="1" outlineLevel="1">
      <c r="A21" s="502" t="s">
        <v>84</v>
      </c>
      <c r="B21" s="65"/>
      <c r="C21" s="493"/>
      <c r="D21" s="493"/>
      <c r="E21" s="493"/>
      <c r="F21" s="493"/>
      <c r="G21" s="493"/>
      <c r="H21" s="493"/>
      <c r="I21" s="493"/>
    </row>
    <row r="22" spans="1:9" s="2" customFormat="1" ht="15" hidden="1" outlineLevel="1">
      <c r="A22" s="503" t="s">
        <v>85</v>
      </c>
      <c r="B22" s="65"/>
      <c r="C22" s="493"/>
      <c r="D22" s="493"/>
      <c r="E22" s="493"/>
      <c r="F22" s="493"/>
      <c r="G22" s="493"/>
      <c r="H22" s="493"/>
      <c r="I22" s="493"/>
    </row>
    <row r="23" spans="1:9" s="2" customFormat="1" ht="15" hidden="1" outlineLevel="1">
      <c r="A23" s="503" t="s">
        <v>86</v>
      </c>
      <c r="B23" s="65"/>
      <c r="C23" s="493"/>
      <c r="D23" s="493"/>
      <c r="E23" s="493"/>
      <c r="F23" s="493"/>
      <c r="G23" s="493"/>
      <c r="H23" s="493"/>
      <c r="I23" s="493"/>
    </row>
    <row r="24" spans="1:9" s="2" customFormat="1" ht="15" hidden="1" outlineLevel="1">
      <c r="A24" s="503" t="s">
        <v>87</v>
      </c>
      <c r="B24" s="65"/>
      <c r="C24" s="493"/>
      <c r="D24" s="493"/>
      <c r="E24" s="493"/>
      <c r="F24" s="493"/>
      <c r="G24" s="493"/>
      <c r="H24" s="493"/>
      <c r="I24" s="493"/>
    </row>
    <row r="25" spans="1:9" s="2" customFormat="1" ht="15" hidden="1" outlineLevel="1">
      <c r="A25" s="503" t="s">
        <v>88</v>
      </c>
      <c r="B25" s="65"/>
      <c r="C25" s="493"/>
      <c r="D25" s="493"/>
      <c r="E25" s="493"/>
      <c r="F25" s="493"/>
      <c r="G25" s="493"/>
      <c r="H25" s="493"/>
      <c r="I25" s="493"/>
    </row>
    <row r="26" spans="1:9" s="2" customFormat="1" ht="15" hidden="1" outlineLevel="1">
      <c r="A26" s="503" t="s">
        <v>619</v>
      </c>
      <c r="B26" s="65"/>
      <c r="C26" s="493"/>
      <c r="D26" s="493">
        <f>'Custo Merc'!D28</f>
        <v>0</v>
      </c>
      <c r="E26" s="493">
        <f>'Custo Merc'!E28</f>
        <v>0</v>
      </c>
      <c r="F26" s="493">
        <f>'Custo Merc'!F28</f>
        <v>0</v>
      </c>
      <c r="G26" s="493">
        <f>'Custo Merc'!G28</f>
        <v>0</v>
      </c>
      <c r="H26" s="493">
        <f>'Custo Merc'!H28</f>
        <v>0</v>
      </c>
      <c r="I26" s="493">
        <f>'Custo Merc'!I28</f>
        <v>0</v>
      </c>
    </row>
    <row r="27" spans="1:9" s="2" customFormat="1" ht="15" hidden="1" outlineLevel="1">
      <c r="A27" s="503" t="s">
        <v>89</v>
      </c>
      <c r="B27" s="65"/>
      <c r="C27" s="493"/>
      <c r="D27" s="493" t="e">
        <f t="shared" ref="D27:I27" si="2">D62</f>
        <v>#REF!</v>
      </c>
      <c r="E27" s="493" t="e">
        <f t="shared" si="2"/>
        <v>#REF!</v>
      </c>
      <c r="F27" s="493" t="e">
        <f t="shared" si="2"/>
        <v>#REF!</v>
      </c>
      <c r="G27" s="493" t="e">
        <f t="shared" si="2"/>
        <v>#REF!</v>
      </c>
      <c r="H27" s="493" t="e">
        <f t="shared" si="2"/>
        <v>#REF!</v>
      </c>
      <c r="I27" s="493" t="e">
        <f t="shared" si="2"/>
        <v>#REF!</v>
      </c>
    </row>
    <row r="28" spans="1:9" s="2" customFormat="1" ht="15" hidden="1" outlineLevel="1">
      <c r="A28" s="503" t="s">
        <v>90</v>
      </c>
      <c r="B28" s="65"/>
      <c r="C28" s="493"/>
      <c r="D28" s="493"/>
      <c r="E28" s="493"/>
      <c r="F28" s="493"/>
      <c r="G28" s="493"/>
      <c r="H28" s="493"/>
      <c r="I28" s="493"/>
    </row>
    <row r="29" spans="1:9" s="2" customFormat="1" ht="15" hidden="1" outlineLevel="1">
      <c r="A29" s="503" t="s">
        <v>91</v>
      </c>
      <c r="B29" s="65"/>
      <c r="C29" s="493"/>
      <c r="D29" s="493"/>
      <c r="E29" s="493"/>
      <c r="F29" s="493"/>
      <c r="G29" s="493"/>
      <c r="H29" s="493"/>
      <c r="I29" s="493"/>
    </row>
    <row r="30" spans="1:9" s="2" customFormat="1" ht="15" hidden="1" outlineLevel="1">
      <c r="A30" s="503" t="s">
        <v>92</v>
      </c>
      <c r="B30" s="65"/>
      <c r="C30" s="493"/>
      <c r="D30" s="493"/>
      <c r="E30" s="493"/>
      <c r="F30" s="493"/>
      <c r="G30" s="493"/>
      <c r="H30" s="493"/>
      <c r="I30" s="493"/>
    </row>
    <row r="31" spans="1:9" s="2" customFormat="1" ht="15" hidden="1" outlineLevel="1">
      <c r="A31" s="494"/>
      <c r="B31" s="499"/>
      <c r="C31" s="495"/>
      <c r="D31" s="495"/>
      <c r="E31" s="495"/>
      <c r="F31" s="495"/>
      <c r="G31" s="495"/>
      <c r="H31" s="495"/>
      <c r="I31" s="495"/>
    </row>
    <row r="32" spans="1:9" s="2" customFormat="1" ht="15" hidden="1" outlineLevel="1">
      <c r="A32" s="505" t="s">
        <v>93</v>
      </c>
      <c r="B32" s="506"/>
      <c r="C32" s="507">
        <f t="shared" ref="C32:H32" si="3">SUM(C23:C30)</f>
        <v>0</v>
      </c>
      <c r="D32" s="507" t="e">
        <f t="shared" si="3"/>
        <v>#REF!</v>
      </c>
      <c r="E32" s="507" t="e">
        <f t="shared" si="3"/>
        <v>#REF!</v>
      </c>
      <c r="F32" s="507" t="e">
        <f t="shared" si="3"/>
        <v>#REF!</v>
      </c>
      <c r="G32" s="507" t="e">
        <f t="shared" si="3"/>
        <v>#REF!</v>
      </c>
      <c r="H32" s="507" t="e">
        <f t="shared" si="3"/>
        <v>#REF!</v>
      </c>
      <c r="I32" s="507" t="e">
        <f>SUM(I23:I30)</f>
        <v>#REF!</v>
      </c>
    </row>
    <row r="33" spans="1:9" s="2" customFormat="1" ht="15" hidden="1" outlineLevel="1">
      <c r="A33" s="504" t="s">
        <v>94</v>
      </c>
      <c r="B33" s="501"/>
      <c r="C33" s="492"/>
      <c r="D33" s="492"/>
      <c r="E33" s="492"/>
      <c r="F33" s="492"/>
      <c r="G33" s="492"/>
      <c r="H33" s="492"/>
      <c r="I33" s="492"/>
    </row>
    <row r="34" spans="1:9" s="2" customFormat="1" ht="15" hidden="1" outlineLevel="1">
      <c r="A34" s="503" t="s">
        <v>95</v>
      </c>
      <c r="B34" s="65"/>
      <c r="C34" s="493"/>
      <c r="D34" s="493">
        <f t="shared" ref="D34:I34" si="4">D83</f>
        <v>0</v>
      </c>
      <c r="E34" s="493">
        <f t="shared" si="4"/>
        <v>0</v>
      </c>
      <c r="F34" s="493">
        <f t="shared" si="4"/>
        <v>0</v>
      </c>
      <c r="G34" s="493">
        <f t="shared" si="4"/>
        <v>0</v>
      </c>
      <c r="H34" s="493">
        <f t="shared" si="4"/>
        <v>0</v>
      </c>
      <c r="I34" s="493">
        <f t="shared" si="4"/>
        <v>0</v>
      </c>
    </row>
    <row r="35" spans="1:9" s="2" customFormat="1" ht="15" hidden="1" outlineLevel="1">
      <c r="A35" s="503" t="s">
        <v>96</v>
      </c>
      <c r="B35" s="65"/>
      <c r="C35" s="493"/>
      <c r="D35" s="493">
        <f t="shared" ref="D35:I35" si="5">D89</f>
        <v>0</v>
      </c>
      <c r="E35" s="493">
        <f t="shared" si="5"/>
        <v>0</v>
      </c>
      <c r="F35" s="493">
        <f t="shared" si="5"/>
        <v>0</v>
      </c>
      <c r="G35" s="493">
        <f t="shared" si="5"/>
        <v>0</v>
      </c>
      <c r="H35" s="493">
        <f t="shared" si="5"/>
        <v>0</v>
      </c>
      <c r="I35" s="493">
        <f t="shared" si="5"/>
        <v>0</v>
      </c>
    </row>
    <row r="36" spans="1:9" s="2" customFormat="1" ht="15" hidden="1" outlineLevel="1">
      <c r="A36" s="503" t="s">
        <v>97</v>
      </c>
      <c r="B36" s="65"/>
      <c r="C36" s="493"/>
      <c r="D36" s="493"/>
      <c r="E36" s="493"/>
      <c r="F36" s="493"/>
      <c r="G36" s="493"/>
      <c r="H36" s="493"/>
      <c r="I36" s="493"/>
    </row>
    <row r="37" spans="1:9" s="2" customFormat="1" ht="15" hidden="1" outlineLevel="1">
      <c r="A37" s="503" t="s">
        <v>98</v>
      </c>
      <c r="B37" s="65"/>
      <c r="C37" s="493"/>
      <c r="D37" s="496"/>
      <c r="E37" s="496"/>
      <c r="F37" s="496"/>
      <c r="G37" s="496"/>
      <c r="H37" s="496"/>
      <c r="I37" s="496"/>
    </row>
    <row r="38" spans="1:9" s="2" customFormat="1" ht="15" hidden="1" outlineLevel="1">
      <c r="A38" s="503" t="s">
        <v>99</v>
      </c>
      <c r="B38" s="65"/>
      <c r="C38" s="493"/>
      <c r="D38" s="493"/>
      <c r="E38" s="493"/>
      <c r="F38" s="493"/>
      <c r="G38" s="493"/>
      <c r="H38" s="493"/>
      <c r="I38" s="493"/>
    </row>
    <row r="39" spans="1:9" s="2" customFormat="1" ht="15" hidden="1" outlineLevel="1">
      <c r="A39" s="503"/>
      <c r="B39" s="65"/>
      <c r="C39" s="493"/>
      <c r="D39" s="493"/>
      <c r="E39" s="493"/>
      <c r="F39" s="493"/>
      <c r="G39" s="493"/>
      <c r="H39" s="493"/>
      <c r="I39" s="493"/>
    </row>
    <row r="40" spans="1:9" s="2" customFormat="1" ht="15" hidden="1" outlineLevel="1">
      <c r="A40" s="505" t="s">
        <v>100</v>
      </c>
      <c r="B40" s="506"/>
      <c r="C40" s="507">
        <f t="shared" ref="C40:I40" si="6">SUM(C34:C39)</f>
        <v>0</v>
      </c>
      <c r="D40" s="507">
        <f t="shared" si="6"/>
        <v>0</v>
      </c>
      <c r="E40" s="507">
        <f t="shared" si="6"/>
        <v>0</v>
      </c>
      <c r="F40" s="507">
        <f t="shared" si="6"/>
        <v>0</v>
      </c>
      <c r="G40" s="507">
        <f t="shared" si="6"/>
        <v>0</v>
      </c>
      <c r="H40" s="507">
        <f t="shared" si="6"/>
        <v>0</v>
      </c>
      <c r="I40" s="507">
        <f t="shared" si="6"/>
        <v>0</v>
      </c>
    </row>
    <row r="41" spans="1:9" s="2" customFormat="1" ht="15" hidden="1" outlineLevel="1">
      <c r="A41" s="505" t="s">
        <v>101</v>
      </c>
      <c r="B41" s="506"/>
      <c r="C41" s="507">
        <f t="shared" ref="C41:I41" si="7">C32-C40</f>
        <v>0</v>
      </c>
      <c r="D41" s="507" t="e">
        <f t="shared" si="7"/>
        <v>#REF!</v>
      </c>
      <c r="E41" s="507" t="e">
        <f t="shared" si="7"/>
        <v>#REF!</v>
      </c>
      <c r="F41" s="507" t="e">
        <f t="shared" si="7"/>
        <v>#REF!</v>
      </c>
      <c r="G41" s="507" t="e">
        <f t="shared" si="7"/>
        <v>#REF!</v>
      </c>
      <c r="H41" s="507" t="e">
        <f t="shared" si="7"/>
        <v>#REF!</v>
      </c>
      <c r="I41" s="507" t="e">
        <f t="shared" si="7"/>
        <v>#REF!</v>
      </c>
    </row>
    <row r="42" spans="1:9" s="2" customFormat="1" ht="15.75" hidden="1" outlineLevel="1" thickBot="1">
      <c r="A42" s="523" t="s">
        <v>102</v>
      </c>
      <c r="B42" s="453"/>
      <c r="C42" s="524"/>
      <c r="D42" s="524"/>
      <c r="E42" s="139" t="e">
        <f>E41-D41</f>
        <v>#REF!</v>
      </c>
      <c r="F42" s="139" t="e">
        <f>F41-E41</f>
        <v>#REF!</v>
      </c>
      <c r="G42" s="139" t="e">
        <f>G41-F41</f>
        <v>#REF!</v>
      </c>
      <c r="H42" s="139" t="e">
        <f>H41-G41</f>
        <v>#REF!</v>
      </c>
      <c r="I42" s="139" t="e">
        <f>I41-H41</f>
        <v>#REF!</v>
      </c>
    </row>
    <row r="43" spans="1:9" s="2" customFormat="1" ht="9" hidden="1" customHeight="1" outlineLevel="1" thickTop="1" thickBot="1">
      <c r="A43" s="497"/>
      <c r="B43" s="57"/>
      <c r="C43" s="317"/>
      <c r="D43" s="317"/>
      <c r="E43" s="317"/>
      <c r="F43" s="317"/>
      <c r="G43" s="317"/>
      <c r="H43" s="317"/>
      <c r="I43" s="317"/>
    </row>
    <row r="44" spans="1:9" s="2" customFormat="1" ht="16.5" hidden="1" outlineLevel="1" thickTop="1" thickBot="1">
      <c r="A44" s="548" t="s">
        <v>103</v>
      </c>
      <c r="B44" s="549"/>
      <c r="C44" s="550">
        <f>C41</f>
        <v>0</v>
      </c>
      <c r="D44" s="550" t="e">
        <f>D41</f>
        <v>#REF!</v>
      </c>
      <c r="E44" s="550" t="e">
        <f>E42</f>
        <v>#REF!</v>
      </c>
      <c r="F44" s="550" t="e">
        <f>F42</f>
        <v>#REF!</v>
      </c>
      <c r="G44" s="550" t="e">
        <f>G42</f>
        <v>#REF!</v>
      </c>
      <c r="H44" s="550" t="e">
        <f>H42</f>
        <v>#REF!</v>
      </c>
      <c r="I44" s="550" t="e">
        <f>I42</f>
        <v>#REF!</v>
      </c>
    </row>
    <row r="45" spans="1:9" s="2" customFormat="1" ht="15" hidden="1" outlineLevel="1">
      <c r="A45" s="57"/>
      <c r="B45" s="57"/>
      <c r="C45" s="57"/>
      <c r="D45" s="57"/>
      <c r="E45" s="317"/>
      <c r="F45" s="317"/>
      <c r="G45" s="317"/>
      <c r="H45" s="317"/>
      <c r="I45" s="317"/>
    </row>
    <row r="46" spans="1:9" s="2" customFormat="1" ht="15" hidden="1" outlineLevel="1">
      <c r="A46" s="57"/>
      <c r="B46" s="57"/>
      <c r="C46" s="57"/>
      <c r="D46" s="317"/>
      <c r="E46" s="317"/>
      <c r="F46" s="317"/>
      <c r="G46" s="317"/>
      <c r="H46" s="317"/>
      <c r="I46" s="317"/>
    </row>
    <row r="47" spans="1:9" s="2" customFormat="1" ht="18" hidden="1" outlineLevel="1">
      <c r="A47" s="395" t="s">
        <v>104</v>
      </c>
      <c r="B47" s="57"/>
      <c r="C47" s="57"/>
      <c r="D47" s="57"/>
      <c r="E47" s="317"/>
      <c r="F47" s="317"/>
      <c r="G47" s="317"/>
      <c r="H47" s="317"/>
      <c r="I47" s="317"/>
    </row>
    <row r="48" spans="1:9" s="2" customFormat="1" ht="8.25" hidden="1" customHeight="1" outlineLevel="1" thickBot="1">
      <c r="A48" s="57"/>
      <c r="B48" s="57"/>
      <c r="C48" s="57"/>
      <c r="D48" s="57"/>
      <c r="E48" s="57"/>
      <c r="F48" s="57"/>
      <c r="G48" s="57"/>
      <c r="H48" s="57"/>
      <c r="I48" s="57"/>
    </row>
    <row r="49" spans="1:9" s="2" customFormat="1" ht="15.75" hidden="1" outlineLevel="1" thickTop="1">
      <c r="A49" s="264" t="s">
        <v>105</v>
      </c>
      <c r="B49" s="265"/>
      <c r="C49" s="266">
        <f t="shared" ref="C49:H49" si="8">C20</f>
        <v>2010</v>
      </c>
      <c r="D49" s="266">
        <f t="shared" si="8"/>
        <v>2011</v>
      </c>
      <c r="E49" s="266">
        <f t="shared" si="8"/>
        <v>2012</v>
      </c>
      <c r="F49" s="266">
        <f t="shared" si="8"/>
        <v>2013</v>
      </c>
      <c r="G49" s="266">
        <f t="shared" si="8"/>
        <v>2014</v>
      </c>
      <c r="H49" s="266">
        <f t="shared" si="8"/>
        <v>2015</v>
      </c>
      <c r="I49" s="266">
        <f>I20</f>
        <v>2016</v>
      </c>
    </row>
    <row r="50" spans="1:9" s="2" customFormat="1" ht="15" hidden="1" outlineLevel="1">
      <c r="A50" s="516" t="s">
        <v>106</v>
      </c>
      <c r="B50" s="501"/>
      <c r="C50" s="491"/>
      <c r="D50" s="491"/>
      <c r="E50" s="491"/>
      <c r="F50" s="491"/>
      <c r="G50" s="491"/>
      <c r="H50" s="491"/>
      <c r="I50" s="491"/>
    </row>
    <row r="51" spans="1:9" s="2" customFormat="1" ht="15" hidden="1" outlineLevel="1">
      <c r="A51" s="503" t="s">
        <v>107</v>
      </c>
      <c r="B51" s="508"/>
      <c r="C51" s="509">
        <v>0.12</v>
      </c>
      <c r="D51" s="509">
        <v>0.12</v>
      </c>
      <c r="E51" s="509">
        <f>D51</f>
        <v>0.12</v>
      </c>
      <c r="F51" s="509">
        <f>E51</f>
        <v>0.12</v>
      </c>
      <c r="G51" s="509">
        <f>F51</f>
        <v>0.12</v>
      </c>
      <c r="H51" s="509">
        <f>G51</f>
        <v>0.12</v>
      </c>
      <c r="I51" s="509">
        <f>H51</f>
        <v>0.12</v>
      </c>
    </row>
    <row r="52" spans="1:9" s="2" customFormat="1" ht="15" hidden="1" outlineLevel="1">
      <c r="A52" s="503" t="s">
        <v>108</v>
      </c>
      <c r="B52" s="508"/>
      <c r="C52" s="509"/>
      <c r="D52" s="509"/>
      <c r="E52" s="509"/>
      <c r="F52" s="509"/>
      <c r="G52" s="509"/>
      <c r="H52" s="509"/>
      <c r="I52" s="509"/>
    </row>
    <row r="53" spans="1:9" s="2" customFormat="1" ht="15" hidden="1" outlineLevel="1">
      <c r="A53" s="517" t="s">
        <v>109</v>
      </c>
      <c r="B53" s="508"/>
      <c r="C53" s="509">
        <v>0.19</v>
      </c>
      <c r="D53" s="509">
        <f t="shared" ref="D53:I53" si="9">C53</f>
        <v>0.19</v>
      </c>
      <c r="E53" s="509">
        <f t="shared" si="9"/>
        <v>0.19</v>
      </c>
      <c r="F53" s="509">
        <f t="shared" si="9"/>
        <v>0.19</v>
      </c>
      <c r="G53" s="509">
        <f t="shared" si="9"/>
        <v>0.19</v>
      </c>
      <c r="H53" s="509">
        <f t="shared" si="9"/>
        <v>0.19</v>
      </c>
      <c r="I53" s="509">
        <f t="shared" si="9"/>
        <v>0.19</v>
      </c>
    </row>
    <row r="54" spans="1:9" s="2" customFormat="1" ht="15" hidden="1" outlineLevel="1">
      <c r="A54" s="518" t="s">
        <v>110</v>
      </c>
      <c r="B54" s="499"/>
      <c r="C54" s="494">
        <f>Pressupostos!B12</f>
        <v>0</v>
      </c>
      <c r="D54" s="494">
        <f>Pressupostos!C12</f>
        <v>7</v>
      </c>
      <c r="E54" s="494">
        <f>Pressupostos!D12</f>
        <v>7</v>
      </c>
      <c r="F54" s="494">
        <f>Pressupostos!E12</f>
        <v>7</v>
      </c>
      <c r="G54" s="494">
        <f>Pressupostos!F12</f>
        <v>7</v>
      </c>
      <c r="H54" s="494">
        <f>Pressupostos!G12</f>
        <v>7</v>
      </c>
      <c r="I54" s="494">
        <f>Pressupostos!H12</f>
        <v>7</v>
      </c>
    </row>
    <row r="55" spans="1:9" s="2" customFormat="1" ht="6.75" hidden="1" customHeight="1" outlineLevel="1" thickBot="1">
      <c r="A55" s="57"/>
      <c r="B55" s="57"/>
      <c r="C55" s="57"/>
      <c r="D55" s="57"/>
      <c r="E55" s="57"/>
      <c r="F55" s="57"/>
      <c r="G55" s="57"/>
      <c r="H55" s="57"/>
      <c r="I55" s="57"/>
    </row>
    <row r="56" spans="1:9" s="2" customFormat="1" ht="15.75" hidden="1" outlineLevel="1" thickTop="1">
      <c r="A56" s="512" t="s">
        <v>111</v>
      </c>
      <c r="B56" s="513"/>
      <c r="C56" s="514"/>
      <c r="D56" s="514"/>
      <c r="E56" s="514"/>
      <c r="F56" s="514"/>
      <c r="G56" s="514"/>
      <c r="H56" s="515"/>
      <c r="I56" s="515"/>
    </row>
    <row r="57" spans="1:9" s="2" customFormat="1" ht="15" hidden="1" outlineLevel="1">
      <c r="A57" s="516" t="s">
        <v>112</v>
      </c>
      <c r="B57" s="501"/>
      <c r="C57" s="491"/>
      <c r="D57" s="492">
        <v>0</v>
      </c>
      <c r="E57" s="492" t="e">
        <f>+D62</f>
        <v>#REF!</v>
      </c>
      <c r="F57" s="492" t="e">
        <f>+E62</f>
        <v>#REF!</v>
      </c>
      <c r="G57" s="492" t="e">
        <f>+F62</f>
        <v>#REF!</v>
      </c>
      <c r="H57" s="492" t="e">
        <f>+G62</f>
        <v>#REF!</v>
      </c>
      <c r="I57" s="492" t="e">
        <f>+H62</f>
        <v>#REF!</v>
      </c>
    </row>
    <row r="58" spans="1:9" s="2" customFormat="1" ht="15" hidden="1" outlineLevel="1">
      <c r="A58" s="503" t="s">
        <v>113</v>
      </c>
      <c r="B58" s="508"/>
      <c r="C58" s="509"/>
      <c r="D58" s="510"/>
      <c r="E58" s="510"/>
      <c r="F58" s="510"/>
      <c r="G58" s="510"/>
      <c r="H58" s="510"/>
      <c r="I58" s="510"/>
    </row>
    <row r="59" spans="1:9" s="2" customFormat="1" ht="15" hidden="1" outlineLevel="1">
      <c r="A59" s="503" t="s">
        <v>114</v>
      </c>
      <c r="B59" s="508"/>
      <c r="C59" s="509"/>
      <c r="D59" s="510" t="e">
        <f>#REF!*(1+FMN!D$51)</f>
        <v>#REF!</v>
      </c>
      <c r="E59" s="510" t="e">
        <f>#REF!*(1+FMN!E$51)</f>
        <v>#REF!</v>
      </c>
      <c r="F59" s="510" t="e">
        <f>#REF!*(1+FMN!F$51)</f>
        <v>#REF!</v>
      </c>
      <c r="G59" s="510" t="e">
        <f>#REF!*(1+FMN!G$51)</f>
        <v>#REF!</v>
      </c>
      <c r="H59" s="510" t="e">
        <f>#REF!*(1+FMN!H$51)</f>
        <v>#REF!</v>
      </c>
      <c r="I59" s="510" t="e">
        <f>#REF!*(1+FMN!I$51)</f>
        <v>#REF!</v>
      </c>
    </row>
    <row r="60" spans="1:9" s="2" customFormat="1" ht="15" hidden="1" outlineLevel="1">
      <c r="A60" s="517" t="s">
        <v>115</v>
      </c>
      <c r="B60" s="508"/>
      <c r="C60" s="509"/>
      <c r="D60" s="510">
        <f>'P. Serviços'!D13*(1+FMN!D$53)</f>
        <v>0</v>
      </c>
      <c r="E60" s="510">
        <f>'P. Serviços'!E13*(1+FMN!E$53)</f>
        <v>0</v>
      </c>
      <c r="F60" s="510">
        <f>'P. Serviços'!F13*(1+FMN!F$53)</f>
        <v>0</v>
      </c>
      <c r="G60" s="510">
        <f>'P. Serviços'!G13*(1+FMN!G$53)</f>
        <v>0</v>
      </c>
      <c r="H60" s="510">
        <f>'P. Serviços'!H13*(1+FMN!H$53)</f>
        <v>0</v>
      </c>
      <c r="I60" s="510">
        <f>'P. Serviços'!I13*(1+FMN!I$53)</f>
        <v>0</v>
      </c>
    </row>
    <row r="61" spans="1:9" s="2" customFormat="1" ht="15" hidden="1" outlineLevel="1">
      <c r="A61" s="518" t="s">
        <v>116</v>
      </c>
      <c r="B61" s="499"/>
      <c r="C61" s="494"/>
      <c r="D61" s="495" t="e">
        <f t="shared" ref="D61:I61" si="10">+D57+(SUM(D58:D60)*(1-D54/360))</f>
        <v>#REF!</v>
      </c>
      <c r="E61" s="495" t="e">
        <f t="shared" si="10"/>
        <v>#REF!</v>
      </c>
      <c r="F61" s="495" t="e">
        <f t="shared" si="10"/>
        <v>#REF!</v>
      </c>
      <c r="G61" s="495" t="e">
        <f t="shared" si="10"/>
        <v>#REF!</v>
      </c>
      <c r="H61" s="495" t="e">
        <f t="shared" si="10"/>
        <v>#REF!</v>
      </c>
      <c r="I61" s="495" t="e">
        <f t="shared" si="10"/>
        <v>#REF!</v>
      </c>
    </row>
    <row r="62" spans="1:9" s="2" customFormat="1" ht="15.75" hidden="1" outlineLevel="1" thickBot="1">
      <c r="A62" s="523" t="s">
        <v>117</v>
      </c>
      <c r="B62" s="453"/>
      <c r="C62" s="543"/>
      <c r="D62" s="543" t="e">
        <f t="shared" ref="D62:I62" si="11">+D57+SUM(D58:D60)-D61</f>
        <v>#REF!</v>
      </c>
      <c r="E62" s="543" t="e">
        <f t="shared" si="11"/>
        <v>#REF!</v>
      </c>
      <c r="F62" s="543" t="e">
        <f t="shared" si="11"/>
        <v>#REF!</v>
      </c>
      <c r="G62" s="543" t="e">
        <f t="shared" si="11"/>
        <v>#REF!</v>
      </c>
      <c r="H62" s="543" t="e">
        <f t="shared" si="11"/>
        <v>#REF!</v>
      </c>
      <c r="I62" s="543" t="e">
        <f t="shared" si="11"/>
        <v>#REF!</v>
      </c>
    </row>
    <row r="63" spans="1:9" s="2" customFormat="1" ht="15" hidden="1" outlineLevel="1">
      <c r="A63" s="57"/>
      <c r="B63" s="57"/>
      <c r="C63" s="57"/>
      <c r="D63" s="57"/>
      <c r="E63" s="57"/>
      <c r="F63" s="57"/>
      <c r="G63" s="57"/>
      <c r="H63" s="57"/>
      <c r="I63" s="57"/>
    </row>
    <row r="64" spans="1:9" s="2" customFormat="1" ht="15" hidden="1" outlineLevel="1">
      <c r="A64" s="57"/>
      <c r="B64" s="57"/>
      <c r="C64" s="57"/>
      <c r="D64" s="57"/>
      <c r="E64" s="57"/>
      <c r="F64" s="57"/>
      <c r="G64" s="57"/>
      <c r="H64" s="57"/>
      <c r="I64" s="57"/>
    </row>
    <row r="65" spans="1:9" s="2" customFormat="1" ht="15" hidden="1" outlineLevel="1">
      <c r="A65" s="57"/>
      <c r="B65" s="57"/>
      <c r="C65" s="57"/>
      <c r="D65" s="57"/>
      <c r="E65" s="57"/>
      <c r="F65" s="57"/>
      <c r="G65" s="57"/>
      <c r="H65" s="57"/>
      <c r="I65" s="57"/>
    </row>
    <row r="66" spans="1:9" s="2" customFormat="1" ht="18" hidden="1" outlineLevel="1">
      <c r="A66" s="395" t="s">
        <v>118</v>
      </c>
      <c r="B66" s="57"/>
      <c r="C66" s="57"/>
      <c r="D66" s="57"/>
      <c r="E66" s="57"/>
      <c r="F66" s="57"/>
      <c r="G66" s="57"/>
      <c r="H66" s="57"/>
      <c r="I66" s="57"/>
    </row>
    <row r="67" spans="1:9" s="2" customFormat="1" ht="6" hidden="1" customHeight="1" outlineLevel="1" thickBot="1">
      <c r="A67" s="57"/>
      <c r="B67" s="57"/>
      <c r="C67" s="57"/>
      <c r="D67" s="57"/>
      <c r="E67" s="57"/>
      <c r="F67" s="57"/>
      <c r="G67" s="57"/>
      <c r="H67" s="57"/>
      <c r="I67" s="57"/>
    </row>
    <row r="68" spans="1:9" s="2" customFormat="1" ht="15.75" hidden="1" outlineLevel="1" thickTop="1">
      <c r="A68" s="264" t="s">
        <v>181</v>
      </c>
      <c r="B68" s="265"/>
      <c r="C68" s="266">
        <f t="shared" ref="C68:I68" si="12">C$20</f>
        <v>2010</v>
      </c>
      <c r="D68" s="266">
        <f t="shared" si="12"/>
        <v>2011</v>
      </c>
      <c r="E68" s="266">
        <f t="shared" si="12"/>
        <v>2012</v>
      </c>
      <c r="F68" s="266">
        <f t="shared" si="12"/>
        <v>2013</v>
      </c>
      <c r="G68" s="266">
        <f t="shared" si="12"/>
        <v>2014</v>
      </c>
      <c r="H68" s="266">
        <f t="shared" si="12"/>
        <v>2015</v>
      </c>
      <c r="I68" s="266">
        <f t="shared" si="12"/>
        <v>2016</v>
      </c>
    </row>
    <row r="69" spans="1:9" s="2" customFormat="1" ht="15" hidden="1" outlineLevel="1">
      <c r="A69" s="519" t="s">
        <v>119</v>
      </c>
      <c r="B69" s="501"/>
      <c r="C69" s="491"/>
      <c r="D69" s="491"/>
      <c r="E69" s="491"/>
      <c r="F69" s="491"/>
      <c r="G69" s="491"/>
      <c r="H69" s="491"/>
      <c r="I69" s="491"/>
    </row>
    <row r="70" spans="1:9" s="2" customFormat="1" ht="15" hidden="1" outlineLevel="1">
      <c r="A70" s="503" t="s">
        <v>120</v>
      </c>
      <c r="B70" s="65"/>
      <c r="C70" s="509">
        <f>Estado!B$12</f>
        <v>0</v>
      </c>
      <c r="D70" s="509">
        <f>Estado!C$12</f>
        <v>0.12</v>
      </c>
      <c r="E70" s="509">
        <f>Estado!D$12</f>
        <v>0.12</v>
      </c>
      <c r="F70" s="509">
        <f>Estado!E$12</f>
        <v>0.12</v>
      </c>
      <c r="G70" s="509">
        <f>Estado!F$12</f>
        <v>0.12</v>
      </c>
      <c r="H70" s="509">
        <f>Estado!G$12</f>
        <v>0.12</v>
      </c>
      <c r="I70" s="509">
        <f>Estado!H$12</f>
        <v>0.12</v>
      </c>
    </row>
    <row r="71" spans="1:9" s="2" customFormat="1" ht="15" hidden="1" outlineLevel="1">
      <c r="A71" s="503" t="s">
        <v>121</v>
      </c>
      <c r="B71" s="65"/>
      <c r="C71" s="509">
        <f>Estado!B$12</f>
        <v>0</v>
      </c>
      <c r="D71" s="509">
        <f>Estado!C$12</f>
        <v>0.12</v>
      </c>
      <c r="E71" s="509">
        <f>Estado!D$12</f>
        <v>0.12</v>
      </c>
      <c r="F71" s="509">
        <f>Estado!E$12</f>
        <v>0.12</v>
      </c>
      <c r="G71" s="509">
        <f>Estado!F$12</f>
        <v>0.12</v>
      </c>
      <c r="H71" s="509">
        <f>Estado!G$12</f>
        <v>0.12</v>
      </c>
      <c r="I71" s="509">
        <f>Estado!H$12</f>
        <v>0.12</v>
      </c>
    </row>
    <row r="72" spans="1:9" s="2" customFormat="1" ht="15" hidden="1" outlineLevel="1">
      <c r="A72" s="503" t="s">
        <v>122</v>
      </c>
      <c r="B72" s="65"/>
      <c r="C72" s="509">
        <f>Estado!B$11</f>
        <v>0</v>
      </c>
      <c r="D72" s="509">
        <f>Estado!C$11</f>
        <v>0.12</v>
      </c>
      <c r="E72" s="509">
        <f>Estado!D$11</f>
        <v>0.12</v>
      </c>
      <c r="F72" s="509">
        <f>Estado!E$11</f>
        <v>0.12</v>
      </c>
      <c r="G72" s="509">
        <f>Estado!F$11</f>
        <v>0.12</v>
      </c>
      <c r="H72" s="509">
        <f>Estado!G$11</f>
        <v>0.12</v>
      </c>
      <c r="I72" s="509">
        <f>Estado!H$11</f>
        <v>0.12</v>
      </c>
    </row>
    <row r="73" spans="1:9" s="2" customFormat="1" ht="15" hidden="1" outlineLevel="1">
      <c r="A73" s="520" t="s">
        <v>123</v>
      </c>
      <c r="B73" s="65"/>
      <c r="C73" s="204"/>
      <c r="D73" s="204"/>
      <c r="E73" s="204"/>
      <c r="F73" s="204"/>
      <c r="G73" s="204"/>
      <c r="H73" s="204"/>
      <c r="I73" s="204"/>
    </row>
    <row r="74" spans="1:9" s="2" customFormat="1" ht="15" hidden="1" outlineLevel="1">
      <c r="A74" s="503" t="s">
        <v>120</v>
      </c>
      <c r="B74" s="65"/>
      <c r="C74" s="204">
        <f>Pressupostos!B$10</f>
        <v>0</v>
      </c>
      <c r="D74" s="204">
        <f>Pressupostos!C$10</f>
        <v>30</v>
      </c>
      <c r="E74" s="204">
        <f>Pressupostos!D$10</f>
        <v>30</v>
      </c>
      <c r="F74" s="204">
        <f>Pressupostos!E$10</f>
        <v>30</v>
      </c>
      <c r="G74" s="204">
        <f>Pressupostos!F$10</f>
        <v>30</v>
      </c>
      <c r="H74" s="204">
        <f>Pressupostos!G$10</f>
        <v>30</v>
      </c>
      <c r="I74" s="204">
        <f>Pressupostos!H$10</f>
        <v>30</v>
      </c>
    </row>
    <row r="75" spans="1:9" s="2" customFormat="1" ht="15" hidden="1" outlineLevel="1">
      <c r="A75" s="503" t="s">
        <v>121</v>
      </c>
      <c r="B75" s="65"/>
      <c r="C75" s="204">
        <f>Pressupostos!B$10</f>
        <v>0</v>
      </c>
      <c r="D75" s="204">
        <f>Pressupostos!C$10</f>
        <v>30</v>
      </c>
      <c r="E75" s="204">
        <f>Pressupostos!D$10</f>
        <v>30</v>
      </c>
      <c r="F75" s="204">
        <f>Pressupostos!E$10</f>
        <v>30</v>
      </c>
      <c r="G75" s="204">
        <f>Pressupostos!F$10</f>
        <v>30</v>
      </c>
      <c r="H75" s="204">
        <f>Pressupostos!G$10</f>
        <v>30</v>
      </c>
      <c r="I75" s="204">
        <f>Pressupostos!H$10</f>
        <v>30</v>
      </c>
    </row>
    <row r="76" spans="1:9" s="2" customFormat="1" ht="15" hidden="1" outlineLevel="1">
      <c r="A76" s="521" t="s">
        <v>122</v>
      </c>
      <c r="B76" s="499"/>
      <c r="C76" s="494">
        <f>Pressupostos!B$11</f>
        <v>0</v>
      </c>
      <c r="D76" s="494">
        <f>Pressupostos!C$11</f>
        <v>15</v>
      </c>
      <c r="E76" s="494">
        <f>Pressupostos!D$11</f>
        <v>15</v>
      </c>
      <c r="F76" s="494">
        <f>Pressupostos!E$11</f>
        <v>15</v>
      </c>
      <c r="G76" s="494">
        <f>Pressupostos!F$11</f>
        <v>15</v>
      </c>
      <c r="H76" s="494">
        <f>Pressupostos!G$11</f>
        <v>15</v>
      </c>
      <c r="I76" s="494">
        <f>Pressupostos!H$11</f>
        <v>15</v>
      </c>
    </row>
    <row r="77" spans="1:9" s="2" customFormat="1" ht="15" hidden="1" customHeight="1" outlineLevel="1" thickBot="1">
      <c r="A77" s="57"/>
      <c r="B77" s="57"/>
      <c r="C77" s="57"/>
      <c r="D77" s="57"/>
      <c r="E77" s="57"/>
      <c r="F77" s="57"/>
      <c r="G77" s="57"/>
      <c r="H77" s="57"/>
      <c r="I77" s="57"/>
    </row>
    <row r="78" spans="1:9" s="2" customFormat="1" ht="15" hidden="1" customHeight="1" outlineLevel="1" thickTop="1">
      <c r="A78" s="512" t="s">
        <v>124</v>
      </c>
      <c r="B78" s="513"/>
      <c r="C78" s="514"/>
      <c r="D78" s="514"/>
      <c r="E78" s="514"/>
      <c r="F78" s="514"/>
      <c r="G78" s="514"/>
      <c r="H78" s="515"/>
      <c r="I78" s="515"/>
    </row>
    <row r="79" spans="1:9" s="2" customFormat="1" ht="15" hidden="1" customHeight="1" outlineLevel="1">
      <c r="A79" s="522" t="s">
        <v>125</v>
      </c>
      <c r="B79" s="501"/>
      <c r="C79" s="492"/>
      <c r="D79" s="492">
        <v>0</v>
      </c>
      <c r="E79" s="492">
        <f>D83</f>
        <v>0</v>
      </c>
      <c r="F79" s="492">
        <f>E83</f>
        <v>0</v>
      </c>
      <c r="G79" s="492">
        <f>F83</f>
        <v>0</v>
      </c>
      <c r="H79" s="492">
        <f>G83</f>
        <v>0</v>
      </c>
      <c r="I79" s="492">
        <f>H83</f>
        <v>0</v>
      </c>
    </row>
    <row r="80" spans="1:9" s="2" customFormat="1" ht="15" hidden="1" customHeight="1" outlineLevel="1">
      <c r="A80" s="503" t="s">
        <v>126</v>
      </c>
      <c r="B80" s="65"/>
      <c r="C80" s="493"/>
      <c r="D80" s="493">
        <f>CMVMC!D34*(1+FMN!D$71)</f>
        <v>0</v>
      </c>
      <c r="E80" s="493">
        <f>CMVMC!E34*(1+FMN!E$71)</f>
        <v>0</v>
      </c>
      <c r="F80" s="493">
        <f>CMVMC!F34*(1+FMN!F$71)</f>
        <v>0</v>
      </c>
      <c r="G80" s="493">
        <f>CMVMC!G34*(1+FMN!G$71)</f>
        <v>0</v>
      </c>
      <c r="H80" s="493">
        <f>CMVMC!H34*(1+FMN!H$71)</f>
        <v>0</v>
      </c>
      <c r="I80" s="493">
        <f>CMVMC!I34*(1+FMN!I$71)</f>
        <v>0</v>
      </c>
    </row>
    <row r="81" spans="1:9" s="2" customFormat="1" ht="15" hidden="1" customHeight="1" outlineLevel="1">
      <c r="A81" s="503" t="s">
        <v>127</v>
      </c>
      <c r="B81" s="65"/>
      <c r="C81" s="493"/>
      <c r="D81" s="493">
        <f>'Custo Merc'!D29*(1+FMN!D$70)</f>
        <v>0</v>
      </c>
      <c r="E81" s="493">
        <f>'Custo Merc'!E29*(1+FMN!E$70)</f>
        <v>0</v>
      </c>
      <c r="F81" s="493">
        <f>'Custo Merc'!F29*(1+FMN!F$70)</f>
        <v>0</v>
      </c>
      <c r="G81" s="493">
        <f>'Custo Merc'!G29*(1+FMN!G$70)</f>
        <v>0</v>
      </c>
      <c r="H81" s="493">
        <f>'Custo Merc'!H29*(1+FMN!H$70)</f>
        <v>0</v>
      </c>
      <c r="I81" s="493">
        <f>'Custo Merc'!I29*(1+FMN!I$70)</f>
        <v>0</v>
      </c>
    </row>
    <row r="82" spans="1:9" s="2" customFormat="1" ht="15" hidden="1" customHeight="1" outlineLevel="1">
      <c r="A82" s="521" t="s">
        <v>128</v>
      </c>
      <c r="B82" s="499"/>
      <c r="C82" s="495"/>
      <c r="D82" s="495">
        <f t="shared" ref="D82:I82" si="13">D79+SUM(D80:D81)*(1-D74/360)</f>
        <v>0</v>
      </c>
      <c r="E82" s="495">
        <f t="shared" si="13"/>
        <v>0</v>
      </c>
      <c r="F82" s="495">
        <f t="shared" si="13"/>
        <v>0</v>
      </c>
      <c r="G82" s="495">
        <f t="shared" si="13"/>
        <v>0</v>
      </c>
      <c r="H82" s="495">
        <f t="shared" si="13"/>
        <v>0</v>
      </c>
      <c r="I82" s="495">
        <f t="shared" si="13"/>
        <v>0</v>
      </c>
    </row>
    <row r="83" spans="1:9" s="2" customFormat="1" ht="15" hidden="1" customHeight="1" outlineLevel="1" thickBot="1">
      <c r="A83" s="523" t="s">
        <v>129</v>
      </c>
      <c r="B83" s="453"/>
      <c r="C83" s="543"/>
      <c r="D83" s="543">
        <f t="shared" ref="D83:I83" si="14">D79+SUM(D80:D81)-D82</f>
        <v>0</v>
      </c>
      <c r="E83" s="543">
        <f t="shared" si="14"/>
        <v>0</v>
      </c>
      <c r="F83" s="543">
        <f t="shared" si="14"/>
        <v>0</v>
      </c>
      <c r="G83" s="543">
        <f t="shared" si="14"/>
        <v>0</v>
      </c>
      <c r="H83" s="543">
        <f t="shared" si="14"/>
        <v>0</v>
      </c>
      <c r="I83" s="543">
        <f t="shared" si="14"/>
        <v>0</v>
      </c>
    </row>
    <row r="84" spans="1:9" s="2" customFormat="1" ht="15" hidden="1" customHeight="1" outlineLevel="1" thickTop="1" thickBot="1">
      <c r="A84" s="57"/>
      <c r="B84" s="57"/>
      <c r="C84" s="57"/>
      <c r="D84" s="57"/>
      <c r="E84" s="57"/>
      <c r="F84" s="57"/>
      <c r="G84" s="57"/>
      <c r="H84" s="57"/>
      <c r="I84" s="57"/>
    </row>
    <row r="85" spans="1:9" s="2" customFormat="1" ht="15" hidden="1" customHeight="1" outlineLevel="1" thickTop="1">
      <c r="A85" s="512" t="s">
        <v>130</v>
      </c>
      <c r="B85" s="513"/>
      <c r="C85" s="514"/>
      <c r="D85" s="514"/>
      <c r="E85" s="514"/>
      <c r="F85" s="514"/>
      <c r="G85" s="514"/>
      <c r="H85" s="515"/>
      <c r="I85" s="515"/>
    </row>
    <row r="86" spans="1:9" s="2" customFormat="1" ht="15" hidden="1" customHeight="1" outlineLevel="1">
      <c r="A86" s="491" t="s">
        <v>131</v>
      </c>
      <c r="B86" s="501"/>
      <c r="C86" s="492"/>
      <c r="D86" s="492">
        <v>0</v>
      </c>
      <c r="E86" s="492">
        <f>D89</f>
        <v>0</v>
      </c>
      <c r="F86" s="492">
        <f>E89</f>
        <v>0</v>
      </c>
      <c r="G86" s="492">
        <f>F89</f>
        <v>0</v>
      </c>
      <c r="H86" s="492">
        <f>G89</f>
        <v>0</v>
      </c>
      <c r="I86" s="492">
        <f>H89</f>
        <v>0</v>
      </c>
    </row>
    <row r="87" spans="1:9" s="2" customFormat="1" ht="15" hidden="1" customHeight="1" outlineLevel="1">
      <c r="A87" s="204" t="s">
        <v>132</v>
      </c>
      <c r="B87" s="65"/>
      <c r="C87" s="493"/>
      <c r="D87" s="493">
        <f>FSE!D20*(1+FMN!D$72)</f>
        <v>0</v>
      </c>
      <c r="E87" s="493">
        <f>FSE!E20*(1+FMN!E$72)</f>
        <v>0</v>
      </c>
      <c r="F87" s="493">
        <f>FSE!F20*(1+FMN!F$72)</f>
        <v>0</v>
      </c>
      <c r="G87" s="493">
        <f>FSE!G20*(1+FMN!G$72)</f>
        <v>0</v>
      </c>
      <c r="H87" s="493">
        <f>FSE!H20*(1+FMN!H$72)</f>
        <v>0</v>
      </c>
      <c r="I87" s="493">
        <f>FSE!I20*(1+FMN!I$72)</f>
        <v>0</v>
      </c>
    </row>
    <row r="88" spans="1:9" s="2" customFormat="1" ht="15" hidden="1" customHeight="1" outlineLevel="1">
      <c r="A88" s="494" t="s">
        <v>133</v>
      </c>
      <c r="B88" s="499"/>
      <c r="C88" s="495"/>
      <c r="D88" s="495">
        <f t="shared" ref="D88:I88" si="15">D86+(D87*(1-D76/360))</f>
        <v>0</v>
      </c>
      <c r="E88" s="495">
        <f t="shared" si="15"/>
        <v>0</v>
      </c>
      <c r="F88" s="495">
        <f t="shared" si="15"/>
        <v>0</v>
      </c>
      <c r="G88" s="495">
        <f t="shared" si="15"/>
        <v>0</v>
      </c>
      <c r="H88" s="495">
        <f t="shared" si="15"/>
        <v>0</v>
      </c>
      <c r="I88" s="495">
        <f t="shared" si="15"/>
        <v>0</v>
      </c>
    </row>
    <row r="89" spans="1:9" s="2" customFormat="1" ht="15" hidden="1" customHeight="1" outlineLevel="1" thickBot="1">
      <c r="A89" s="453" t="s">
        <v>134</v>
      </c>
      <c r="B89" s="453"/>
      <c r="C89" s="146"/>
      <c r="D89" s="146">
        <f t="shared" ref="D89:I89" si="16">D86+D87-D88</f>
        <v>0</v>
      </c>
      <c r="E89" s="146">
        <f t="shared" si="16"/>
        <v>0</v>
      </c>
      <c r="F89" s="146">
        <f t="shared" si="16"/>
        <v>0</v>
      </c>
      <c r="G89" s="146">
        <f t="shared" si="16"/>
        <v>0</v>
      </c>
      <c r="H89" s="146">
        <f t="shared" si="16"/>
        <v>0</v>
      </c>
      <c r="I89" s="146">
        <f t="shared" si="16"/>
        <v>0</v>
      </c>
    </row>
    <row r="90" spans="1:9" s="2" customFormat="1" ht="15" hidden="1" customHeight="1" outlineLevel="1" thickTop="1">
      <c r="A90" s="57"/>
      <c r="B90" s="57"/>
      <c r="C90" s="57"/>
      <c r="D90" s="57"/>
      <c r="E90" s="57"/>
      <c r="F90" s="57"/>
      <c r="G90" s="57"/>
      <c r="H90" s="57"/>
      <c r="I90" s="57"/>
    </row>
    <row r="91" spans="1:9" s="2" customFormat="1" ht="15" hidden="1" outlineLevel="1">
      <c r="A91" s="57"/>
      <c r="B91" s="57"/>
      <c r="C91" s="57"/>
      <c r="D91" s="57"/>
      <c r="E91" s="57"/>
      <c r="F91" s="57"/>
      <c r="G91" s="57"/>
      <c r="H91" s="57"/>
      <c r="I91" s="57"/>
    </row>
    <row r="92" spans="1:9" s="2" customFormat="1" ht="15" hidden="1" outlineLevel="1">
      <c r="A92" s="57"/>
      <c r="B92" s="57"/>
      <c r="C92" s="57"/>
      <c r="D92" s="57"/>
      <c r="E92" s="57"/>
      <c r="F92" s="57"/>
      <c r="G92" s="57"/>
      <c r="H92" s="57"/>
      <c r="I92" s="57"/>
    </row>
    <row r="93" spans="1:9" s="2" customFormat="1" ht="18" hidden="1" outlineLevel="1">
      <c r="A93" s="511" t="s">
        <v>135</v>
      </c>
      <c r="B93" s="57"/>
      <c r="C93" s="57"/>
      <c r="D93" s="57"/>
      <c r="E93" s="57"/>
      <c r="F93" s="57"/>
      <c r="G93" s="57"/>
      <c r="H93" s="57"/>
      <c r="I93" s="57"/>
    </row>
    <row r="94" spans="1:9" s="2" customFormat="1" ht="15" hidden="1" outlineLevel="1">
      <c r="A94" s="57"/>
      <c r="B94" s="57"/>
      <c r="C94" s="57"/>
      <c r="D94" s="57"/>
      <c r="E94" s="57"/>
      <c r="F94" s="57"/>
      <c r="G94" s="57"/>
      <c r="H94" s="57"/>
      <c r="I94" s="57"/>
    </row>
    <row r="95" spans="1:9" s="56" customFormat="1" ht="16.5" hidden="1" outlineLevel="1" thickTop="1">
      <c r="A95" s="498" t="s">
        <v>136</v>
      </c>
      <c r="B95" s="120"/>
      <c r="C95" s="266">
        <f t="shared" ref="C95:H95" si="17">C68</f>
        <v>2010</v>
      </c>
      <c r="D95" s="266">
        <f t="shared" si="17"/>
        <v>2011</v>
      </c>
      <c r="E95" s="266">
        <f t="shared" si="17"/>
        <v>2012</v>
      </c>
      <c r="F95" s="266">
        <f t="shared" si="17"/>
        <v>2013</v>
      </c>
      <c r="G95" s="266">
        <f t="shared" si="17"/>
        <v>2014</v>
      </c>
      <c r="H95" s="166">
        <f t="shared" si="17"/>
        <v>2015</v>
      </c>
      <c r="I95" s="166">
        <f>I68</f>
        <v>2016</v>
      </c>
    </row>
    <row r="96" spans="1:9" s="2" customFormat="1" ht="15" hidden="1" outlineLevel="1">
      <c r="A96" s="491" t="s">
        <v>137</v>
      </c>
      <c r="B96" s="501"/>
      <c r="C96" s="491"/>
      <c r="D96" s="491"/>
      <c r="E96" s="491"/>
      <c r="F96" s="491"/>
      <c r="G96" s="491"/>
      <c r="H96" s="491"/>
      <c r="I96" s="491"/>
    </row>
    <row r="97" spans="1:9" s="2" customFormat="1" ht="15" hidden="1" outlineLevel="1">
      <c r="A97" s="204" t="s">
        <v>138</v>
      </c>
      <c r="B97" s="65"/>
      <c r="C97" s="204"/>
      <c r="D97" s="204"/>
      <c r="E97" s="204"/>
      <c r="F97" s="204"/>
      <c r="G97" s="204"/>
      <c r="H97" s="204"/>
      <c r="I97" s="204"/>
    </row>
    <row r="98" spans="1:9" s="2" customFormat="1" ht="15" hidden="1" outlineLevel="1">
      <c r="A98" s="204"/>
      <c r="B98" s="65"/>
      <c r="C98" s="204"/>
      <c r="D98" s="204"/>
      <c r="E98" s="204"/>
      <c r="F98" s="204"/>
      <c r="G98" s="204"/>
      <c r="H98" s="204"/>
      <c r="I98" s="204"/>
    </row>
    <row r="99" spans="1:9" s="2" customFormat="1" ht="15" hidden="1" outlineLevel="1">
      <c r="A99" s="502" t="s">
        <v>9</v>
      </c>
      <c r="B99" s="65"/>
      <c r="C99" s="493"/>
      <c r="D99" s="493"/>
      <c r="E99" s="493"/>
      <c r="F99" s="493"/>
      <c r="G99" s="493"/>
      <c r="H99" s="493"/>
      <c r="I99" s="493"/>
    </row>
    <row r="100" spans="1:9" s="2" customFormat="1" ht="15" hidden="1" outlineLevel="1">
      <c r="A100" s="204" t="s">
        <v>139</v>
      </c>
      <c r="B100" s="65"/>
      <c r="C100" s="493"/>
      <c r="D100" s="493"/>
      <c r="E100" s="493"/>
      <c r="F100" s="493"/>
      <c r="G100" s="493"/>
      <c r="H100" s="493"/>
      <c r="I100" s="493"/>
    </row>
    <row r="101" spans="1:9" s="2" customFormat="1" ht="15" hidden="1" outlineLevel="1">
      <c r="A101" s="204" t="s">
        <v>140</v>
      </c>
      <c r="B101" s="65"/>
      <c r="C101" s="493"/>
      <c r="D101" s="493"/>
      <c r="E101" s="493"/>
      <c r="F101" s="493"/>
      <c r="G101" s="493"/>
      <c r="H101" s="493"/>
      <c r="I101" s="493"/>
    </row>
    <row r="102" spans="1:9" s="2" customFormat="1" ht="15" hidden="1" outlineLevel="1">
      <c r="A102" s="204" t="s">
        <v>141</v>
      </c>
      <c r="B102" s="65"/>
      <c r="C102" s="493"/>
      <c r="D102" s="493"/>
      <c r="E102" s="493"/>
      <c r="F102" s="493"/>
      <c r="G102" s="493"/>
      <c r="H102" s="493"/>
      <c r="I102" s="493"/>
    </row>
    <row r="103" spans="1:9" s="2" customFormat="1" ht="15" hidden="1" outlineLevel="1">
      <c r="A103" s="204" t="s">
        <v>142</v>
      </c>
      <c r="B103" s="65"/>
      <c r="C103" s="493"/>
      <c r="D103" s="493"/>
      <c r="E103" s="493"/>
      <c r="F103" s="493"/>
      <c r="G103" s="493"/>
      <c r="H103" s="493"/>
      <c r="I103" s="493"/>
    </row>
    <row r="104" spans="1:9" s="2" customFormat="1" ht="15" hidden="1" outlineLevel="1">
      <c r="A104" s="204" t="s">
        <v>143</v>
      </c>
      <c r="B104" s="65"/>
      <c r="C104" s="493"/>
      <c r="D104" s="493"/>
      <c r="E104" s="493"/>
      <c r="F104" s="493"/>
      <c r="G104" s="493"/>
      <c r="H104" s="493"/>
      <c r="I104" s="493"/>
    </row>
    <row r="105" spans="1:9" s="2" customFormat="1" ht="15" hidden="1" outlineLevel="1">
      <c r="A105" s="204" t="s">
        <v>144</v>
      </c>
      <c r="B105" s="65"/>
      <c r="C105" s="493"/>
      <c r="D105" s="493"/>
      <c r="E105" s="493"/>
      <c r="F105" s="493"/>
      <c r="G105" s="493"/>
      <c r="H105" s="493"/>
      <c r="I105" s="493"/>
    </row>
    <row r="106" spans="1:9" s="2" customFormat="1" ht="15" hidden="1" outlineLevel="1">
      <c r="A106" s="204"/>
      <c r="B106" s="65"/>
      <c r="C106" s="493"/>
      <c r="D106" s="493"/>
      <c r="E106" s="493"/>
      <c r="F106" s="493"/>
      <c r="G106" s="493"/>
      <c r="H106" s="493"/>
      <c r="I106" s="493"/>
    </row>
    <row r="107" spans="1:9" s="2" customFormat="1" ht="15" hidden="1" outlineLevel="1">
      <c r="A107" s="502" t="s">
        <v>145</v>
      </c>
      <c r="B107" s="65"/>
      <c r="C107" s="493"/>
      <c r="D107" s="493"/>
      <c r="E107" s="493"/>
      <c r="F107" s="493"/>
      <c r="G107" s="493"/>
      <c r="H107" s="493"/>
      <c r="I107" s="493"/>
    </row>
    <row r="108" spans="1:9" s="2" customFormat="1" ht="15" hidden="1" outlineLevel="1">
      <c r="A108" s="204" t="s">
        <v>146</v>
      </c>
      <c r="B108" s="65"/>
      <c r="C108" s="493"/>
      <c r="D108" s="493"/>
      <c r="E108" s="493"/>
      <c r="F108" s="493"/>
      <c r="G108" s="493"/>
      <c r="H108" s="493"/>
      <c r="I108" s="493"/>
    </row>
    <row r="109" spans="1:9" s="2" customFormat="1" ht="15" hidden="1" outlineLevel="1">
      <c r="A109" s="204" t="s">
        <v>147</v>
      </c>
      <c r="B109" s="65"/>
      <c r="C109" s="493"/>
      <c r="D109" s="493"/>
      <c r="E109" s="493"/>
      <c r="F109" s="493"/>
      <c r="G109" s="493"/>
      <c r="H109" s="493"/>
      <c r="I109" s="493"/>
    </row>
    <row r="110" spans="1:9" s="2" customFormat="1" ht="15" hidden="1" outlineLevel="1">
      <c r="A110" s="204" t="s">
        <v>148</v>
      </c>
      <c r="B110" s="65"/>
      <c r="C110" s="493"/>
      <c r="D110" s="493"/>
      <c r="E110" s="493"/>
      <c r="F110" s="493"/>
      <c r="G110" s="493"/>
      <c r="H110" s="493"/>
      <c r="I110" s="493"/>
    </row>
    <row r="111" spans="1:9" s="2" customFormat="1" ht="15" hidden="1" outlineLevel="1">
      <c r="A111" s="204" t="s">
        <v>149</v>
      </c>
      <c r="B111" s="65"/>
      <c r="C111" s="493"/>
      <c r="D111" s="493"/>
      <c r="E111" s="493"/>
      <c r="F111" s="493"/>
      <c r="G111" s="493"/>
      <c r="H111" s="493"/>
      <c r="I111" s="493"/>
    </row>
    <row r="112" spans="1:9" s="2" customFormat="1" ht="15" hidden="1" outlineLevel="1">
      <c r="A112" s="502" t="s">
        <v>150</v>
      </c>
      <c r="B112" s="65"/>
      <c r="C112" s="493"/>
      <c r="D112" s="493"/>
      <c r="E112" s="493"/>
      <c r="F112" s="493"/>
      <c r="G112" s="493"/>
      <c r="H112" s="493"/>
      <c r="I112" s="493"/>
    </row>
    <row r="113" spans="1:9" s="2" customFormat="1" ht="15" hidden="1" outlineLevel="1">
      <c r="A113" s="204" t="s">
        <v>146</v>
      </c>
      <c r="B113" s="65"/>
      <c r="C113" s="493"/>
      <c r="D113" s="493"/>
      <c r="E113" s="493"/>
      <c r="F113" s="493"/>
      <c r="G113" s="493"/>
      <c r="H113" s="493"/>
      <c r="I113" s="493"/>
    </row>
    <row r="114" spans="1:9" s="2" customFormat="1" ht="15" hidden="1" outlineLevel="1">
      <c r="A114" s="204" t="s">
        <v>151</v>
      </c>
      <c r="B114" s="65"/>
      <c r="C114" s="493"/>
      <c r="D114" s="493"/>
      <c r="E114" s="493"/>
      <c r="F114" s="493"/>
      <c r="G114" s="493"/>
      <c r="H114" s="493"/>
      <c r="I114" s="493"/>
    </row>
    <row r="115" spans="1:9" s="2" customFormat="1" ht="15" hidden="1" outlineLevel="1">
      <c r="A115" s="204" t="s">
        <v>152</v>
      </c>
      <c r="B115" s="65"/>
      <c r="C115" s="493"/>
      <c r="D115" s="493"/>
      <c r="E115" s="493"/>
      <c r="F115" s="493"/>
      <c r="G115" s="493"/>
      <c r="H115" s="493"/>
      <c r="I115" s="493"/>
    </row>
    <row r="116" spans="1:9" s="2" customFormat="1" ht="15" hidden="1" outlineLevel="1">
      <c r="A116" s="204"/>
      <c r="B116" s="65"/>
      <c r="C116" s="493"/>
      <c r="D116" s="493"/>
      <c r="E116" s="493"/>
      <c r="F116" s="493"/>
      <c r="G116" s="493"/>
      <c r="H116" s="493"/>
      <c r="I116" s="493"/>
    </row>
    <row r="117" spans="1:9" s="56" customFormat="1" ht="16.5" hidden="1" outlineLevel="1" thickBot="1">
      <c r="A117" s="523" t="s">
        <v>153</v>
      </c>
      <c r="B117" s="453"/>
      <c r="C117" s="543"/>
      <c r="D117" s="543"/>
      <c r="E117" s="543"/>
      <c r="F117" s="543"/>
      <c r="G117" s="543"/>
      <c r="H117" s="543"/>
      <c r="I117" s="543"/>
    </row>
    <row r="118" spans="1:9" s="2" customFormat="1" ht="15" collapsed="1">
      <c r="A118" s="57"/>
      <c r="B118" s="57"/>
      <c r="C118" s="57"/>
      <c r="D118" s="57"/>
      <c r="E118" s="57"/>
      <c r="F118" s="57"/>
      <c r="G118" s="57"/>
      <c r="H118" s="57"/>
      <c r="I118" s="57"/>
    </row>
  </sheetData>
  <phoneticPr fontId="0" type="noConversion"/>
  <printOptions horizontalCentered="1"/>
  <pageMargins left="0.75" right="0.75" top="0.54" bottom="0.98425196850393704" header="0" footer="0"/>
  <pageSetup paperSize="9" scale="80" orientation="portrait" r:id="rId1"/>
  <headerFooter alignWithMargins="0"/>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18">
    <pageSetUpPr fitToPage="1"/>
  </sheetPr>
  <dimension ref="A1:I39"/>
  <sheetViews>
    <sheetView view="pageBreakPreview" zoomScaleNormal="100" zoomScaleSheetLayoutView="100" workbookViewId="0">
      <selection activeCell="A10" sqref="A10"/>
    </sheetView>
  </sheetViews>
  <sheetFormatPr defaultRowHeight="12.75" outlineLevelCol="1"/>
  <cols>
    <col min="1" max="1" width="34.85546875" style="54" customWidth="1"/>
    <col min="2" max="2" width="10.5703125" style="54" hidden="1" customWidth="1" outlineLevel="1"/>
    <col min="3" max="3" width="10.5703125" style="54" customWidth="1" collapsed="1"/>
    <col min="4" max="9" width="10.5703125" style="54" customWidth="1"/>
    <col min="10" max="16384" width="9.140625" style="54"/>
  </cols>
  <sheetData>
    <row r="1" spans="1:9" s="234" customFormat="1" ht="18.75">
      <c r="A1" s="308" t="s">
        <v>481</v>
      </c>
    </row>
    <row r="2" spans="1:9" s="234" customFormat="1" ht="19.5" customHeight="1">
      <c r="A2" s="308" t="s">
        <v>482</v>
      </c>
    </row>
    <row r="3" spans="1:9" s="234" customFormat="1" ht="13.5" thickBot="1">
      <c r="A3" s="5"/>
      <c r="B3" s="5"/>
      <c r="C3" s="78"/>
      <c r="D3" s="78"/>
      <c r="E3" s="78"/>
      <c r="F3" s="78"/>
      <c r="G3" s="78"/>
      <c r="H3" s="78"/>
      <c r="I3" s="78"/>
    </row>
    <row r="4" spans="1:9" ht="15" customHeight="1" thickTop="1">
      <c r="A4" s="169" t="s">
        <v>483</v>
      </c>
      <c r="B4" s="169"/>
      <c r="C4" s="166">
        <f>Pressupostos!B$6</f>
        <v>2010</v>
      </c>
      <c r="D4" s="166">
        <f>Pressupostos!C$6</f>
        <v>2011</v>
      </c>
      <c r="E4" s="166">
        <f>Pressupostos!D$6</f>
        <v>2012</v>
      </c>
      <c r="F4" s="166">
        <f>Pressupostos!E$6</f>
        <v>2013</v>
      </c>
      <c r="G4" s="166">
        <f>Pressupostos!F$6</f>
        <v>2014</v>
      </c>
      <c r="H4" s="166">
        <f>Pressupostos!G$6</f>
        <v>2015</v>
      </c>
      <c r="I4" s="166">
        <f>Pressupostos!H$6</f>
        <v>2016</v>
      </c>
    </row>
    <row r="5" spans="1:9" ht="15" customHeight="1">
      <c r="A5" s="224" t="s">
        <v>484</v>
      </c>
      <c r="B5" s="65"/>
      <c r="C5" s="368">
        <v>0</v>
      </c>
      <c r="D5" s="368">
        <f>C5</f>
        <v>0</v>
      </c>
      <c r="E5" s="368">
        <f t="shared" ref="E5:H8" si="0">D5</f>
        <v>0</v>
      </c>
      <c r="F5" s="368">
        <f t="shared" si="0"/>
        <v>0</v>
      </c>
      <c r="G5" s="368">
        <f t="shared" si="0"/>
        <v>0</v>
      </c>
      <c r="H5" s="368">
        <f t="shared" si="0"/>
        <v>0</v>
      </c>
      <c r="I5" s="368">
        <f>H5</f>
        <v>0</v>
      </c>
    </row>
    <row r="6" spans="1:9" ht="15" customHeight="1">
      <c r="A6" s="224" t="s">
        <v>485</v>
      </c>
      <c r="B6" s="65"/>
      <c r="C6" s="368">
        <v>0</v>
      </c>
      <c r="D6" s="368">
        <f>C6</f>
        <v>0</v>
      </c>
      <c r="E6" s="368">
        <f t="shared" si="0"/>
        <v>0</v>
      </c>
      <c r="F6" s="368">
        <f t="shared" si="0"/>
        <v>0</v>
      </c>
      <c r="G6" s="368">
        <f t="shared" si="0"/>
        <v>0</v>
      </c>
      <c r="H6" s="368">
        <f t="shared" si="0"/>
        <v>0</v>
      </c>
      <c r="I6" s="368">
        <f>H6</f>
        <v>0</v>
      </c>
    </row>
    <row r="7" spans="1:9" ht="15" customHeight="1">
      <c r="A7" s="224" t="s">
        <v>486</v>
      </c>
      <c r="B7" s="65"/>
      <c r="C7" s="368">
        <v>0</v>
      </c>
      <c r="D7" s="368">
        <f>C7</f>
        <v>0</v>
      </c>
      <c r="E7" s="368">
        <f t="shared" si="0"/>
        <v>0</v>
      </c>
      <c r="F7" s="368">
        <f t="shared" si="0"/>
        <v>0</v>
      </c>
      <c r="G7" s="368">
        <f t="shared" si="0"/>
        <v>0</v>
      </c>
      <c r="H7" s="368">
        <f t="shared" si="0"/>
        <v>0</v>
      </c>
      <c r="I7" s="368">
        <f>H7</f>
        <v>0</v>
      </c>
    </row>
    <row r="8" spans="1:9" ht="15" customHeight="1" thickBot="1">
      <c r="A8" s="386" t="s">
        <v>487</v>
      </c>
      <c r="B8" s="65"/>
      <c r="C8" s="368">
        <v>4.0000000000000001E-3</v>
      </c>
      <c r="D8" s="368">
        <f>C8</f>
        <v>4.0000000000000001E-3</v>
      </c>
      <c r="E8" s="369">
        <f t="shared" si="0"/>
        <v>4.0000000000000001E-3</v>
      </c>
      <c r="F8" s="368">
        <f t="shared" si="0"/>
        <v>4.0000000000000001E-3</v>
      </c>
      <c r="G8" s="368">
        <f t="shared" si="0"/>
        <v>4.0000000000000001E-3</v>
      </c>
      <c r="H8" s="368">
        <f t="shared" si="0"/>
        <v>4.0000000000000001E-3</v>
      </c>
      <c r="I8" s="368">
        <f>H8</f>
        <v>4.0000000000000001E-3</v>
      </c>
    </row>
    <row r="9" spans="1:9" ht="15" customHeight="1">
      <c r="A9" s="355"/>
      <c r="B9" s="355"/>
      <c r="C9" s="355"/>
      <c r="D9" s="355"/>
      <c r="E9" s="356"/>
      <c r="F9" s="355"/>
      <c r="G9" s="355"/>
      <c r="H9" s="355"/>
      <c r="I9" s="355"/>
    </row>
    <row r="10" spans="1:9" ht="15" customHeight="1">
      <c r="A10" s="357" t="s">
        <v>488</v>
      </c>
      <c r="B10" s="357"/>
      <c r="C10" s="716" t="s">
        <v>11</v>
      </c>
      <c r="D10" s="716"/>
      <c r="E10" s="358">
        <f>0</f>
        <v>0</v>
      </c>
      <c r="F10" s="359"/>
      <c r="G10" s="359"/>
      <c r="H10" s="359"/>
      <c r="I10" s="359"/>
    </row>
    <row r="11" spans="1:9" ht="15" customHeight="1" thickBot="1">
      <c r="A11" s="360"/>
      <c r="B11" s="360"/>
      <c r="C11" s="717" t="s">
        <v>12</v>
      </c>
      <c r="D11" s="717"/>
      <c r="E11" s="361">
        <v>0.95</v>
      </c>
      <c r="F11" s="360"/>
      <c r="G11" s="360"/>
      <c r="H11" s="360"/>
      <c r="I11" s="360"/>
    </row>
    <row r="12" spans="1:9" ht="39" customHeight="1" thickTop="1">
      <c r="A12" s="200" t="s">
        <v>316</v>
      </c>
      <c r="B12" s="362"/>
      <c r="C12" s="136" t="s">
        <v>489</v>
      </c>
      <c r="D12" s="136" t="s">
        <v>490</v>
      </c>
      <c r="E12" s="136" t="s">
        <v>491</v>
      </c>
      <c r="F12" s="136" t="s">
        <v>318</v>
      </c>
      <c r="G12" s="136" t="s">
        <v>492</v>
      </c>
      <c r="H12" s="136" t="s">
        <v>493</v>
      </c>
      <c r="I12" s="136" t="s">
        <v>493</v>
      </c>
    </row>
    <row r="13" spans="1:9" ht="14.1" customHeight="1">
      <c r="A13" s="69"/>
      <c r="B13" s="452"/>
      <c r="C13" s="263"/>
      <c r="D13" s="263"/>
      <c r="E13" s="263"/>
      <c r="F13" s="263"/>
      <c r="G13" s="263"/>
      <c r="H13" s="263"/>
      <c r="I13" s="263"/>
    </row>
    <row r="14" spans="1:9" ht="14.1" customHeight="1">
      <c r="A14" s="144" t="s">
        <v>494</v>
      </c>
      <c r="B14" s="452"/>
      <c r="C14" s="59"/>
      <c r="D14" s="60">
        <f>0</f>
        <v>0</v>
      </c>
      <c r="E14" s="60">
        <v>0</v>
      </c>
      <c r="F14" s="363">
        <v>0</v>
      </c>
      <c r="G14" s="60">
        <f>C14</f>
        <v>0</v>
      </c>
      <c r="H14" s="60">
        <f t="shared" ref="H14:I30" si="1">E14+F14</f>
        <v>0</v>
      </c>
      <c r="I14" s="60">
        <f t="shared" si="1"/>
        <v>0</v>
      </c>
    </row>
    <row r="15" spans="1:9" ht="14.1" customHeight="1">
      <c r="A15" s="144" t="s">
        <v>495</v>
      </c>
      <c r="B15" s="452"/>
      <c r="C15" s="59"/>
      <c r="D15" s="60">
        <f>G14</f>
        <v>0</v>
      </c>
      <c r="E15" s="60">
        <f>(G14*(C$6))/2*(1+C$8)</f>
        <v>0</v>
      </c>
      <c r="F15" s="363">
        <v>0</v>
      </c>
      <c r="G15" s="60">
        <f>D15+C15-F15</f>
        <v>0</v>
      </c>
      <c r="H15" s="60">
        <v>0</v>
      </c>
      <c r="I15" s="60">
        <v>0</v>
      </c>
    </row>
    <row r="16" spans="1:9" ht="14.1" customHeight="1">
      <c r="A16" s="144" t="s">
        <v>336</v>
      </c>
      <c r="B16" s="452"/>
      <c r="C16" s="59">
        <f>$E$10*$E$11</f>
        <v>0</v>
      </c>
      <c r="D16" s="60">
        <f>G15+E15</f>
        <v>0</v>
      </c>
      <c r="E16" s="60">
        <f>(D16*($D$6))/2*(1+$D$8)</f>
        <v>0</v>
      </c>
      <c r="F16" s="59"/>
      <c r="G16" s="60">
        <f>D16+C16-F16-E15</f>
        <v>0</v>
      </c>
      <c r="H16" s="60">
        <f>E16+F16+E15</f>
        <v>0</v>
      </c>
      <c r="I16" s="60">
        <f>F16+G16+F15</f>
        <v>0</v>
      </c>
    </row>
    <row r="17" spans="1:9" ht="14.1" customHeight="1">
      <c r="A17" s="144" t="s">
        <v>337</v>
      </c>
      <c r="B17" s="452"/>
      <c r="C17" s="59"/>
      <c r="D17" s="60">
        <f t="shared" ref="D17:D30" si="2">G16</f>
        <v>0</v>
      </c>
      <c r="E17" s="60">
        <f>(D17*($D$6))/2*(1+$D$8)</f>
        <v>0</v>
      </c>
      <c r="F17" s="59"/>
      <c r="G17" s="60">
        <f t="shared" ref="G17:G30" si="3">D17+C17-F17</f>
        <v>0</v>
      </c>
      <c r="H17" s="60">
        <f t="shared" si="1"/>
        <v>0</v>
      </c>
      <c r="I17" s="60">
        <f t="shared" si="1"/>
        <v>0</v>
      </c>
    </row>
    <row r="18" spans="1:9" ht="14.1" customHeight="1">
      <c r="A18" s="144" t="s">
        <v>339</v>
      </c>
      <c r="B18" s="452"/>
      <c r="C18" s="59"/>
      <c r="D18" s="60">
        <f t="shared" si="2"/>
        <v>0</v>
      </c>
      <c r="E18" s="60">
        <f>(D18*($E$6))/2*(1+$E$8)</f>
        <v>0</v>
      </c>
      <c r="F18" s="59"/>
      <c r="G18" s="60">
        <f t="shared" si="3"/>
        <v>0</v>
      </c>
      <c r="H18" s="60">
        <f t="shared" si="1"/>
        <v>0</v>
      </c>
      <c r="I18" s="60">
        <f t="shared" si="1"/>
        <v>0</v>
      </c>
    </row>
    <row r="19" spans="1:9" ht="14.1" customHeight="1">
      <c r="A19" s="144" t="s">
        <v>341</v>
      </c>
      <c r="B19" s="452"/>
      <c r="C19" s="59"/>
      <c r="D19" s="60">
        <f t="shared" si="2"/>
        <v>0</v>
      </c>
      <c r="E19" s="60">
        <f>(D19*($E$6))/2*(1+$E$8)</f>
        <v>0</v>
      </c>
      <c r="F19" s="59"/>
      <c r="G19" s="60">
        <f t="shared" si="3"/>
        <v>0</v>
      </c>
      <c r="H19" s="60">
        <f t="shared" si="1"/>
        <v>0</v>
      </c>
      <c r="I19" s="60">
        <f t="shared" si="1"/>
        <v>0</v>
      </c>
    </row>
    <row r="20" spans="1:9" ht="14.1" customHeight="1">
      <c r="A20" s="144" t="s">
        <v>343</v>
      </c>
      <c r="B20" s="452"/>
      <c r="C20" s="59"/>
      <c r="D20" s="60">
        <f t="shared" si="2"/>
        <v>0</v>
      </c>
      <c r="E20" s="60">
        <f>(D20*($F$6))/2*(1+$F$8)</f>
        <v>0</v>
      </c>
      <c r="F20" s="59">
        <f>$C$16/10</f>
        <v>0</v>
      </c>
      <c r="G20" s="60">
        <f t="shared" si="3"/>
        <v>0</v>
      </c>
      <c r="H20" s="60">
        <f t="shared" si="1"/>
        <v>0</v>
      </c>
      <c r="I20" s="60">
        <f t="shared" si="1"/>
        <v>0</v>
      </c>
    </row>
    <row r="21" spans="1:9" ht="14.1" customHeight="1">
      <c r="A21" s="144" t="s">
        <v>345</v>
      </c>
      <c r="B21" s="452"/>
      <c r="C21" s="59"/>
      <c r="D21" s="60">
        <f t="shared" si="2"/>
        <v>0</v>
      </c>
      <c r="E21" s="60">
        <f>(D21*($F$6))/2*(1+$F$8)</f>
        <v>0</v>
      </c>
      <c r="F21" s="59">
        <f t="shared" ref="F21:F29" si="4">$C$16/10</f>
        <v>0</v>
      </c>
      <c r="G21" s="60">
        <f t="shared" si="3"/>
        <v>0</v>
      </c>
      <c r="H21" s="60">
        <f t="shared" si="1"/>
        <v>0</v>
      </c>
      <c r="I21" s="60">
        <f t="shared" si="1"/>
        <v>0</v>
      </c>
    </row>
    <row r="22" spans="1:9" ht="14.1" customHeight="1">
      <c r="A22" s="144" t="s">
        <v>347</v>
      </c>
      <c r="B22" s="452"/>
      <c r="C22" s="59"/>
      <c r="D22" s="60">
        <f t="shared" si="2"/>
        <v>0</v>
      </c>
      <c r="E22" s="60">
        <f>(D22*($G$6))/2*(1+$G$8)</f>
        <v>0</v>
      </c>
      <c r="F22" s="59">
        <f t="shared" si="4"/>
        <v>0</v>
      </c>
      <c r="G22" s="60">
        <f t="shared" si="3"/>
        <v>0</v>
      </c>
      <c r="H22" s="60">
        <f t="shared" si="1"/>
        <v>0</v>
      </c>
      <c r="I22" s="60">
        <f t="shared" si="1"/>
        <v>0</v>
      </c>
    </row>
    <row r="23" spans="1:9" ht="14.1" customHeight="1">
      <c r="A23" s="144" t="s">
        <v>349</v>
      </c>
      <c r="B23" s="452"/>
      <c r="C23" s="59"/>
      <c r="D23" s="60">
        <f t="shared" si="2"/>
        <v>0</v>
      </c>
      <c r="E23" s="60">
        <f>(D23*($G$6))/2*(1+$G$8)</f>
        <v>0</v>
      </c>
      <c r="F23" s="59">
        <f t="shared" si="4"/>
        <v>0</v>
      </c>
      <c r="G23" s="60">
        <f t="shared" si="3"/>
        <v>0</v>
      </c>
      <c r="H23" s="60">
        <f t="shared" si="1"/>
        <v>0</v>
      </c>
      <c r="I23" s="60">
        <f t="shared" si="1"/>
        <v>0</v>
      </c>
    </row>
    <row r="24" spans="1:9" ht="14.1" customHeight="1">
      <c r="A24" s="144" t="s">
        <v>351</v>
      </c>
      <c r="B24" s="452"/>
      <c r="C24" s="59"/>
      <c r="D24" s="60">
        <f t="shared" si="2"/>
        <v>0</v>
      </c>
      <c r="E24" s="60">
        <f t="shared" ref="E24:E30" si="5">(D24*($H$6))/2*(1+$H$8)</f>
        <v>0</v>
      </c>
      <c r="F24" s="59">
        <f t="shared" si="4"/>
        <v>0</v>
      </c>
      <c r="G24" s="60">
        <f t="shared" si="3"/>
        <v>0</v>
      </c>
      <c r="H24" s="60">
        <f t="shared" si="1"/>
        <v>0</v>
      </c>
      <c r="I24" s="60">
        <f t="shared" si="1"/>
        <v>0</v>
      </c>
    </row>
    <row r="25" spans="1:9" ht="14.1" customHeight="1">
      <c r="A25" s="144" t="s">
        <v>353</v>
      </c>
      <c r="B25" s="452"/>
      <c r="C25" s="59"/>
      <c r="D25" s="60">
        <f t="shared" si="2"/>
        <v>0</v>
      </c>
      <c r="E25" s="60">
        <f t="shared" si="5"/>
        <v>0</v>
      </c>
      <c r="F25" s="59">
        <f t="shared" si="4"/>
        <v>0</v>
      </c>
      <c r="G25" s="60">
        <f t="shared" si="3"/>
        <v>0</v>
      </c>
      <c r="H25" s="60">
        <f t="shared" si="1"/>
        <v>0</v>
      </c>
      <c r="I25" s="60">
        <f t="shared" si="1"/>
        <v>0</v>
      </c>
    </row>
    <row r="26" spans="1:9" ht="14.1" customHeight="1">
      <c r="A26" s="144" t="s">
        <v>355</v>
      </c>
      <c r="B26" s="452"/>
      <c r="C26" s="59"/>
      <c r="D26" s="60">
        <f t="shared" si="2"/>
        <v>0</v>
      </c>
      <c r="E26" s="60">
        <f t="shared" si="5"/>
        <v>0</v>
      </c>
      <c r="F26" s="59">
        <f t="shared" si="4"/>
        <v>0</v>
      </c>
      <c r="G26" s="60">
        <f t="shared" si="3"/>
        <v>0</v>
      </c>
      <c r="H26" s="60">
        <f t="shared" si="1"/>
        <v>0</v>
      </c>
      <c r="I26" s="60">
        <f t="shared" si="1"/>
        <v>0</v>
      </c>
    </row>
    <row r="27" spans="1:9" ht="14.1" customHeight="1">
      <c r="A27" s="144" t="s">
        <v>356</v>
      </c>
      <c r="B27" s="452"/>
      <c r="C27" s="59"/>
      <c r="D27" s="60">
        <f t="shared" si="2"/>
        <v>0</v>
      </c>
      <c r="E27" s="60">
        <f t="shared" si="5"/>
        <v>0</v>
      </c>
      <c r="F27" s="59">
        <f t="shared" si="4"/>
        <v>0</v>
      </c>
      <c r="G27" s="60">
        <f t="shared" si="3"/>
        <v>0</v>
      </c>
      <c r="H27" s="60">
        <f t="shared" si="1"/>
        <v>0</v>
      </c>
      <c r="I27" s="60">
        <f t="shared" si="1"/>
        <v>0</v>
      </c>
    </row>
    <row r="28" spans="1:9" ht="14.1" customHeight="1">
      <c r="A28" s="144" t="s">
        <v>358</v>
      </c>
      <c r="B28" s="452"/>
      <c r="C28" s="59"/>
      <c r="D28" s="60">
        <f t="shared" si="2"/>
        <v>0</v>
      </c>
      <c r="E28" s="60">
        <f t="shared" si="5"/>
        <v>0</v>
      </c>
      <c r="F28" s="59">
        <f t="shared" si="4"/>
        <v>0</v>
      </c>
      <c r="G28" s="60">
        <f t="shared" si="3"/>
        <v>0</v>
      </c>
      <c r="H28" s="60">
        <f t="shared" si="1"/>
        <v>0</v>
      </c>
      <c r="I28" s="60">
        <f t="shared" si="1"/>
        <v>0</v>
      </c>
    </row>
    <row r="29" spans="1:9" ht="14.1" customHeight="1">
      <c r="A29" s="144" t="s">
        <v>360</v>
      </c>
      <c r="B29" s="452"/>
      <c r="C29" s="59"/>
      <c r="D29" s="60">
        <f t="shared" si="2"/>
        <v>0</v>
      </c>
      <c r="E29" s="60">
        <f t="shared" si="5"/>
        <v>0</v>
      </c>
      <c r="F29" s="59">
        <f t="shared" si="4"/>
        <v>0</v>
      </c>
      <c r="G29" s="60">
        <f t="shared" si="3"/>
        <v>0</v>
      </c>
      <c r="H29" s="60">
        <f t="shared" si="1"/>
        <v>0</v>
      </c>
      <c r="I29" s="60">
        <f t="shared" si="1"/>
        <v>0</v>
      </c>
    </row>
    <row r="30" spans="1:9" ht="14.1" customHeight="1" thickBot="1">
      <c r="A30" s="144" t="s">
        <v>362</v>
      </c>
      <c r="B30" s="452"/>
      <c r="C30" s="59"/>
      <c r="D30" s="60">
        <f t="shared" si="2"/>
        <v>0</v>
      </c>
      <c r="E30" s="60">
        <f t="shared" si="5"/>
        <v>0</v>
      </c>
      <c r="F30" s="59"/>
      <c r="G30" s="60">
        <f t="shared" si="3"/>
        <v>0</v>
      </c>
      <c r="H30" s="60">
        <f t="shared" si="1"/>
        <v>0</v>
      </c>
      <c r="I30" s="60">
        <f t="shared" si="1"/>
        <v>0</v>
      </c>
    </row>
    <row r="31" spans="1:9" ht="14.1" customHeight="1" thickTop="1" thickBot="1">
      <c r="A31" s="163"/>
      <c r="B31" s="163"/>
      <c r="C31" s="164"/>
      <c r="D31" s="164"/>
      <c r="E31" s="164"/>
      <c r="F31" s="164"/>
      <c r="G31" s="164"/>
      <c r="H31" s="164"/>
      <c r="I31" s="164"/>
    </row>
    <row r="32" spans="1:9" ht="14.1" customHeight="1" thickTop="1">
      <c r="A32" s="192" t="s">
        <v>496</v>
      </c>
      <c r="B32" s="364"/>
      <c r="C32" s="364">
        <f>Pressupostos!B$6</f>
        <v>2010</v>
      </c>
      <c r="D32" s="166">
        <f>Pressupostos!C$6</f>
        <v>2011</v>
      </c>
      <c r="E32" s="166">
        <f>Pressupostos!D$6</f>
        <v>2012</v>
      </c>
      <c r="F32" s="166">
        <f>Pressupostos!E$6</f>
        <v>2013</v>
      </c>
      <c r="G32" s="166">
        <f>Pressupostos!F$6</f>
        <v>2014</v>
      </c>
      <c r="H32" s="166">
        <f>Pressupostos!G$6</f>
        <v>2015</v>
      </c>
      <c r="I32" s="166">
        <f>Pressupostos!H$6</f>
        <v>2016</v>
      </c>
    </row>
    <row r="33" spans="1:9" ht="14.1" customHeight="1">
      <c r="A33" s="144" t="s">
        <v>497</v>
      </c>
      <c r="B33" s="132"/>
      <c r="C33" s="351">
        <f>E15</f>
        <v>0</v>
      </c>
      <c r="D33" s="60">
        <f>E16+E17</f>
        <v>0</v>
      </c>
      <c r="E33" s="60">
        <f>E18+E19</f>
        <v>0</v>
      </c>
      <c r="F33" s="60">
        <f>E20+E21</f>
        <v>0</v>
      </c>
      <c r="G33" s="60">
        <f>E22+E23</f>
        <v>0</v>
      </c>
      <c r="H33" s="60">
        <f>E24+E25</f>
        <v>0</v>
      </c>
      <c r="I33" s="60">
        <f>F24+F25</f>
        <v>0</v>
      </c>
    </row>
    <row r="34" spans="1:9" ht="14.1" customHeight="1">
      <c r="A34" s="144" t="s">
        <v>498</v>
      </c>
      <c r="B34" s="132"/>
      <c r="C34" s="351"/>
      <c r="D34" s="60">
        <v>0</v>
      </c>
      <c r="E34" s="60">
        <v>0</v>
      </c>
      <c r="F34" s="60">
        <v>0</v>
      </c>
      <c r="G34" s="60">
        <v>0</v>
      </c>
      <c r="H34" s="60">
        <v>0</v>
      </c>
      <c r="I34" s="60">
        <v>0</v>
      </c>
    </row>
    <row r="35" spans="1:9" ht="14.1" customHeight="1" thickBot="1">
      <c r="A35" s="462" t="s">
        <v>319</v>
      </c>
      <c r="B35" s="154"/>
      <c r="C35" s="365"/>
      <c r="D35" s="322">
        <f t="shared" ref="D35:I35" si="6">D33+D34</f>
        <v>0</v>
      </c>
      <c r="E35" s="322">
        <f t="shared" si="6"/>
        <v>0</v>
      </c>
      <c r="F35" s="322">
        <f t="shared" si="6"/>
        <v>0</v>
      </c>
      <c r="G35" s="322">
        <f t="shared" si="6"/>
        <v>0</v>
      </c>
      <c r="H35" s="322">
        <f t="shared" si="6"/>
        <v>0</v>
      </c>
      <c r="I35" s="322">
        <f t="shared" si="6"/>
        <v>0</v>
      </c>
    </row>
    <row r="36" spans="1:9" ht="14.1" customHeight="1" thickTop="1">
      <c r="A36" s="192" t="s">
        <v>499</v>
      </c>
      <c r="B36" s="166"/>
      <c r="C36" s="166">
        <f>Pressupostos!B$6</f>
        <v>2010</v>
      </c>
      <c r="D36" s="166">
        <f>Pressupostos!C$6</f>
        <v>2011</v>
      </c>
      <c r="E36" s="166">
        <f>Pressupostos!D$6</f>
        <v>2012</v>
      </c>
      <c r="F36" s="166">
        <f>Pressupostos!E$6</f>
        <v>2013</v>
      </c>
      <c r="G36" s="166">
        <f>Pressupostos!F$6</f>
        <v>2014</v>
      </c>
      <c r="H36" s="166">
        <f>Pressupostos!G$6</f>
        <v>2015</v>
      </c>
      <c r="I36" s="166">
        <f>Pressupostos!H$6</f>
        <v>2016</v>
      </c>
    </row>
    <row r="37" spans="1:9" ht="14.1" customHeight="1">
      <c r="A37" s="318" t="s">
        <v>500</v>
      </c>
      <c r="B37" s="460"/>
      <c r="C37" s="319">
        <f>C7*Invest!C80</f>
        <v>0</v>
      </c>
      <c r="D37" s="319">
        <f>D7*Invest!D80</f>
        <v>0</v>
      </c>
      <c r="E37" s="319">
        <f>E7*Invest!E80</f>
        <v>0</v>
      </c>
      <c r="F37" s="319">
        <f>F7*Invest!F80</f>
        <v>0</v>
      </c>
      <c r="G37" s="319">
        <f>G7*Invest!G80</f>
        <v>0</v>
      </c>
      <c r="H37" s="319">
        <f>H7*Invest!H80</f>
        <v>0</v>
      </c>
      <c r="I37" s="319">
        <f>I7*Invest!I80</f>
        <v>0</v>
      </c>
    </row>
    <row r="38" spans="1:9" ht="14.1" customHeight="1" thickBot="1">
      <c r="A38" s="463" t="s">
        <v>319</v>
      </c>
      <c r="B38" s="461"/>
      <c r="C38" s="366">
        <f t="shared" ref="C38:I38" si="7">C37</f>
        <v>0</v>
      </c>
      <c r="D38" s="367">
        <f t="shared" si="7"/>
        <v>0</v>
      </c>
      <c r="E38" s="367">
        <f t="shared" si="7"/>
        <v>0</v>
      </c>
      <c r="F38" s="367">
        <f t="shared" si="7"/>
        <v>0</v>
      </c>
      <c r="G38" s="367">
        <f t="shared" si="7"/>
        <v>0</v>
      </c>
      <c r="H38" s="367">
        <f t="shared" si="7"/>
        <v>0</v>
      </c>
      <c r="I38" s="367">
        <f t="shared" si="7"/>
        <v>0</v>
      </c>
    </row>
    <row r="39" spans="1:9" ht="14.1" customHeight="1" thickTop="1"/>
  </sheetData>
  <mergeCells count="2">
    <mergeCell ref="C10:D10"/>
    <mergeCell ref="C11:D11"/>
  </mergeCells>
  <phoneticPr fontId="0" type="noConversion"/>
  <printOptions horizontalCentered="1"/>
  <pageMargins left="0.52" right="0.75" top="0.56000000000000005" bottom="0.98425196850393704" header="0" footer="0"/>
  <pageSetup paperSize="9" scale="83" orientation="portrait" r:id="rId1"/>
  <headerFooter alignWithMargins="0"/>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19">
    <pageSetUpPr fitToPage="1"/>
  </sheetPr>
  <dimension ref="A1:J35"/>
  <sheetViews>
    <sheetView view="pageBreakPreview" topLeftCell="A10" zoomScaleNormal="100" zoomScaleSheetLayoutView="100" workbookViewId="0">
      <selection activeCell="D16" sqref="D16"/>
    </sheetView>
  </sheetViews>
  <sheetFormatPr defaultRowHeight="12.75" outlineLevelCol="1"/>
  <cols>
    <col min="1" max="1" width="38.42578125" style="54" customWidth="1"/>
    <col min="2" max="3" width="11" style="54" hidden="1" customWidth="1" outlineLevel="1"/>
    <col min="4" max="4" width="11" style="54" customWidth="1" collapsed="1"/>
    <col min="5" max="9" width="11" style="54" customWidth="1"/>
    <col min="10" max="16384" width="9.140625" style="54"/>
  </cols>
  <sheetData>
    <row r="1" spans="1:10" s="74" customFormat="1" ht="19.5" customHeight="1">
      <c r="A1" s="236" t="s">
        <v>501</v>
      </c>
      <c r="B1" s="255"/>
      <c r="C1" s="255"/>
      <c r="D1" s="255"/>
      <c r="E1" s="255"/>
      <c r="F1" s="255"/>
      <c r="G1" s="255"/>
      <c r="H1" s="255"/>
      <c r="I1" s="255"/>
    </row>
    <row r="2" spans="1:10" s="234" customFormat="1" ht="13.5" thickBot="1">
      <c r="A2" s="238"/>
      <c r="B2" s="238"/>
      <c r="C2" s="256"/>
      <c r="D2" s="256"/>
      <c r="E2" s="256"/>
      <c r="F2" s="256"/>
      <c r="G2" s="256"/>
      <c r="H2" s="256"/>
      <c r="I2" s="256"/>
    </row>
    <row r="3" spans="1:10" ht="15" customHeight="1" thickTop="1" thickBot="1">
      <c r="A3" s="257" t="s">
        <v>502</v>
      </c>
      <c r="B3" s="257"/>
      <c r="C3" s="258">
        <f>Pressupostos!B$6</f>
        <v>2010</v>
      </c>
      <c r="D3" s="258">
        <f>Pressupostos!C$6</f>
        <v>2011</v>
      </c>
      <c r="E3" s="258">
        <f>Pressupostos!D$6</f>
        <v>2012</v>
      </c>
      <c r="F3" s="258">
        <f>Pressupostos!E$6</f>
        <v>2013</v>
      </c>
      <c r="G3" s="258">
        <f>Pressupostos!F$6</f>
        <v>2014</v>
      </c>
      <c r="H3" s="258">
        <f>Pressupostos!G$6</f>
        <v>2015</v>
      </c>
      <c r="I3" s="258">
        <f>Pressupostos!H$6</f>
        <v>2016</v>
      </c>
      <c r="J3" s="57"/>
    </row>
    <row r="4" spans="1:10" ht="15" customHeight="1">
      <c r="A4" s="259"/>
      <c r="B4" s="464"/>
      <c r="C4" s="260"/>
      <c r="D4" s="260"/>
      <c r="E4" s="260"/>
      <c r="F4" s="260"/>
      <c r="G4" s="260"/>
      <c r="H4" s="260"/>
      <c r="I4" s="260"/>
      <c r="J4" s="57"/>
    </row>
    <row r="5" spans="1:10" ht="15" customHeight="1">
      <c r="A5" s="69" t="s">
        <v>503</v>
      </c>
      <c r="B5" s="465"/>
      <c r="C5" s="242">
        <f t="shared" ref="C5:H5" si="0">SUM(C6:C7)</f>
        <v>0</v>
      </c>
      <c r="D5" s="242">
        <f t="shared" si="0"/>
        <v>0</v>
      </c>
      <c r="E5" s="242">
        <f t="shared" si="0"/>
        <v>0</v>
      </c>
      <c r="F5" s="261">
        <f t="shared" si="0"/>
        <v>0</v>
      </c>
      <c r="G5" s="261">
        <f t="shared" si="0"/>
        <v>0</v>
      </c>
      <c r="H5" s="261">
        <f t="shared" si="0"/>
        <v>0</v>
      </c>
      <c r="I5" s="261">
        <f>SUM(I6:I7)</f>
        <v>0</v>
      </c>
      <c r="J5" s="57"/>
    </row>
    <row r="6" spans="1:10" ht="15" customHeight="1">
      <c r="A6" s="69" t="s">
        <v>504</v>
      </c>
      <c r="B6" s="132"/>
      <c r="C6" s="111"/>
      <c r="D6" s="262">
        <v>0</v>
      </c>
      <c r="E6" s="262">
        <v>0</v>
      </c>
      <c r="F6" s="262">
        <v>0</v>
      </c>
      <c r="G6" s="262">
        <v>0</v>
      </c>
      <c r="H6" s="262">
        <v>0</v>
      </c>
      <c r="I6" s="262">
        <v>0</v>
      </c>
      <c r="J6" s="57"/>
    </row>
    <row r="7" spans="1:10" ht="15" customHeight="1">
      <c r="A7" s="69" t="s">
        <v>505</v>
      </c>
      <c r="B7" s="132"/>
      <c r="C7" s="111"/>
      <c r="D7" s="262">
        <v>0</v>
      </c>
      <c r="E7" s="262">
        <v>0</v>
      </c>
      <c r="F7" s="262">
        <v>0</v>
      </c>
      <c r="G7" s="262">
        <v>0</v>
      </c>
      <c r="H7" s="262">
        <v>0</v>
      </c>
      <c r="I7" s="262">
        <v>0</v>
      </c>
      <c r="J7" s="57"/>
    </row>
    <row r="8" spans="1:10" ht="15" customHeight="1">
      <c r="A8" s="69"/>
      <c r="B8" s="132"/>
      <c r="C8" s="60"/>
      <c r="D8" s="60"/>
      <c r="E8" s="60"/>
      <c r="F8" s="263"/>
      <c r="G8" s="263"/>
      <c r="H8" s="263"/>
      <c r="I8" s="263"/>
      <c r="J8" s="57"/>
    </row>
    <row r="9" spans="1:10" ht="15" customHeight="1">
      <c r="A9" s="69" t="s">
        <v>506</v>
      </c>
      <c r="B9" s="274"/>
      <c r="C9" s="195"/>
      <c r="D9" s="195">
        <v>0</v>
      </c>
      <c r="E9" s="195">
        <f>'Dem Resultados'!D27+'Dem Resultados'!D17</f>
        <v>0</v>
      </c>
      <c r="F9" s="195">
        <f>'Dem Resultados'!E27+'Dem Resultados'!E17</f>
        <v>0</v>
      </c>
      <c r="G9" s="195">
        <f>'Dem Resultados'!F27+'Dem Resultados'!F17</f>
        <v>0</v>
      </c>
      <c r="H9" s="195">
        <f>'Dem Resultados'!G27+'Dem Resultados'!G17</f>
        <v>0</v>
      </c>
      <c r="I9" s="195">
        <f>'Dem Resultados'!H27+'Dem Resultados'!H17</f>
        <v>0</v>
      </c>
      <c r="J9" s="57"/>
    </row>
    <row r="10" spans="1:10" ht="15" customHeight="1">
      <c r="A10" s="69" t="s">
        <v>507</v>
      </c>
      <c r="B10" s="274"/>
      <c r="C10" s="195"/>
      <c r="D10" s="195">
        <f>IF(FMN!D11&gt;0,FMN!D11,0)</f>
        <v>0</v>
      </c>
      <c r="E10" s="195">
        <f>IF(FMN!E11&gt;0,FMN!E11,0)</f>
        <v>0</v>
      </c>
      <c r="F10" s="195">
        <f>IF(FMN!F11&gt;0,FMN!F11,0)</f>
        <v>0</v>
      </c>
      <c r="G10" s="195">
        <f>IF(FMN!G11&gt;0,FMN!G11,0)</f>
        <v>0</v>
      </c>
      <c r="H10" s="195">
        <f>IF(FMN!H11&gt;0,FMN!H11,0)</f>
        <v>0</v>
      </c>
      <c r="I10" s="195">
        <f>IF(FMN!I11&gt;0,FMN!I11,0)</f>
        <v>0</v>
      </c>
      <c r="J10" s="57"/>
    </row>
    <row r="11" spans="1:10" ht="15" customHeight="1">
      <c r="A11" s="69"/>
      <c r="B11" s="132"/>
      <c r="C11" s="60"/>
      <c r="D11" s="60"/>
      <c r="E11" s="60"/>
      <c r="F11" s="263"/>
      <c r="G11" s="263"/>
      <c r="H11" s="263"/>
      <c r="I11" s="263"/>
      <c r="J11" s="57"/>
    </row>
    <row r="12" spans="1:10" ht="15" customHeight="1">
      <c r="A12" s="69" t="s">
        <v>508</v>
      </c>
      <c r="B12" s="465"/>
      <c r="C12" s="242">
        <f t="shared" ref="C12:H12" si="1">SUM(C13:C16)</f>
        <v>0</v>
      </c>
      <c r="D12" s="242">
        <f t="shared" si="1"/>
        <v>0</v>
      </c>
      <c r="E12" s="242">
        <f t="shared" si="1"/>
        <v>0</v>
      </c>
      <c r="F12" s="261">
        <f t="shared" si="1"/>
        <v>0</v>
      </c>
      <c r="G12" s="261">
        <f t="shared" si="1"/>
        <v>0</v>
      </c>
      <c r="H12" s="261">
        <f t="shared" si="1"/>
        <v>0</v>
      </c>
      <c r="I12" s="261">
        <f>SUM(I13:I16)</f>
        <v>0</v>
      </c>
      <c r="J12" s="57"/>
    </row>
    <row r="13" spans="1:10" ht="15" customHeight="1">
      <c r="A13" s="69" t="s">
        <v>509</v>
      </c>
      <c r="B13" s="132"/>
      <c r="C13" s="60">
        <f>SUM('Plano Financ'!$C14:$C15)</f>
        <v>0</v>
      </c>
      <c r="D13" s="60">
        <f>SUM('Plano Financ'!$C16:$C17)</f>
        <v>0</v>
      </c>
      <c r="E13" s="60">
        <f>SUM('Plano Financ'!$C18:$C19)</f>
        <v>0</v>
      </c>
      <c r="F13" s="60">
        <f>SUM('Plano Financ'!$C20:$C21)</f>
        <v>0</v>
      </c>
      <c r="G13" s="60">
        <f>SUM('Plano Financ'!$C22:$C23)</f>
        <v>0</v>
      </c>
      <c r="H13" s="60">
        <f>SUM('Plano Financ'!$C24:$C25)</f>
        <v>0</v>
      </c>
      <c r="I13" s="60">
        <f>SUM('Plano Financ'!$C24:$C25)</f>
        <v>0</v>
      </c>
      <c r="J13" s="57"/>
    </row>
    <row r="14" spans="1:10" ht="15" customHeight="1">
      <c r="A14" s="69" t="s">
        <v>510</v>
      </c>
      <c r="B14" s="132"/>
      <c r="C14" s="262">
        <v>0</v>
      </c>
      <c r="D14" s="262">
        <v>0</v>
      </c>
      <c r="E14" s="262">
        <v>0</v>
      </c>
      <c r="F14" s="262">
        <v>0</v>
      </c>
      <c r="G14" s="262">
        <v>0</v>
      </c>
      <c r="H14" s="262">
        <v>0</v>
      </c>
      <c r="I14" s="262">
        <v>0</v>
      </c>
      <c r="J14" s="57"/>
    </row>
    <row r="15" spans="1:10" ht="15" customHeight="1">
      <c r="A15" s="69" t="s">
        <v>511</v>
      </c>
      <c r="B15" s="132"/>
      <c r="C15" s="262">
        <v>0</v>
      </c>
      <c r="D15" s="262">
        <v>0</v>
      </c>
      <c r="E15" s="262">
        <v>0</v>
      </c>
      <c r="F15" s="262">
        <v>0</v>
      </c>
      <c r="G15" s="262">
        <v>0</v>
      </c>
      <c r="H15" s="262">
        <v>0</v>
      </c>
      <c r="I15" s="262">
        <v>0</v>
      </c>
      <c r="J15" s="57"/>
    </row>
    <row r="16" spans="1:10" ht="15" customHeight="1">
      <c r="A16" s="69" t="s">
        <v>512</v>
      </c>
      <c r="B16" s="132"/>
      <c r="C16" s="262">
        <v>0</v>
      </c>
      <c r="D16" s="262">
        <v>0</v>
      </c>
      <c r="E16" s="262">
        <v>0</v>
      </c>
      <c r="F16" s="262">
        <v>0</v>
      </c>
      <c r="G16" s="262">
        <v>0</v>
      </c>
      <c r="H16" s="262">
        <v>0</v>
      </c>
      <c r="I16" s="262">
        <v>0</v>
      </c>
      <c r="J16" s="57"/>
    </row>
    <row r="17" spans="1:10" ht="15" customHeight="1">
      <c r="A17" s="69"/>
      <c r="B17" s="132"/>
      <c r="C17" s="60"/>
      <c r="D17" s="60"/>
      <c r="E17" s="60"/>
      <c r="F17" s="263"/>
      <c r="G17" s="263"/>
      <c r="H17" s="263"/>
      <c r="I17" s="263"/>
      <c r="J17" s="57"/>
    </row>
    <row r="18" spans="1:10" ht="15" customHeight="1" thickBot="1">
      <c r="A18" s="184" t="s">
        <v>513</v>
      </c>
      <c r="B18" s="146"/>
      <c r="C18" s="139">
        <f>C5+C12</f>
        <v>0</v>
      </c>
      <c r="D18" s="139">
        <f>D5+D12</f>
        <v>0</v>
      </c>
      <c r="E18" s="139">
        <f>E5+E12+E10</f>
        <v>0</v>
      </c>
      <c r="F18" s="139">
        <f>F5+F12+F10</f>
        <v>0</v>
      </c>
      <c r="G18" s="139">
        <f>G5+G12+G10</f>
        <v>0</v>
      </c>
      <c r="H18" s="139">
        <f>H5+H12+H10</f>
        <v>0</v>
      </c>
      <c r="I18" s="139">
        <f>I5+I12+I10</f>
        <v>0</v>
      </c>
      <c r="J18" s="57"/>
    </row>
    <row r="19" spans="1:10" ht="15" customHeight="1" thickTop="1">
      <c r="A19" s="152"/>
      <c r="B19" s="152"/>
      <c r="C19" s="152"/>
      <c r="D19" s="152"/>
      <c r="E19" s="152"/>
      <c r="F19" s="152"/>
      <c r="G19" s="152"/>
      <c r="H19" s="152"/>
      <c r="I19" s="152"/>
      <c r="J19" s="57"/>
    </row>
    <row r="20" spans="1:10" ht="15" customHeight="1">
      <c r="A20" s="270" t="s">
        <v>192</v>
      </c>
      <c r="B20" s="270"/>
      <c r="C20" s="271" t="str">
        <f>IF(C18&lt;Invest!C29,"ERRO","OK")</f>
        <v>OK</v>
      </c>
      <c r="D20" s="271" t="str">
        <f>IF(D18&lt;Invest!D29,"ERRO","OK")</f>
        <v>OK</v>
      </c>
      <c r="E20" s="271" t="str">
        <f>IF(E18&lt;Invest!E29,"ERRO","OK")</f>
        <v>OK</v>
      </c>
      <c r="F20" s="271" t="str">
        <f>IF(F18&lt;Invest!F29,"ERRO","OK")</f>
        <v>OK</v>
      </c>
      <c r="G20" s="271" t="str">
        <f>IF(G18&lt;Invest!G29,"ERRO","OK")</f>
        <v>OK</v>
      </c>
      <c r="H20" s="271" t="str">
        <f>IF(H18&lt;Invest!H29,"ERRO","OK")</f>
        <v>OK</v>
      </c>
      <c r="I20" s="271" t="str">
        <f>IF(I18&lt;Invest!I29,"ERRO","OK")</f>
        <v>OK</v>
      </c>
      <c r="J20" s="57"/>
    </row>
    <row r="21" spans="1:10" ht="15" hidden="1" customHeight="1">
      <c r="A21" s="152"/>
      <c r="B21" s="152"/>
      <c r="C21" s="273">
        <f>Invest!C29-C18</f>
        <v>0</v>
      </c>
      <c r="D21" s="273">
        <f>Invest!D29-D18</f>
        <v>0</v>
      </c>
      <c r="E21" s="273">
        <f>Invest!E29-E18</f>
        <v>0</v>
      </c>
      <c r="F21" s="273">
        <f>Invest!F29-F18</f>
        <v>0</v>
      </c>
      <c r="G21" s="273">
        <f>Invest!G29-G18</f>
        <v>0</v>
      </c>
      <c r="H21" s="273">
        <f>Invest!H29-H18</f>
        <v>0</v>
      </c>
      <c r="I21" s="273">
        <f>Invest!I29-I18</f>
        <v>0</v>
      </c>
      <c r="J21" s="57"/>
    </row>
    <row r="22" spans="1:10" ht="15" customHeight="1">
      <c r="A22" s="254" t="s">
        <v>514</v>
      </c>
      <c r="B22" s="152"/>
      <c r="C22" s="152"/>
      <c r="D22" s="152"/>
      <c r="E22" s="152"/>
      <c r="F22" s="152"/>
      <c r="G22" s="152"/>
      <c r="H22" s="152"/>
      <c r="I22" s="152"/>
      <c r="J22" s="57"/>
    </row>
    <row r="23" spans="1:10" ht="15" customHeight="1" thickBot="1">
      <c r="A23" s="57"/>
      <c r="B23" s="57"/>
      <c r="C23" s="57"/>
      <c r="D23" s="57"/>
      <c r="E23" s="57"/>
      <c r="F23" s="57"/>
      <c r="G23" s="57"/>
      <c r="H23" s="57"/>
      <c r="I23" s="57"/>
      <c r="J23" s="57"/>
    </row>
    <row r="24" spans="1:10" ht="15" customHeight="1" thickTop="1" thickBot="1">
      <c r="A24" s="264" t="s">
        <v>515</v>
      </c>
      <c r="B24" s="265"/>
      <c r="C24" s="266">
        <f>Pressupostos!B$6</f>
        <v>2010</v>
      </c>
      <c r="D24" s="266">
        <f>Pressupostos!C$6</f>
        <v>2011</v>
      </c>
      <c r="E24" s="266">
        <f>Pressupostos!D$6</f>
        <v>2012</v>
      </c>
      <c r="F24" s="266">
        <f>Pressupostos!E$6</f>
        <v>2013</v>
      </c>
      <c r="G24" s="266">
        <f>Pressupostos!F$6</f>
        <v>2014</v>
      </c>
      <c r="H24" s="266">
        <f>Pressupostos!G$6</f>
        <v>2015</v>
      </c>
      <c r="I24" s="266">
        <f>Pressupostos!H$6</f>
        <v>2016</v>
      </c>
      <c r="J24" s="57"/>
    </row>
    <row r="25" spans="1:10" ht="15" customHeight="1" thickBot="1">
      <c r="A25" s="267" t="s">
        <v>516</v>
      </c>
      <c r="B25" s="466"/>
      <c r="C25" s="268"/>
      <c r="D25" s="269"/>
      <c r="E25" s="269"/>
      <c r="F25" s="269"/>
      <c r="G25" s="269"/>
      <c r="H25" s="269"/>
      <c r="I25" s="269"/>
      <c r="J25" s="57"/>
    </row>
    <row r="26" spans="1:10" ht="13.5" thickTop="1">
      <c r="A26" s="57"/>
      <c r="B26" s="57"/>
      <c r="C26" s="57"/>
      <c r="D26" s="57"/>
      <c r="E26" s="57"/>
      <c r="F26" s="57"/>
      <c r="G26" s="57"/>
      <c r="H26" s="57"/>
      <c r="I26" s="57"/>
      <c r="J26" s="57"/>
    </row>
    <row r="27" spans="1:10">
      <c r="A27" s="57"/>
      <c r="B27" s="57"/>
      <c r="C27" s="57"/>
      <c r="D27" s="57"/>
      <c r="E27" s="57"/>
      <c r="F27" s="57"/>
      <c r="G27" s="57"/>
      <c r="H27" s="57"/>
      <c r="I27" s="57"/>
      <c r="J27" s="57"/>
    </row>
    <row r="28" spans="1:10">
      <c r="A28" s="57"/>
      <c r="B28" s="57"/>
      <c r="C28" s="57"/>
      <c r="D28" s="57"/>
      <c r="E28" s="57"/>
      <c r="F28" s="57"/>
      <c r="G28" s="57"/>
      <c r="H28" s="57"/>
      <c r="I28" s="57"/>
      <c r="J28" s="57"/>
    </row>
    <row r="29" spans="1:10">
      <c r="A29" s="57"/>
      <c r="B29" s="57"/>
      <c r="C29" s="57"/>
      <c r="D29" s="57"/>
      <c r="E29" s="57"/>
      <c r="F29" s="57"/>
      <c r="G29" s="57"/>
      <c r="H29" s="57"/>
      <c r="I29" s="57"/>
      <c r="J29" s="57"/>
    </row>
    <row r="30" spans="1:10">
      <c r="A30" s="57"/>
      <c r="B30" s="57"/>
      <c r="C30" s="57"/>
      <c r="D30" s="57"/>
      <c r="E30" s="57"/>
      <c r="F30" s="57"/>
      <c r="G30" s="57"/>
      <c r="H30" s="57"/>
      <c r="I30" s="57"/>
      <c r="J30" s="57"/>
    </row>
    <row r="31" spans="1:10">
      <c r="A31" s="57"/>
      <c r="B31" s="57"/>
      <c r="C31" s="57"/>
      <c r="D31" s="57"/>
      <c r="E31" s="57"/>
      <c r="F31" s="57"/>
      <c r="G31" s="57"/>
      <c r="H31" s="57"/>
      <c r="I31" s="57"/>
      <c r="J31" s="57"/>
    </row>
    <row r="32" spans="1:10">
      <c r="A32" s="57"/>
      <c r="B32" s="57"/>
      <c r="C32" s="57"/>
      <c r="D32" s="57"/>
      <c r="E32" s="57"/>
      <c r="F32" s="57"/>
      <c r="G32" s="57"/>
      <c r="H32" s="57"/>
      <c r="I32" s="57"/>
      <c r="J32" s="57"/>
    </row>
    <row r="33" spans="1:10">
      <c r="A33" s="57"/>
      <c r="B33" s="57"/>
      <c r="C33" s="57"/>
      <c r="D33" s="57"/>
      <c r="E33" s="57"/>
      <c r="F33" s="57"/>
      <c r="G33" s="57"/>
      <c r="H33" s="57"/>
      <c r="I33" s="57"/>
      <c r="J33" s="57"/>
    </row>
    <row r="34" spans="1:10">
      <c r="A34" s="57"/>
      <c r="B34" s="57"/>
      <c r="C34" s="57"/>
      <c r="D34" s="57"/>
      <c r="E34" s="57"/>
      <c r="F34" s="57"/>
      <c r="G34" s="57"/>
      <c r="H34" s="57"/>
      <c r="I34" s="57"/>
      <c r="J34" s="57"/>
    </row>
    <row r="35" spans="1:10">
      <c r="A35" s="57"/>
      <c r="B35" s="57"/>
      <c r="C35" s="57"/>
      <c r="D35" s="57"/>
      <c r="E35" s="57"/>
      <c r="F35" s="57"/>
      <c r="G35" s="57"/>
      <c r="H35" s="57"/>
      <c r="I35" s="57"/>
      <c r="J35" s="57"/>
    </row>
  </sheetData>
  <phoneticPr fontId="0" type="noConversion"/>
  <printOptions horizontalCentered="1"/>
  <pageMargins left="0.75" right="0.75" top="0.53" bottom="0.98425196850393704" header="0" footer="0"/>
  <pageSetup paperSize="9" scale="84" orientation="portrait" r:id="rId1"/>
  <headerFooter alignWithMargins="0"/>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20"/>
  <dimension ref="A1:K281"/>
  <sheetViews>
    <sheetView view="pageBreakPreview" zoomScaleNormal="100" zoomScaleSheetLayoutView="100" workbookViewId="0">
      <selection activeCell="A2" sqref="A2"/>
    </sheetView>
  </sheetViews>
  <sheetFormatPr defaultRowHeight="12.75" outlineLevelCol="1"/>
  <cols>
    <col min="1" max="1" width="41" style="54" customWidth="1"/>
    <col min="2" max="2" width="11.42578125" style="54" hidden="1" customWidth="1" outlineLevel="1"/>
    <col min="3" max="3" width="11" style="54" hidden="1" customWidth="1" outlineLevel="1"/>
    <col min="4" max="4" width="11" style="54" customWidth="1" collapsed="1"/>
    <col min="5" max="9" width="11" style="54" customWidth="1"/>
    <col min="10" max="16384" width="9.140625" style="54"/>
  </cols>
  <sheetData>
    <row r="1" spans="1:11" s="234" customFormat="1" ht="18.75">
      <c r="A1" s="308" t="s">
        <v>517</v>
      </c>
    </row>
    <row r="2" spans="1:11" s="234" customFormat="1" ht="13.5" thickBot="1">
      <c r="A2" s="5"/>
      <c r="B2" s="5"/>
      <c r="C2" s="78"/>
      <c r="D2" s="78"/>
      <c r="E2" s="78"/>
      <c r="F2" s="78"/>
      <c r="G2" s="78"/>
      <c r="H2" s="78"/>
      <c r="I2" s="5"/>
    </row>
    <row r="3" spans="1:11" ht="15" customHeight="1" thickTop="1">
      <c r="A3" s="120" t="s">
        <v>221</v>
      </c>
      <c r="B3" s="120"/>
      <c r="C3" s="166">
        <f>Pressupostos!B$6</f>
        <v>2010</v>
      </c>
      <c r="D3" s="166">
        <f>Pressupostos!C$6</f>
        <v>2011</v>
      </c>
      <c r="E3" s="166">
        <f>Pressupostos!D$6</f>
        <v>2012</v>
      </c>
      <c r="F3" s="166">
        <f>Pressupostos!E$6</f>
        <v>2013</v>
      </c>
      <c r="G3" s="166">
        <f>Pressupostos!F$6</f>
        <v>2014</v>
      </c>
      <c r="H3" s="166">
        <f>Pressupostos!G$6</f>
        <v>2015</v>
      </c>
      <c r="I3" s="166">
        <f>H3+1</f>
        <v>2016</v>
      </c>
      <c r="J3" s="57"/>
      <c r="K3" s="57"/>
    </row>
    <row r="4" spans="1:11" ht="15" customHeight="1">
      <c r="A4" s="69"/>
      <c r="B4" s="452"/>
      <c r="C4" s="60"/>
      <c r="D4" s="60"/>
      <c r="E4" s="60"/>
      <c r="F4" s="60"/>
      <c r="G4" s="60"/>
      <c r="H4" s="60"/>
      <c r="I4" s="132"/>
      <c r="J4" s="57"/>
      <c r="K4" s="57"/>
    </row>
    <row r="5" spans="1:11" ht="15" customHeight="1" thickBot="1">
      <c r="A5" s="243" t="s">
        <v>16</v>
      </c>
      <c r="B5" s="452"/>
      <c r="C5" s="60"/>
      <c r="D5" s="195">
        <f>'Dem Resultados'!D27+'Dem Resultados'!D17+'Dem Resultados'!D18+'Dem Resultados'!D23</f>
        <v>0</v>
      </c>
      <c r="E5" s="195">
        <f>'Dem Resultados'!E27+'Dem Resultados'!E17+'Dem Resultados'!E18+'Dem Resultados'!E23</f>
        <v>0</v>
      </c>
      <c r="F5" s="195">
        <f>'Dem Resultados'!F27+'Dem Resultados'!F17+'Dem Resultados'!F18+'Dem Resultados'!F23</f>
        <v>0</v>
      </c>
      <c r="G5" s="195">
        <f>'Dem Resultados'!G27+'Dem Resultados'!G17+'Dem Resultados'!G18+'Dem Resultados'!G23</f>
        <v>0</v>
      </c>
      <c r="H5" s="195">
        <f>'Dem Resultados'!H27+'Dem Resultados'!H17+'Dem Resultados'!H18+'Dem Resultados'!H23</f>
        <v>0</v>
      </c>
      <c r="I5" s="274"/>
      <c r="J5" s="57"/>
      <c r="K5" s="57"/>
    </row>
    <row r="6" spans="1:11" ht="15" customHeight="1" thickTop="1">
      <c r="A6" s="275" t="s">
        <v>182</v>
      </c>
      <c r="B6" s="180"/>
      <c r="C6" s="180"/>
      <c r="D6" s="180"/>
      <c r="E6" s="180"/>
      <c r="F6" s="180"/>
      <c r="G6" s="180"/>
      <c r="H6" s="180"/>
      <c r="I6" s="276"/>
      <c r="J6" s="57"/>
      <c r="K6" s="57"/>
    </row>
    <row r="7" spans="1:11" ht="15" customHeight="1">
      <c r="A7" s="144" t="s">
        <v>518</v>
      </c>
      <c r="B7" s="452"/>
      <c r="C7" s="60">
        <f>Invest!C21</f>
        <v>0</v>
      </c>
      <c r="D7" s="60">
        <f>Invest!D21</f>
        <v>0</v>
      </c>
      <c r="E7" s="60">
        <f>Invest!E21</f>
        <v>0</v>
      </c>
      <c r="F7" s="60">
        <f>Invest!F21</f>
        <v>0</v>
      </c>
      <c r="G7" s="60">
        <f>Invest!G21</f>
        <v>0</v>
      </c>
      <c r="H7" s="60">
        <f>Invest!H21</f>
        <v>0</v>
      </c>
      <c r="I7" s="132"/>
      <c r="J7" s="57"/>
      <c r="K7" s="57"/>
    </row>
    <row r="8" spans="1:11" ht="15" customHeight="1">
      <c r="A8" s="144" t="s">
        <v>519</v>
      </c>
      <c r="B8" s="452"/>
      <c r="C8" s="60">
        <f>FMN!C11</f>
        <v>0</v>
      </c>
      <c r="D8" s="60">
        <f>FMN!D11</f>
        <v>0</v>
      </c>
      <c r="E8" s="60">
        <f>FMN!E11</f>
        <v>0</v>
      </c>
      <c r="F8" s="60">
        <f>FMN!F11</f>
        <v>0</v>
      </c>
      <c r="G8" s="60">
        <f>FMN!G11</f>
        <v>0</v>
      </c>
      <c r="H8" s="60">
        <f>FMN!H11</f>
        <v>0</v>
      </c>
      <c r="I8" s="132"/>
      <c r="J8" s="57"/>
      <c r="K8" s="57"/>
    </row>
    <row r="9" spans="1:11" ht="15" customHeight="1">
      <c r="A9" s="69"/>
      <c r="B9" s="452"/>
      <c r="C9" s="60"/>
      <c r="D9" s="60"/>
      <c r="E9" s="60"/>
      <c r="F9" s="60"/>
      <c r="G9" s="60"/>
      <c r="H9" s="60"/>
      <c r="I9" s="132"/>
      <c r="J9" s="57"/>
      <c r="K9" s="57"/>
    </row>
    <row r="10" spans="1:11" ht="15" customHeight="1" thickBot="1">
      <c r="A10" s="184" t="s">
        <v>442</v>
      </c>
      <c r="B10" s="454"/>
      <c r="C10" s="139">
        <f t="shared" ref="C10:H10" si="0">SUM(C7:C9)</f>
        <v>0</v>
      </c>
      <c r="D10" s="139">
        <f t="shared" si="0"/>
        <v>0</v>
      </c>
      <c r="E10" s="139">
        <f t="shared" si="0"/>
        <v>0</v>
      </c>
      <c r="F10" s="139">
        <f t="shared" si="0"/>
        <v>0</v>
      </c>
      <c r="G10" s="139">
        <f t="shared" si="0"/>
        <v>0</v>
      </c>
      <c r="H10" s="139">
        <f t="shared" si="0"/>
        <v>0</v>
      </c>
      <c r="I10" s="146"/>
      <c r="J10" s="57"/>
      <c r="K10" s="57"/>
    </row>
    <row r="11" spans="1:11" ht="15" customHeight="1" thickTop="1">
      <c r="A11" s="277" t="s">
        <v>520</v>
      </c>
      <c r="B11" s="278"/>
      <c r="C11" s="278"/>
      <c r="D11" s="278"/>
      <c r="E11" s="278"/>
      <c r="F11" s="278"/>
      <c r="G11" s="278"/>
      <c r="H11" s="278"/>
      <c r="I11" s="279"/>
      <c r="J11" s="57"/>
      <c r="K11" s="57"/>
    </row>
    <row r="12" spans="1:11" ht="15" customHeight="1">
      <c r="A12" s="144" t="s">
        <v>518</v>
      </c>
      <c r="B12" s="452"/>
      <c r="C12" s="132"/>
      <c r="D12" s="132"/>
      <c r="E12" s="132"/>
      <c r="F12" s="132"/>
      <c r="G12" s="132"/>
      <c r="H12" s="132"/>
      <c r="I12" s="60">
        <f>Balanço!H7</f>
        <v>0</v>
      </c>
      <c r="J12" s="57"/>
      <c r="K12" s="57"/>
    </row>
    <row r="13" spans="1:11" ht="15" customHeight="1">
      <c r="A13" s="144" t="s">
        <v>519</v>
      </c>
      <c r="B13" s="452"/>
      <c r="C13" s="132"/>
      <c r="D13" s="132"/>
      <c r="E13" s="132"/>
      <c r="F13" s="132"/>
      <c r="G13" s="132"/>
      <c r="H13" s="132"/>
      <c r="I13" s="60">
        <f>-SUM(C8:I8)</f>
        <v>0</v>
      </c>
      <c r="J13" s="57"/>
      <c r="K13" s="57"/>
    </row>
    <row r="14" spans="1:11" ht="15" customHeight="1" thickBot="1">
      <c r="A14" s="280" t="s">
        <v>521</v>
      </c>
      <c r="B14" s="467"/>
      <c r="C14" s="222">
        <f t="shared" ref="C14:I14" si="1">C5-C10+SUM(C12:C13)</f>
        <v>0</v>
      </c>
      <c r="D14" s="222">
        <f t="shared" si="1"/>
        <v>0</v>
      </c>
      <c r="E14" s="222">
        <f t="shared" si="1"/>
        <v>0</v>
      </c>
      <c r="F14" s="222">
        <f t="shared" si="1"/>
        <v>0</v>
      </c>
      <c r="G14" s="222">
        <f t="shared" si="1"/>
        <v>0</v>
      </c>
      <c r="H14" s="222">
        <f t="shared" si="1"/>
        <v>0</v>
      </c>
      <c r="I14" s="222">
        <f t="shared" si="1"/>
        <v>0</v>
      </c>
      <c r="J14" s="57"/>
      <c r="K14" s="57"/>
    </row>
    <row r="15" spans="1:11" ht="15" customHeight="1" thickTop="1" thickBot="1">
      <c r="A15" s="281"/>
      <c r="B15" s="141"/>
      <c r="C15" s="282"/>
      <c r="D15" s="282"/>
      <c r="E15" s="309"/>
      <c r="F15" s="309"/>
      <c r="G15" s="309"/>
      <c r="H15" s="309"/>
      <c r="I15" s="310"/>
      <c r="J15" s="57"/>
      <c r="K15" s="57"/>
    </row>
    <row r="16" spans="1:11" ht="15" customHeight="1" thickTop="1">
      <c r="A16" s="283" t="s">
        <v>522</v>
      </c>
      <c r="B16" s="284"/>
      <c r="C16" s="285"/>
      <c r="D16" s="436">
        <f>D31</f>
        <v>0.09</v>
      </c>
      <c r="E16" s="311"/>
      <c r="F16" s="312"/>
      <c r="G16" s="309"/>
      <c r="H16" s="76"/>
      <c r="I16" s="313"/>
      <c r="J16" s="57"/>
      <c r="K16" s="57"/>
    </row>
    <row r="17" spans="1:11" ht="15" customHeight="1">
      <c r="A17" s="286" t="s">
        <v>17</v>
      </c>
      <c r="B17" s="287"/>
      <c r="C17" s="288"/>
      <c r="D17" s="437">
        <f>(NPV(D16,D14:I14))*(1+D16)</f>
        <v>0</v>
      </c>
      <c r="E17" s="311"/>
      <c r="F17" s="312"/>
      <c r="G17" s="309"/>
      <c r="H17" s="76"/>
      <c r="I17" s="314"/>
      <c r="J17" s="57"/>
      <c r="K17" s="57"/>
    </row>
    <row r="18" spans="1:11" ht="15" customHeight="1" thickBot="1">
      <c r="A18" s="289" t="s">
        <v>18</v>
      </c>
      <c r="B18" s="290"/>
      <c r="C18" s="291"/>
      <c r="D18" s="438" t="e">
        <f>IRR(C14:I14,0.1)</f>
        <v>#NUM!</v>
      </c>
      <c r="E18" s="311"/>
      <c r="F18" s="312"/>
      <c r="G18" s="309"/>
      <c r="H18" s="76"/>
      <c r="I18" s="314"/>
      <c r="J18" s="57"/>
      <c r="K18" s="57"/>
    </row>
    <row r="19" spans="1:11" ht="15" customHeight="1" thickTop="1" thickBot="1">
      <c r="A19" s="152"/>
      <c r="B19" s="152"/>
      <c r="C19" s="152"/>
      <c r="D19" s="152"/>
      <c r="E19" s="312"/>
      <c r="F19" s="312"/>
      <c r="G19" s="312"/>
      <c r="H19" s="312"/>
      <c r="I19" s="312"/>
      <c r="J19" s="57"/>
      <c r="K19" s="57"/>
    </row>
    <row r="20" spans="1:11" ht="15" customHeight="1" thickTop="1">
      <c r="A20" s="166" t="s">
        <v>81</v>
      </c>
      <c r="B20" s="166"/>
      <c r="C20" s="166">
        <f t="shared" ref="C20:I20" si="2">C3</f>
        <v>2010</v>
      </c>
      <c r="D20" s="166">
        <f t="shared" si="2"/>
        <v>2011</v>
      </c>
      <c r="E20" s="166">
        <f t="shared" si="2"/>
        <v>2012</v>
      </c>
      <c r="F20" s="166">
        <f t="shared" si="2"/>
        <v>2013</v>
      </c>
      <c r="G20" s="166">
        <f t="shared" si="2"/>
        <v>2014</v>
      </c>
      <c r="H20" s="166">
        <f t="shared" si="2"/>
        <v>2015</v>
      </c>
      <c r="I20" s="166">
        <f t="shared" si="2"/>
        <v>2016</v>
      </c>
      <c r="J20" s="57"/>
      <c r="K20" s="57"/>
    </row>
    <row r="21" spans="1:11" ht="15" customHeight="1">
      <c r="A21" s="144" t="s">
        <v>523</v>
      </c>
      <c r="B21" s="274"/>
      <c r="C21" s="195">
        <f>C14</f>
        <v>0</v>
      </c>
      <c r="D21" s="195">
        <f>D14</f>
        <v>0</v>
      </c>
      <c r="E21" s="195">
        <f>E14/(1+D16)</f>
        <v>0</v>
      </c>
      <c r="F21" s="195">
        <f>F14/(1+D16)^2</f>
        <v>0</v>
      </c>
      <c r="G21" s="195">
        <f>G14/(1+D16)^3</f>
        <v>0</v>
      </c>
      <c r="H21" s="195">
        <f>H14/(1+D16)^4</f>
        <v>0</v>
      </c>
      <c r="I21" s="195">
        <f>I14/(1+D16)^5</f>
        <v>0</v>
      </c>
      <c r="J21" s="57"/>
      <c r="K21" s="57"/>
    </row>
    <row r="22" spans="1:11" ht="15" customHeight="1" thickBot="1">
      <c r="A22" s="292" t="s">
        <v>524</v>
      </c>
      <c r="B22" s="441"/>
      <c r="C22" s="134">
        <f>C21</f>
        <v>0</v>
      </c>
      <c r="D22" s="134">
        <f t="shared" ref="D22:I22" si="3">D21+C22</f>
        <v>0</v>
      </c>
      <c r="E22" s="134">
        <f t="shared" si="3"/>
        <v>0</v>
      </c>
      <c r="F22" s="134">
        <f t="shared" si="3"/>
        <v>0</v>
      </c>
      <c r="G22" s="134">
        <f t="shared" si="3"/>
        <v>0</v>
      </c>
      <c r="H22" s="134">
        <f t="shared" si="3"/>
        <v>0</v>
      </c>
      <c r="I22" s="134">
        <f t="shared" si="3"/>
        <v>0</v>
      </c>
      <c r="J22" s="57"/>
      <c r="K22" s="57"/>
    </row>
    <row r="23" spans="1:11" s="234" customFormat="1" ht="15" customHeight="1">
      <c r="A23" s="312"/>
      <c r="B23" s="312"/>
      <c r="C23" s="312"/>
      <c r="D23" s="312"/>
      <c r="E23" s="312"/>
      <c r="F23" s="312"/>
      <c r="G23" s="312"/>
      <c r="H23" s="312"/>
      <c r="I23" s="312"/>
      <c r="J23" s="62"/>
      <c r="K23" s="62"/>
    </row>
    <row r="24" spans="1:11" s="234" customFormat="1" ht="15" customHeight="1">
      <c r="A24" s="332" t="s">
        <v>525</v>
      </c>
      <c r="B24" s="333"/>
      <c r="C24" s="333"/>
      <c r="D24" s="333"/>
      <c r="E24" s="333"/>
      <c r="F24" s="333"/>
      <c r="G24" s="333"/>
      <c r="H24" s="333"/>
      <c r="I24" s="333"/>
      <c r="J24" s="334"/>
      <c r="K24" s="62"/>
    </row>
    <row r="25" spans="1:11" s="234" customFormat="1" ht="15" customHeight="1" thickBot="1">
      <c r="A25" s="435"/>
      <c r="B25" s="435"/>
      <c r="C25" s="435"/>
      <c r="D25" s="333"/>
      <c r="E25" s="333"/>
      <c r="F25" s="333"/>
      <c r="G25" s="333"/>
      <c r="H25" s="333"/>
      <c r="I25" s="333"/>
      <c r="J25" s="334"/>
      <c r="K25" s="62"/>
    </row>
    <row r="26" spans="1:11" ht="15" customHeight="1" thickTop="1">
      <c r="A26" s="166" t="s">
        <v>526</v>
      </c>
      <c r="B26" s="166"/>
      <c r="C26" s="166"/>
      <c r="D26" s="166" t="s">
        <v>0</v>
      </c>
      <c r="E26" s="293"/>
      <c r="F26" s="293"/>
      <c r="G26" s="293"/>
      <c r="H26" s="293"/>
      <c r="I26" s="293"/>
      <c r="J26" s="293"/>
      <c r="K26" s="57"/>
    </row>
    <row r="27" spans="1:11" ht="15" customHeight="1">
      <c r="A27" s="294" t="s">
        <v>527</v>
      </c>
      <c r="B27" s="451"/>
      <c r="C27" s="451"/>
      <c r="D27" s="295">
        <f>SUM(Pressupostos!C22:G22)/COUNTA(Pressupostos!C22:G22)</f>
        <v>0.02</v>
      </c>
      <c r="E27" s="57"/>
      <c r="F27" s="57"/>
      <c r="G27" s="57"/>
      <c r="H27" s="57"/>
      <c r="I27" s="57"/>
      <c r="J27" s="57"/>
      <c r="K27" s="57"/>
    </row>
    <row r="28" spans="1:11" ht="15" customHeight="1">
      <c r="A28" s="294" t="s">
        <v>13</v>
      </c>
      <c r="B28" s="451"/>
      <c r="C28" s="451"/>
      <c r="D28" s="206">
        <v>0.03</v>
      </c>
      <c r="E28" s="57"/>
      <c r="F28" s="57"/>
      <c r="G28" s="57"/>
      <c r="H28" s="57"/>
      <c r="I28" s="57"/>
      <c r="J28" s="57"/>
      <c r="K28" s="57"/>
    </row>
    <row r="29" spans="1:11" ht="15" customHeight="1">
      <c r="A29" s="294" t="s">
        <v>528</v>
      </c>
      <c r="B29" s="451"/>
      <c r="C29" s="451"/>
      <c r="D29" s="296">
        <f>D27+D28</f>
        <v>0.05</v>
      </c>
      <c r="E29" s="57"/>
      <c r="F29" s="57"/>
      <c r="G29" s="57"/>
      <c r="H29" s="57"/>
      <c r="I29" s="57"/>
      <c r="J29" s="57"/>
      <c r="K29" s="57"/>
    </row>
    <row r="30" spans="1:11" ht="15" customHeight="1">
      <c r="A30" s="294" t="s">
        <v>14</v>
      </c>
      <c r="B30" s="451"/>
      <c r="C30" s="451"/>
      <c r="D30" s="206">
        <v>0.04</v>
      </c>
      <c r="E30" s="57"/>
      <c r="F30" s="57"/>
      <c r="G30" s="57"/>
      <c r="H30" s="57"/>
      <c r="I30" s="57"/>
      <c r="J30" s="57"/>
      <c r="K30" s="57"/>
    </row>
    <row r="31" spans="1:11" ht="15" customHeight="1" thickBot="1">
      <c r="A31" s="297" t="s">
        <v>15</v>
      </c>
      <c r="B31" s="468"/>
      <c r="C31" s="468"/>
      <c r="D31" s="298">
        <f>D30+D29</f>
        <v>0.09</v>
      </c>
      <c r="E31" s="57"/>
      <c r="F31" s="57"/>
      <c r="G31" s="57"/>
      <c r="H31" s="57"/>
      <c r="I31" s="57"/>
      <c r="J31" s="57"/>
      <c r="K31" s="57"/>
    </row>
    <row r="32" spans="1:11" ht="15" customHeight="1" thickTop="1">
      <c r="A32" s="57"/>
      <c r="B32" s="57"/>
      <c r="C32" s="57"/>
      <c r="D32" s="57"/>
      <c r="E32" s="57"/>
      <c r="F32" s="57"/>
      <c r="G32" s="57"/>
      <c r="H32" s="57"/>
      <c r="I32" s="57"/>
      <c r="J32" s="57"/>
      <c r="K32" s="57"/>
    </row>
    <row r="33" spans="1:9" ht="14.1" customHeight="1"/>
    <row r="34" spans="1:9" ht="18">
      <c r="A34" s="391" t="s">
        <v>25</v>
      </c>
    </row>
    <row r="35" spans="1:9" ht="6.75" customHeight="1" thickBot="1">
      <c r="B35" s="392"/>
      <c r="C35" s="392"/>
      <c r="D35" s="392"/>
      <c r="E35" s="392"/>
      <c r="F35" s="392"/>
      <c r="G35" s="392"/>
      <c r="H35" s="392"/>
      <c r="I35" s="393"/>
    </row>
    <row r="36" spans="1:9" ht="14.1" customHeight="1" thickTop="1">
      <c r="A36" s="547"/>
      <c r="B36" s="515"/>
      <c r="C36" s="166">
        <f>Pressupostos!B$6</f>
        <v>2010</v>
      </c>
      <c r="D36" s="166">
        <f>Pressupostos!C$6</f>
        <v>2011</v>
      </c>
      <c r="E36" s="166">
        <f>Pressupostos!D$6</f>
        <v>2012</v>
      </c>
      <c r="F36" s="166">
        <f>Pressupostos!E$6</f>
        <v>2013</v>
      </c>
      <c r="G36" s="166">
        <f>Pressupostos!F$6</f>
        <v>2014</v>
      </c>
      <c r="H36" s="166">
        <f>Pressupostos!G$6</f>
        <v>2015</v>
      </c>
      <c r="I36" s="166">
        <f>Pressupostos!H$6</f>
        <v>2016</v>
      </c>
    </row>
    <row r="37" spans="1:9" ht="14.1" customHeight="1">
      <c r="A37" s="551" t="s">
        <v>26</v>
      </c>
      <c r="B37" s="501"/>
      <c r="C37" s="553"/>
      <c r="D37" s="553"/>
      <c r="E37" s="553"/>
      <c r="F37" s="553"/>
      <c r="G37" s="553"/>
      <c r="H37" s="553"/>
      <c r="I37" s="553"/>
    </row>
    <row r="38" spans="1:9" ht="14.1" customHeight="1">
      <c r="A38" s="554" t="s">
        <v>27</v>
      </c>
      <c r="B38" s="65"/>
      <c r="C38" s="555">
        <f>'Dem Resultados'!C27</f>
        <v>0</v>
      </c>
      <c r="D38" s="555">
        <f>'Dem Resultados'!D27</f>
        <v>0</v>
      </c>
      <c r="E38" s="555">
        <f>'Dem Resultados'!E27</f>
        <v>0</v>
      </c>
      <c r="F38" s="555">
        <f>'Dem Resultados'!F27</f>
        <v>0</v>
      </c>
      <c r="G38" s="555">
        <f>'Dem Resultados'!G27</f>
        <v>0</v>
      </c>
      <c r="H38" s="555">
        <f>'Dem Resultados'!H27</f>
        <v>0</v>
      </c>
      <c r="I38" s="555">
        <f>'Dem Resultados'!J27</f>
        <v>0</v>
      </c>
    </row>
    <row r="39" spans="1:9" ht="14.1" customHeight="1">
      <c r="A39" s="554" t="s">
        <v>28</v>
      </c>
      <c r="B39" s="65"/>
      <c r="C39" s="555">
        <f>'Dem Resultados'!C17</f>
        <v>0</v>
      </c>
      <c r="D39" s="555">
        <f>'Dem Resultados'!D17</f>
        <v>0</v>
      </c>
      <c r="E39" s="555">
        <f>'Dem Resultados'!E17</f>
        <v>0</v>
      </c>
      <c r="F39" s="555">
        <f>'Dem Resultados'!F17</f>
        <v>0</v>
      </c>
      <c r="G39" s="555">
        <f>'Dem Resultados'!G17</f>
        <v>0</v>
      </c>
      <c r="H39" s="555">
        <f>'Dem Resultados'!H17</f>
        <v>0</v>
      </c>
      <c r="I39" s="555">
        <f>'Dem Resultados'!J17</f>
        <v>0</v>
      </c>
    </row>
    <row r="40" spans="1:9" ht="14.1" customHeight="1">
      <c r="A40" s="554" t="s">
        <v>29</v>
      </c>
      <c r="B40" s="65"/>
      <c r="C40" s="555">
        <f>'Dem Resultados'!C18</f>
        <v>0</v>
      </c>
      <c r="D40" s="555">
        <f>'Dem Resultados'!D18</f>
        <v>0</v>
      </c>
      <c r="E40" s="555">
        <f>'Dem Resultados'!E18</f>
        <v>0</v>
      </c>
      <c r="F40" s="555">
        <f>'Dem Resultados'!F18</f>
        <v>0</v>
      </c>
      <c r="G40" s="555">
        <f>'Dem Resultados'!G18</f>
        <v>0</v>
      </c>
      <c r="H40" s="555">
        <f>'Dem Resultados'!H18</f>
        <v>0</v>
      </c>
      <c r="I40" s="555">
        <f>'Dem Resultados'!J18</f>
        <v>0</v>
      </c>
    </row>
    <row r="41" spans="1:9" ht="14.1" customHeight="1">
      <c r="A41" s="554" t="s">
        <v>30</v>
      </c>
      <c r="B41" s="65"/>
      <c r="C41" s="555">
        <f>'Dem Resultados'!C23</f>
        <v>0</v>
      </c>
      <c r="D41" s="555">
        <f>'Dem Resultados'!D23</f>
        <v>0</v>
      </c>
      <c r="E41" s="555">
        <f>'Dem Resultados'!E23</f>
        <v>0</v>
      </c>
      <c r="F41" s="555">
        <f>'Dem Resultados'!F23</f>
        <v>0</v>
      </c>
      <c r="G41" s="555">
        <f>'Dem Resultados'!G23</f>
        <v>0</v>
      </c>
      <c r="H41" s="555">
        <f>'Dem Resultados'!H23</f>
        <v>0</v>
      </c>
      <c r="I41" s="555">
        <f>'Dem Resultados'!J23</f>
        <v>0</v>
      </c>
    </row>
    <row r="42" spans="1:9" ht="14.1" customHeight="1">
      <c r="A42" s="203"/>
      <c r="B42" s="65"/>
      <c r="C42" s="555"/>
      <c r="D42" s="555"/>
      <c r="E42" s="555"/>
      <c r="F42" s="555"/>
      <c r="G42" s="555"/>
      <c r="H42" s="555"/>
      <c r="I42" s="555"/>
    </row>
    <row r="43" spans="1:9" ht="14.1" customHeight="1">
      <c r="A43" s="506" t="s">
        <v>31</v>
      </c>
      <c r="B43" s="500"/>
      <c r="C43" s="556">
        <f t="shared" ref="C43:I43" si="4">SUM(C38:C42)</f>
        <v>0</v>
      </c>
      <c r="D43" s="556">
        <f t="shared" si="4"/>
        <v>0</v>
      </c>
      <c r="E43" s="556">
        <f t="shared" si="4"/>
        <v>0</v>
      </c>
      <c r="F43" s="556">
        <f t="shared" si="4"/>
        <v>0</v>
      </c>
      <c r="G43" s="556">
        <f t="shared" si="4"/>
        <v>0</v>
      </c>
      <c r="H43" s="556">
        <f t="shared" si="4"/>
        <v>0</v>
      </c>
      <c r="I43" s="556">
        <f t="shared" si="4"/>
        <v>0</v>
      </c>
    </row>
    <row r="44" spans="1:9" ht="14.1" customHeight="1">
      <c r="A44" s="203"/>
      <c r="B44" s="65"/>
      <c r="C44" s="555"/>
      <c r="D44" s="555"/>
      <c r="E44" s="555"/>
      <c r="F44" s="555"/>
      <c r="G44" s="555"/>
      <c r="H44" s="555"/>
      <c r="I44" s="555"/>
    </row>
    <row r="45" spans="1:9" ht="14.1" customHeight="1">
      <c r="A45" s="557" t="s">
        <v>32</v>
      </c>
      <c r="B45" s="65"/>
      <c r="C45" s="555"/>
      <c r="D45" s="555"/>
      <c r="E45" s="555"/>
      <c r="F45" s="555"/>
      <c r="G45" s="555"/>
      <c r="H45" s="555"/>
      <c r="I45" s="555"/>
    </row>
    <row r="46" spans="1:9" ht="14.1" customHeight="1">
      <c r="A46" s="554" t="s">
        <v>33</v>
      </c>
      <c r="B46" s="65"/>
      <c r="C46" s="555">
        <f>SUM(Invest!C26:C27)</f>
        <v>0</v>
      </c>
      <c r="D46" s="555">
        <f>SUM(Invest!D26:D27)</f>
        <v>0</v>
      </c>
      <c r="E46" s="555">
        <f>SUM(Invest!E26:E27)</f>
        <v>0</v>
      </c>
      <c r="F46" s="555">
        <f>SUM(Invest!F26:F27)</f>
        <v>0</v>
      </c>
      <c r="G46" s="555">
        <f>SUM(Invest!G26:G27)</f>
        <v>0</v>
      </c>
      <c r="H46" s="555">
        <f>SUM(Invest!H26:H27)</f>
        <v>0</v>
      </c>
      <c r="I46" s="555">
        <f>SUM(Invest!I26:I27)</f>
        <v>0</v>
      </c>
    </row>
    <row r="47" spans="1:9" ht="14.1" customHeight="1">
      <c r="A47" s="554" t="s">
        <v>34</v>
      </c>
      <c r="B47" s="65"/>
      <c r="C47" s="555">
        <f>Invest!C28</f>
        <v>0</v>
      </c>
      <c r="D47" s="555">
        <f>Invest!D28</f>
        <v>0</v>
      </c>
      <c r="E47" s="555">
        <f>Invest!E28</f>
        <v>0</v>
      </c>
      <c r="F47" s="555">
        <f>Invest!F28</f>
        <v>0</v>
      </c>
      <c r="G47" s="555">
        <f>Invest!G28</f>
        <v>0</v>
      </c>
      <c r="H47" s="555">
        <f>Invest!H28</f>
        <v>0</v>
      </c>
      <c r="I47" s="555">
        <f>Invest!I28</f>
        <v>0</v>
      </c>
    </row>
    <row r="48" spans="1:9" ht="14.1" customHeight="1">
      <c r="A48" s="554" t="s">
        <v>35</v>
      </c>
      <c r="B48" s="65"/>
      <c r="C48" s="555"/>
      <c r="D48" s="555"/>
      <c r="E48" s="555"/>
      <c r="F48" s="555"/>
      <c r="G48" s="555"/>
      <c r="H48" s="555"/>
      <c r="I48" s="555"/>
    </row>
    <row r="49" spans="1:9" ht="14.1" customHeight="1">
      <c r="A49" s="554" t="s">
        <v>36</v>
      </c>
      <c r="B49" s="65"/>
      <c r="C49" s="66"/>
      <c r="D49" s="66"/>
      <c r="E49" s="66"/>
      <c r="F49" s="66"/>
      <c r="G49" s="66"/>
      <c r="H49" s="555">
        <f>Balanço!H7</f>
        <v>0</v>
      </c>
      <c r="I49" s="555">
        <f>Balanço!J7</f>
        <v>0</v>
      </c>
    </row>
    <row r="50" spans="1:9" ht="14.1" customHeight="1">
      <c r="A50" s="554" t="s">
        <v>37</v>
      </c>
      <c r="B50" s="65"/>
      <c r="C50" s="66"/>
      <c r="D50" s="66"/>
      <c r="E50" s="66"/>
      <c r="F50" s="66"/>
      <c r="G50" s="66"/>
      <c r="H50" s="555">
        <f>FMN!H10</f>
        <v>0</v>
      </c>
      <c r="I50" s="555">
        <f>FMN!I10</f>
        <v>0</v>
      </c>
    </row>
    <row r="51" spans="1:9" ht="14.1" customHeight="1">
      <c r="A51" s="203"/>
      <c r="B51" s="65"/>
      <c r="C51" s="555"/>
      <c r="D51" s="555"/>
      <c r="E51" s="555"/>
      <c r="F51" s="555"/>
      <c r="G51" s="555"/>
      <c r="H51" s="555"/>
      <c r="I51" s="555"/>
    </row>
    <row r="52" spans="1:9" ht="14.1" customHeight="1">
      <c r="A52" s="506" t="s">
        <v>38</v>
      </c>
      <c r="B52" s="500"/>
      <c r="C52" s="556">
        <f>SUM(C46:C47)</f>
        <v>0</v>
      </c>
      <c r="D52" s="556">
        <f>SUM(D46:D47)</f>
        <v>0</v>
      </c>
      <c r="E52" s="556">
        <f>SUM(E46:E47)</f>
        <v>0</v>
      </c>
      <c r="F52" s="556">
        <f>SUM(F46:F47)</f>
        <v>0</v>
      </c>
      <c r="G52" s="556">
        <f>SUM(G46:G47)</f>
        <v>0</v>
      </c>
      <c r="H52" s="556">
        <f>SUM(H46:H47)-SUM(H49:H50)</f>
        <v>0</v>
      </c>
      <c r="I52" s="556">
        <f>SUM(I46:I47)-SUM(I49:I50)</f>
        <v>0</v>
      </c>
    </row>
    <row r="53" spans="1:9" ht="14.1" customHeight="1">
      <c r="A53" s="494"/>
      <c r="B53" s="499"/>
      <c r="C53" s="495"/>
      <c r="D53" s="495"/>
      <c r="E53" s="495"/>
      <c r="F53" s="495"/>
      <c r="G53" s="495"/>
      <c r="H53" s="495"/>
      <c r="I53" s="495"/>
    </row>
    <row r="54" spans="1:9" ht="14.1" customHeight="1" thickBot="1">
      <c r="A54" s="558" t="s">
        <v>25</v>
      </c>
      <c r="B54" s="472"/>
      <c r="C54" s="559">
        <f t="shared" ref="C54:H54" si="5">C43-C52</f>
        <v>0</v>
      </c>
      <c r="D54" s="560">
        <f t="shared" si="5"/>
        <v>0</v>
      </c>
      <c r="E54" s="560">
        <f t="shared" si="5"/>
        <v>0</v>
      </c>
      <c r="F54" s="560">
        <f t="shared" si="5"/>
        <v>0</v>
      </c>
      <c r="G54" s="560">
        <f t="shared" si="5"/>
        <v>0</v>
      </c>
      <c r="H54" s="560">
        <f t="shared" si="5"/>
        <v>0</v>
      </c>
      <c r="I54" s="560">
        <f>I43-I52</f>
        <v>0</v>
      </c>
    </row>
    <row r="55" spans="1:9" ht="13.5" thickTop="1">
      <c r="D55" s="316"/>
      <c r="E55" s="316"/>
      <c r="F55" s="316"/>
      <c r="G55" s="316"/>
      <c r="H55" s="316"/>
      <c r="I55"/>
    </row>
    <row r="56" spans="1:9">
      <c r="D56" s="316"/>
      <c r="E56" s="316"/>
      <c r="F56" s="316"/>
      <c r="G56" s="316"/>
      <c r="H56" s="316"/>
    </row>
    <row r="58" spans="1:9" ht="18">
      <c r="A58" s="395" t="s">
        <v>39</v>
      </c>
    </row>
    <row r="59" spans="1:9" ht="6" customHeight="1" thickBot="1">
      <c r="A59" s="2"/>
      <c r="B59" s="2"/>
      <c r="C59" s="2"/>
      <c r="D59" s="2"/>
      <c r="E59" s="2"/>
      <c r="F59" s="2"/>
      <c r="G59" s="2"/>
      <c r="H59" s="2"/>
      <c r="I59" s="2"/>
    </row>
    <row r="60" spans="1:9" ht="14.1" customHeight="1" thickTop="1">
      <c r="A60" s="547"/>
      <c r="B60" s="515"/>
      <c r="C60" s="166">
        <f>Pressupostos!B$6</f>
        <v>2010</v>
      </c>
      <c r="D60" s="166">
        <f>Pressupostos!C$6</f>
        <v>2011</v>
      </c>
      <c r="E60" s="166">
        <f>Pressupostos!D$6</f>
        <v>2012</v>
      </c>
      <c r="F60" s="166">
        <f>Pressupostos!E$6</f>
        <v>2013</v>
      </c>
      <c r="G60" s="166">
        <f>Pressupostos!F$6</f>
        <v>2014</v>
      </c>
      <c r="H60" s="166">
        <f>Pressupostos!G$6</f>
        <v>2015</v>
      </c>
      <c r="I60" s="166">
        <f>Pressupostos!H$6</f>
        <v>2016</v>
      </c>
    </row>
    <row r="61" spans="1:9" s="234" customFormat="1" ht="14.1" customHeight="1">
      <c r="A61" s="561" t="s">
        <v>40</v>
      </c>
      <c r="B61" s="501"/>
      <c r="C61" s="562"/>
      <c r="D61" s="562">
        <f t="shared" ref="D61:I61" si="6">SUM(D62:D64)</f>
        <v>0.09</v>
      </c>
      <c r="E61" s="562">
        <f t="shared" si="6"/>
        <v>8.5000000000000006E-2</v>
      </c>
      <c r="F61" s="562">
        <f t="shared" si="6"/>
        <v>8.5000000000000006E-2</v>
      </c>
      <c r="G61" s="562">
        <f t="shared" si="6"/>
        <v>8.5000000000000006E-2</v>
      </c>
      <c r="H61" s="562">
        <f t="shared" si="6"/>
        <v>8.5000000000000006E-2</v>
      </c>
      <c r="I61" s="562">
        <f t="shared" si="6"/>
        <v>8.5000000000000006E-2</v>
      </c>
    </row>
    <row r="62" spans="1:9" s="234" customFormat="1" ht="14.1" customHeight="1">
      <c r="A62" s="203" t="s">
        <v>74</v>
      </c>
      <c r="B62" s="65"/>
      <c r="C62" s="563"/>
      <c r="D62" s="563">
        <v>2.5000000000000001E-2</v>
      </c>
      <c r="E62" s="563">
        <v>2.5000000000000001E-2</v>
      </c>
      <c r="F62" s="563">
        <v>2.5000000000000001E-2</v>
      </c>
      <c r="G62" s="563">
        <v>2.5000000000000001E-2</v>
      </c>
      <c r="H62" s="563">
        <v>2.5000000000000001E-2</v>
      </c>
      <c r="I62" s="563">
        <v>2.5000000000000001E-2</v>
      </c>
    </row>
    <row r="63" spans="1:9" s="234" customFormat="1" ht="14.1" customHeight="1">
      <c r="A63" s="203" t="s">
        <v>41</v>
      </c>
      <c r="B63" s="65"/>
      <c r="C63" s="564"/>
      <c r="D63" s="564">
        <v>0.04</v>
      </c>
      <c r="E63" s="564">
        <v>0.04</v>
      </c>
      <c r="F63" s="564">
        <v>0.04</v>
      </c>
      <c r="G63" s="564">
        <v>0.04</v>
      </c>
      <c r="H63" s="564">
        <v>0.04</v>
      </c>
      <c r="I63" s="564">
        <v>0.04</v>
      </c>
    </row>
    <row r="64" spans="1:9" s="234" customFormat="1" ht="14.1" customHeight="1">
      <c r="A64" s="203" t="s">
        <v>42</v>
      </c>
      <c r="B64" s="65"/>
      <c r="C64" s="564"/>
      <c r="D64" s="564">
        <v>2.5000000000000001E-2</v>
      </c>
      <c r="E64" s="564">
        <v>0.02</v>
      </c>
      <c r="F64" s="564">
        <v>0.02</v>
      </c>
      <c r="G64" s="564">
        <v>0.02</v>
      </c>
      <c r="H64" s="564">
        <v>0.02</v>
      </c>
      <c r="I64" s="564">
        <v>0.02</v>
      </c>
    </row>
    <row r="65" spans="1:9" s="234" customFormat="1" ht="14.1" customHeight="1">
      <c r="A65" s="203"/>
      <c r="B65" s="65"/>
      <c r="C65" s="564"/>
      <c r="D65" s="564"/>
      <c r="E65" s="203"/>
      <c r="F65" s="203"/>
      <c r="G65" s="203"/>
      <c r="H65" s="203"/>
      <c r="I65" s="203"/>
    </row>
    <row r="66" spans="1:9" s="234" customFormat="1" ht="14.1" customHeight="1">
      <c r="A66" s="557" t="s">
        <v>43</v>
      </c>
      <c r="B66" s="65"/>
      <c r="C66" s="565"/>
      <c r="D66" s="566">
        <f>1/(1+D61)^1</f>
        <v>0.9174311926605504</v>
      </c>
      <c r="E66" s="566">
        <f>1/(1+E61)^2</f>
        <v>0.84945528679734128</v>
      </c>
      <c r="F66" s="566">
        <f>1/(1+F61)^3</f>
        <v>0.78290809843072917</v>
      </c>
      <c r="G66" s="566">
        <f>1/(1+G61)^4</f>
        <v>0.72157428426795334</v>
      </c>
      <c r="H66" s="566">
        <f>1/(1+H61)^5</f>
        <v>0.66504542328843619</v>
      </c>
      <c r="I66" s="566">
        <f>1/(1+I61)^5</f>
        <v>0.66504542328843619</v>
      </c>
    </row>
    <row r="67" spans="1:9" s="234" customFormat="1" ht="14.1" customHeight="1">
      <c r="A67" s="203"/>
      <c r="B67" s="65"/>
      <c r="C67" s="565"/>
      <c r="D67" s="565"/>
      <c r="E67" s="565"/>
      <c r="F67" s="565"/>
      <c r="G67" s="565"/>
      <c r="H67" s="565"/>
      <c r="I67" s="565"/>
    </row>
    <row r="68" spans="1:9" s="234" customFormat="1" ht="14.1" customHeight="1">
      <c r="A68" s="567" t="s">
        <v>44</v>
      </c>
      <c r="B68" s="499"/>
      <c r="C68" s="568"/>
      <c r="D68" s="568">
        <f t="shared" ref="D68:I68" si="7">D54</f>
        <v>0</v>
      </c>
      <c r="E68" s="568">
        <f t="shared" si="7"/>
        <v>0</v>
      </c>
      <c r="F68" s="568">
        <f t="shared" si="7"/>
        <v>0</v>
      </c>
      <c r="G68" s="568">
        <f t="shared" si="7"/>
        <v>0</v>
      </c>
      <c r="H68" s="568">
        <f t="shared" si="7"/>
        <v>0</v>
      </c>
      <c r="I68" s="568">
        <f t="shared" si="7"/>
        <v>0</v>
      </c>
    </row>
    <row r="69" spans="1:9" s="234" customFormat="1" ht="14.1" customHeight="1" thickBot="1">
      <c r="A69" s="558" t="s">
        <v>45</v>
      </c>
      <c r="B69" s="472"/>
      <c r="C69" s="559"/>
      <c r="D69" s="560">
        <f t="shared" ref="D69:I69" si="8">D68*D66</f>
        <v>0</v>
      </c>
      <c r="E69" s="560">
        <f t="shared" si="8"/>
        <v>0</v>
      </c>
      <c r="F69" s="560">
        <f t="shared" si="8"/>
        <v>0</v>
      </c>
      <c r="G69" s="560">
        <f t="shared" si="8"/>
        <v>0</v>
      </c>
      <c r="H69" s="560">
        <f t="shared" si="8"/>
        <v>0</v>
      </c>
      <c r="I69" s="560">
        <f t="shared" si="8"/>
        <v>0</v>
      </c>
    </row>
    <row r="70" spans="1:9" s="234" customFormat="1" ht="14.1" customHeight="1" thickTop="1" thickBot="1">
      <c r="A70" s="558" t="s">
        <v>75</v>
      </c>
      <c r="B70" s="472"/>
      <c r="C70" s="559"/>
      <c r="D70" s="569">
        <f>SUM(D69:H69)</f>
        <v>0</v>
      </c>
      <c r="E70" s="235"/>
      <c r="F70" s="235"/>
      <c r="G70" s="235"/>
      <c r="H70" s="235"/>
    </row>
    <row r="71" spans="1:9" ht="14.1" customHeight="1" thickTop="1">
      <c r="A71" s="2"/>
      <c r="B71" s="2"/>
      <c r="C71" s="2"/>
      <c r="D71" s="2"/>
      <c r="E71" s="2"/>
      <c r="F71" s="2"/>
      <c r="G71" s="2"/>
      <c r="H71" s="2"/>
    </row>
    <row r="72" spans="1:9" ht="14.1" customHeight="1">
      <c r="A72" s="2"/>
      <c r="B72" s="2"/>
      <c r="C72" s="2"/>
      <c r="D72" s="2"/>
      <c r="E72" s="2"/>
      <c r="F72" s="2"/>
      <c r="G72" s="2"/>
      <c r="H72" s="2"/>
    </row>
    <row r="73" spans="1:9" ht="20.25" customHeight="1">
      <c r="A73" s="395" t="s">
        <v>46</v>
      </c>
      <c r="B73" s="2"/>
      <c r="C73" s="2"/>
      <c r="D73" s="2"/>
      <c r="E73" s="2"/>
      <c r="F73" s="2"/>
      <c r="G73" s="2"/>
      <c r="H73" s="2"/>
    </row>
    <row r="74" spans="1:9" ht="5.25" customHeight="1" thickBot="1">
      <c r="A74" s="2"/>
      <c r="B74" s="2"/>
      <c r="C74" s="2"/>
      <c r="D74" s="2"/>
      <c r="E74" s="2"/>
      <c r="F74" s="2"/>
      <c r="G74" s="2"/>
      <c r="H74" s="2"/>
    </row>
    <row r="75" spans="1:9" ht="15" customHeight="1" thickTop="1">
      <c r="A75" s="547"/>
      <c r="B75" s="514"/>
      <c r="C75" s="514"/>
      <c r="D75" s="515"/>
      <c r="E75" s="2"/>
      <c r="F75" s="2"/>
      <c r="G75" s="2"/>
      <c r="H75" s="2"/>
    </row>
    <row r="76" spans="1:9" ht="15" customHeight="1" thickBot="1">
      <c r="A76" s="570" t="s">
        <v>76</v>
      </c>
      <c r="B76" s="571"/>
      <c r="C76" s="572"/>
      <c r="D76" s="573" t="e">
        <f>IRR(D68:I68,0.1)</f>
        <v>#NUM!</v>
      </c>
      <c r="E76" s="2"/>
      <c r="F76" s="2"/>
      <c r="G76" s="2"/>
      <c r="H76" s="2"/>
    </row>
    <row r="77" spans="1:9" ht="15" customHeight="1" thickTop="1" thickBot="1">
      <c r="A77" s="570" t="s">
        <v>77</v>
      </c>
      <c r="B77" s="571"/>
      <c r="C77" s="572"/>
      <c r="D77" s="573" t="e">
        <f>MIRR(D68:I68,9%,5%)</f>
        <v>#DIV/0!</v>
      </c>
      <c r="E77" s="2"/>
      <c r="F77" s="2"/>
      <c r="G77" s="2"/>
      <c r="H77" s="2"/>
    </row>
    <row r="78" spans="1:9" ht="14.1" customHeight="1" thickTop="1">
      <c r="A78" s="2"/>
      <c r="B78" s="2"/>
      <c r="C78" s="2"/>
      <c r="D78" s="394"/>
      <c r="E78" s="2"/>
      <c r="F78" s="2"/>
      <c r="G78" s="2"/>
      <c r="H78" s="2"/>
    </row>
    <row r="79" spans="1:9" ht="14.1" customHeight="1">
      <c r="A79" s="2"/>
      <c r="B79" s="2"/>
      <c r="C79" s="2"/>
      <c r="D79" s="394"/>
      <c r="E79" s="2"/>
      <c r="F79" s="2"/>
      <c r="G79" s="2"/>
      <c r="H79" s="2"/>
    </row>
    <row r="80" spans="1:9" ht="22.5" customHeight="1">
      <c r="A80" s="395" t="s">
        <v>47</v>
      </c>
      <c r="B80" s="2"/>
      <c r="C80" s="2"/>
      <c r="D80" s="2"/>
      <c r="E80" s="2"/>
      <c r="F80" s="2"/>
      <c r="G80" s="2"/>
      <c r="H80" s="2"/>
    </row>
    <row r="81" spans="1:9" ht="8.25" customHeight="1" thickBot="1">
      <c r="A81" s="2"/>
      <c r="B81" s="2"/>
      <c r="C81" s="2"/>
      <c r="D81" s="2"/>
      <c r="E81" s="2"/>
      <c r="F81" s="2"/>
      <c r="G81" s="2"/>
      <c r="H81" s="2"/>
    </row>
    <row r="82" spans="1:9" ht="14.1" customHeight="1" thickTop="1">
      <c r="A82" s="547"/>
      <c r="B82" s="515"/>
      <c r="C82" s="166">
        <f>Pressupostos!B$6</f>
        <v>2010</v>
      </c>
      <c r="D82" s="166">
        <f>Pressupostos!C$6</f>
        <v>2011</v>
      </c>
      <c r="E82" s="166">
        <f>Pressupostos!D$6</f>
        <v>2012</v>
      </c>
      <c r="F82" s="166">
        <f>Pressupostos!E$6</f>
        <v>2013</v>
      </c>
      <c r="G82" s="166">
        <f>Pressupostos!F$6</f>
        <v>2014</v>
      </c>
      <c r="H82" s="166">
        <f>Pressupostos!G$6</f>
        <v>2015</v>
      </c>
      <c r="I82" s="166">
        <f>Pressupostos!H$6</f>
        <v>2016</v>
      </c>
    </row>
    <row r="83" spans="1:9" s="234" customFormat="1" ht="14.1" customHeight="1">
      <c r="A83" s="551" t="s">
        <v>48</v>
      </c>
      <c r="B83" s="501"/>
      <c r="C83" s="552"/>
      <c r="D83" s="553">
        <f t="shared" ref="D83:I83" si="9">D69</f>
        <v>0</v>
      </c>
      <c r="E83" s="553">
        <f t="shared" si="9"/>
        <v>0</v>
      </c>
      <c r="F83" s="553">
        <f t="shared" si="9"/>
        <v>0</v>
      </c>
      <c r="G83" s="553">
        <f t="shared" si="9"/>
        <v>0</v>
      </c>
      <c r="H83" s="553">
        <f t="shared" si="9"/>
        <v>0</v>
      </c>
      <c r="I83" s="553">
        <f t="shared" si="9"/>
        <v>0</v>
      </c>
    </row>
    <row r="84" spans="1:9" s="234" customFormat="1" ht="14.1" customHeight="1">
      <c r="A84" s="567" t="s">
        <v>49</v>
      </c>
      <c r="B84" s="499"/>
      <c r="C84" s="574"/>
      <c r="D84" s="568">
        <f>D83</f>
        <v>0</v>
      </c>
      <c r="E84" s="568">
        <f>D84+E83</f>
        <v>0</v>
      </c>
      <c r="F84" s="568">
        <f>E84+F83</f>
        <v>0</v>
      </c>
      <c r="G84" s="568">
        <f>F84+G83</f>
        <v>0</v>
      </c>
      <c r="H84" s="568">
        <f>G84+H83</f>
        <v>0</v>
      </c>
      <c r="I84" s="568">
        <f>H84+I83</f>
        <v>0</v>
      </c>
    </row>
    <row r="85" spans="1:9" s="234" customFormat="1" ht="14.1" customHeight="1" thickBot="1">
      <c r="A85" s="558" t="s">
        <v>80</v>
      </c>
      <c r="B85" s="472"/>
      <c r="C85" s="559"/>
      <c r="D85" s="576" t="s">
        <v>78</v>
      </c>
      <c r="E85" s="575">
        <f>IF(D84=0,J84,IF(D84&gt;0,J83,IF(E84&gt;0,1,IF(F84&gt;0,2,IF(G84&gt;0,3,IF(H84&gt;0,4,J85))))))</f>
        <v>0</v>
      </c>
      <c r="F85" s="235"/>
      <c r="G85" s="235"/>
      <c r="H85" s="235"/>
      <c r="I85" s="62"/>
    </row>
    <row r="86" spans="1:9" ht="14.1" customHeight="1" thickTop="1" thickBot="1">
      <c r="A86" s="57"/>
      <c r="B86" s="57"/>
      <c r="C86" s="57"/>
      <c r="D86" s="576" t="s">
        <v>79</v>
      </c>
      <c r="E86" s="575">
        <f>IF(D84&gt;0,J84,IF(E84&gt;0,-D84/(E83/12),IF(F84&gt;0,-E84/(F83/12),IF(G84&gt;0,-F84/(G83/12),IF(H84&gt;0,-G84/(H83/12),J84)))))</f>
        <v>0</v>
      </c>
      <c r="F86" s="57"/>
      <c r="G86" s="57"/>
      <c r="H86" s="57"/>
      <c r="I86" s="57"/>
    </row>
    <row r="87" spans="1:9" ht="14.1" customHeight="1" thickTop="1">
      <c r="A87" s="57"/>
      <c r="B87" s="57"/>
      <c r="C87" s="57"/>
      <c r="D87" s="57"/>
      <c r="E87" s="57"/>
      <c r="F87" s="57"/>
      <c r="G87" s="57"/>
      <c r="H87" s="57"/>
      <c r="I87" s="57"/>
    </row>
    <row r="88" spans="1:9" ht="14.1" customHeight="1">
      <c r="A88" s="57"/>
      <c r="B88" s="57"/>
      <c r="C88" s="57"/>
      <c r="D88" s="57"/>
      <c r="E88" s="57"/>
      <c r="F88" s="57"/>
      <c r="G88" s="57"/>
      <c r="H88" s="57"/>
      <c r="I88" s="57"/>
    </row>
    <row r="89" spans="1:9" ht="20.25" customHeight="1">
      <c r="A89" s="396" t="s">
        <v>50</v>
      </c>
      <c r="B89" s="168"/>
      <c r="C89" s="168"/>
      <c r="D89" s="168"/>
      <c r="E89" s="168"/>
      <c r="F89" s="168"/>
      <c r="G89" s="168"/>
      <c r="H89" s="168"/>
      <c r="I89" s="57"/>
    </row>
    <row r="90" spans="1:9" ht="6" customHeight="1" thickBot="1">
      <c r="A90" s="399"/>
      <c r="B90" s="168"/>
      <c r="C90" s="168"/>
      <c r="D90" s="168"/>
      <c r="E90" s="168"/>
      <c r="F90" s="168"/>
      <c r="G90" s="168"/>
      <c r="H90" s="168"/>
      <c r="I90" s="57"/>
    </row>
    <row r="91" spans="1:9" ht="14.1" customHeight="1" thickTop="1">
      <c r="A91" s="547"/>
      <c r="B91" s="515"/>
      <c r="C91" s="166">
        <f>Pressupostos!B$6</f>
        <v>2010</v>
      </c>
      <c r="D91" s="166">
        <f>Pressupostos!C$6</f>
        <v>2011</v>
      </c>
      <c r="E91" s="166">
        <f>Pressupostos!D$6</f>
        <v>2012</v>
      </c>
      <c r="F91" s="166">
        <f>Pressupostos!E$6</f>
        <v>2013</v>
      </c>
      <c r="G91" s="166">
        <f>Pressupostos!F$6</f>
        <v>2014</v>
      </c>
      <c r="H91" s="166">
        <f>Pressupostos!G$6</f>
        <v>2015</v>
      </c>
      <c r="I91" s="166">
        <f>Pressupostos!H$6</f>
        <v>2016</v>
      </c>
    </row>
    <row r="92" spans="1:9" s="234" customFormat="1" ht="14.1" customHeight="1">
      <c r="A92" s="552" t="s">
        <v>31</v>
      </c>
      <c r="B92" s="501"/>
      <c r="C92" s="552"/>
      <c r="D92" s="553">
        <f t="shared" ref="D92:I92" si="10">D43</f>
        <v>0</v>
      </c>
      <c r="E92" s="553">
        <f t="shared" si="10"/>
        <v>0</v>
      </c>
      <c r="F92" s="553">
        <f t="shared" si="10"/>
        <v>0</v>
      </c>
      <c r="G92" s="553">
        <f t="shared" si="10"/>
        <v>0</v>
      </c>
      <c r="H92" s="553">
        <f t="shared" si="10"/>
        <v>0</v>
      </c>
      <c r="I92" s="553">
        <f t="shared" si="10"/>
        <v>0</v>
      </c>
    </row>
    <row r="93" spans="1:9" s="234" customFormat="1" ht="14.1" customHeight="1">
      <c r="A93" s="203" t="s">
        <v>51</v>
      </c>
      <c r="B93" s="65"/>
      <c r="C93" s="203"/>
      <c r="D93" s="555">
        <f t="shared" ref="D93:I93" si="11">D92*D66</f>
        <v>0</v>
      </c>
      <c r="E93" s="555">
        <f t="shared" si="11"/>
        <v>0</v>
      </c>
      <c r="F93" s="555">
        <f t="shared" si="11"/>
        <v>0</v>
      </c>
      <c r="G93" s="555">
        <f t="shared" si="11"/>
        <v>0</v>
      </c>
      <c r="H93" s="555">
        <f t="shared" si="11"/>
        <v>0</v>
      </c>
      <c r="I93" s="555">
        <f t="shared" si="11"/>
        <v>0</v>
      </c>
    </row>
    <row r="94" spans="1:9" s="234" customFormat="1" ht="14.1" customHeight="1">
      <c r="A94" s="203" t="s">
        <v>52</v>
      </c>
      <c r="B94" s="65"/>
      <c r="C94" s="203"/>
      <c r="D94" s="555">
        <f t="shared" ref="D94:I94" si="12">D52</f>
        <v>0</v>
      </c>
      <c r="E94" s="555">
        <f t="shared" si="12"/>
        <v>0</v>
      </c>
      <c r="F94" s="555">
        <f t="shared" si="12"/>
        <v>0</v>
      </c>
      <c r="G94" s="555">
        <f t="shared" si="12"/>
        <v>0</v>
      </c>
      <c r="H94" s="555">
        <f t="shared" si="12"/>
        <v>0</v>
      </c>
      <c r="I94" s="555">
        <f t="shared" si="12"/>
        <v>0</v>
      </c>
    </row>
    <row r="95" spans="1:9" s="234" customFormat="1" ht="14.1" customHeight="1">
      <c r="A95" s="574" t="s">
        <v>53</v>
      </c>
      <c r="B95" s="499"/>
      <c r="C95" s="574"/>
      <c r="D95" s="568">
        <f t="shared" ref="D95:I95" si="13">D94*D66</f>
        <v>0</v>
      </c>
      <c r="E95" s="568">
        <f t="shared" si="13"/>
        <v>0</v>
      </c>
      <c r="F95" s="568">
        <f t="shared" si="13"/>
        <v>0</v>
      </c>
      <c r="G95" s="568">
        <f t="shared" si="13"/>
        <v>0</v>
      </c>
      <c r="H95" s="568">
        <f t="shared" si="13"/>
        <v>0</v>
      </c>
      <c r="I95" s="568">
        <f t="shared" si="13"/>
        <v>0</v>
      </c>
    </row>
    <row r="96" spans="1:9" ht="14.1" customHeight="1" thickBot="1">
      <c r="A96" s="558" t="s">
        <v>54</v>
      </c>
      <c r="B96" s="472"/>
      <c r="C96" s="559"/>
      <c r="D96" s="577" t="e">
        <f>SUM(D93:I93)/SUM(D95:I95)</f>
        <v>#DIV/0!</v>
      </c>
      <c r="E96" s="168"/>
      <c r="F96" s="168"/>
      <c r="G96" s="168"/>
      <c r="H96" s="168"/>
      <c r="I96" s="57"/>
    </row>
    <row r="97" spans="1:9" ht="14.1" customHeight="1" thickTop="1">
      <c r="A97" s="57"/>
      <c r="B97" s="57"/>
      <c r="C97" s="57"/>
      <c r="D97" s="57"/>
      <c r="E97" s="57"/>
      <c r="F97" s="57"/>
      <c r="G97" s="57"/>
      <c r="H97" s="57"/>
      <c r="I97" s="57"/>
    </row>
    <row r="98" spans="1:9" ht="14.1" customHeight="1">
      <c r="A98" s="57"/>
      <c r="B98" s="57"/>
      <c r="C98" s="57"/>
      <c r="D98" s="57"/>
      <c r="E98" s="57"/>
      <c r="F98" s="57"/>
      <c r="G98" s="57"/>
      <c r="H98" s="57"/>
      <c r="I98" s="57"/>
    </row>
    <row r="99" spans="1:9" ht="21.75" customHeight="1">
      <c r="A99" s="395" t="s">
        <v>55</v>
      </c>
      <c r="B99" s="57"/>
      <c r="C99" s="57"/>
      <c r="D99" s="57"/>
      <c r="E99" s="57"/>
      <c r="F99" s="57"/>
      <c r="G99" s="57"/>
      <c r="H99" s="57"/>
      <c r="I99" s="57"/>
    </row>
    <row r="100" spans="1:9" ht="7.5" customHeight="1" thickBot="1">
      <c r="B100" s="57"/>
      <c r="C100" s="57"/>
      <c r="D100" s="57"/>
      <c r="E100" s="57"/>
      <c r="F100" s="57"/>
      <c r="G100" s="57"/>
      <c r="H100" s="57"/>
      <c r="I100" s="57"/>
    </row>
    <row r="101" spans="1:9" ht="15" customHeight="1" thickTop="1">
      <c r="A101" s="547"/>
      <c r="B101" s="515"/>
      <c r="C101" s="166">
        <f>Pressupostos!B$6</f>
        <v>2010</v>
      </c>
      <c r="D101" s="166">
        <f>Pressupostos!C$6</f>
        <v>2011</v>
      </c>
      <c r="E101" s="166">
        <f>Pressupostos!D$6</f>
        <v>2012</v>
      </c>
      <c r="F101" s="166">
        <f>Pressupostos!E$6</f>
        <v>2013</v>
      </c>
      <c r="G101" s="166">
        <f>Pressupostos!F$6</f>
        <v>2014</v>
      </c>
      <c r="H101" s="166">
        <f>Pressupostos!G$6</f>
        <v>2015</v>
      </c>
      <c r="I101" s="166">
        <f>Pressupostos!H$6</f>
        <v>2016</v>
      </c>
    </row>
    <row r="102" spans="1:9" ht="15" customHeight="1">
      <c r="A102" s="551" t="s">
        <v>56</v>
      </c>
      <c r="B102" s="578"/>
      <c r="C102" s="579"/>
      <c r="D102" s="580">
        <f>'Dem Resultados'!D5</f>
        <v>0</v>
      </c>
      <c r="E102" s="580">
        <f>'Dem Resultados'!E5</f>
        <v>0</v>
      </c>
      <c r="F102" s="580">
        <f>'Dem Resultados'!F5</f>
        <v>0</v>
      </c>
      <c r="G102" s="580">
        <f>'Dem Resultados'!G5</f>
        <v>0</v>
      </c>
      <c r="H102" s="580">
        <f>'Dem Resultados'!H5</f>
        <v>0</v>
      </c>
      <c r="I102" s="580">
        <f>'Dem Resultados'!I5</f>
        <v>0</v>
      </c>
    </row>
    <row r="103" spans="1:9" ht="15" customHeight="1">
      <c r="A103" s="557" t="s">
        <v>57</v>
      </c>
      <c r="B103" s="66"/>
      <c r="C103" s="202"/>
      <c r="D103" s="581">
        <f>'Dem Resultados'!D22</f>
        <v>0</v>
      </c>
      <c r="E103" s="581">
        <f>'Dem Resultados'!E22</f>
        <v>0</v>
      </c>
      <c r="F103" s="581">
        <f>'Dem Resultados'!F22</f>
        <v>0</v>
      </c>
      <c r="G103" s="581">
        <f>'Dem Resultados'!G22</f>
        <v>0</v>
      </c>
      <c r="H103" s="581">
        <f>'Dem Resultados'!H22</f>
        <v>0</v>
      </c>
      <c r="I103" s="581">
        <f>'Dem Resultados'!I22</f>
        <v>0</v>
      </c>
    </row>
    <row r="104" spans="1:9" ht="15" customHeight="1">
      <c r="A104" s="557" t="s">
        <v>58</v>
      </c>
      <c r="B104" s="66"/>
      <c r="C104" s="202"/>
      <c r="D104" s="202">
        <f t="shared" ref="D104:I104" si="14">D102-D108</f>
        <v>0</v>
      </c>
      <c r="E104" s="202">
        <f t="shared" si="14"/>
        <v>0</v>
      </c>
      <c r="F104" s="202">
        <f t="shared" si="14"/>
        <v>0</v>
      </c>
      <c r="G104" s="202">
        <f t="shared" si="14"/>
        <v>0</v>
      </c>
      <c r="H104" s="202">
        <f t="shared" si="14"/>
        <v>0</v>
      </c>
      <c r="I104" s="202">
        <f t="shared" si="14"/>
        <v>0</v>
      </c>
    </row>
    <row r="105" spans="1:9" ht="15" customHeight="1">
      <c r="A105" s="557" t="s">
        <v>59</v>
      </c>
      <c r="B105" s="582"/>
      <c r="C105" s="583"/>
      <c r="D105" s="583" t="e">
        <f t="shared" ref="D105:I105" si="15">D104/D102</f>
        <v>#DIV/0!</v>
      </c>
      <c r="E105" s="583" t="e">
        <f t="shared" si="15"/>
        <v>#DIV/0!</v>
      </c>
      <c r="F105" s="583" t="e">
        <f t="shared" si="15"/>
        <v>#DIV/0!</v>
      </c>
      <c r="G105" s="583" t="e">
        <f t="shared" si="15"/>
        <v>#DIV/0!</v>
      </c>
      <c r="H105" s="583" t="e">
        <f t="shared" si="15"/>
        <v>#DIV/0!</v>
      </c>
      <c r="I105" s="583" t="e">
        <f t="shared" si="15"/>
        <v>#DIV/0!</v>
      </c>
    </row>
    <row r="106" spans="1:9" ht="15" customHeight="1">
      <c r="A106" s="557" t="s">
        <v>60</v>
      </c>
      <c r="B106" s="66"/>
      <c r="C106" s="202"/>
      <c r="D106" s="202">
        <f>'Dem Resultados'!D12-('Dem Resultados'!D14+'Dem Resultados'!D15+'Dem Resultados'!D19+'Dem Resultados'!D20)</f>
        <v>0</v>
      </c>
      <c r="E106" s="202">
        <f>'Dem Resultados'!E12-('Dem Resultados'!E14+'Dem Resultados'!E15+'Dem Resultados'!E19+'Dem Resultados'!E20)</f>
        <v>0</v>
      </c>
      <c r="F106" s="202">
        <f>'Dem Resultados'!F12-('Dem Resultados'!F14+'Dem Resultados'!F15+'Dem Resultados'!F19+'Dem Resultados'!F20)</f>
        <v>0</v>
      </c>
      <c r="G106" s="202">
        <f>'Dem Resultados'!G12-('Dem Resultados'!G14+'Dem Resultados'!G15+'Dem Resultados'!G19+'Dem Resultados'!G20)</f>
        <v>0</v>
      </c>
      <c r="H106" s="202">
        <f>'Dem Resultados'!H12-('Dem Resultados'!H14+'Dem Resultados'!H15+'Dem Resultados'!H19+'Dem Resultados'!H20)</f>
        <v>0</v>
      </c>
      <c r="I106" s="202">
        <f>'Dem Resultados'!I12-('Dem Resultados'!I14+'Dem Resultados'!I15+'Dem Resultados'!I19+'Dem Resultados'!I20)</f>
        <v>0</v>
      </c>
    </row>
    <row r="107" spans="1:9" ht="15" customHeight="1">
      <c r="A107" s="557" t="s">
        <v>61</v>
      </c>
      <c r="B107" s="66"/>
      <c r="C107" s="202"/>
      <c r="D107" s="202">
        <f>'Dem Resultados'!D16+'Dem Resultados'!D17+'Dem Resultados'!D18+'Dem Resultados'!D19</f>
        <v>0</v>
      </c>
      <c r="E107" s="202">
        <f>'Dem Resultados'!E16+'Dem Resultados'!E17+'Dem Resultados'!E18+'Dem Resultados'!E19</f>
        <v>0</v>
      </c>
      <c r="F107" s="202">
        <f>'Dem Resultados'!F16+'Dem Resultados'!F17+'Dem Resultados'!F18+'Dem Resultados'!F19</f>
        <v>0</v>
      </c>
      <c r="G107" s="202">
        <f>'Dem Resultados'!G16+'Dem Resultados'!G17+'Dem Resultados'!G18+'Dem Resultados'!G19</f>
        <v>0</v>
      </c>
      <c r="H107" s="202">
        <f>'Dem Resultados'!H16+'Dem Resultados'!H17+'Dem Resultados'!H18+'Dem Resultados'!H19</f>
        <v>0</v>
      </c>
      <c r="I107" s="202">
        <f>'Dem Resultados'!I16+'Dem Resultados'!I17+'Dem Resultados'!I18+'Dem Resultados'!I19</f>
        <v>0</v>
      </c>
    </row>
    <row r="108" spans="1:9" ht="15" customHeight="1">
      <c r="A108" s="557" t="s">
        <v>62</v>
      </c>
      <c r="B108" s="66"/>
      <c r="C108" s="202"/>
      <c r="D108" s="202">
        <f>'Dem Resultados'!D14+'Dem Resultados'!D15+'Dem Resultados'!D20</f>
        <v>0</v>
      </c>
      <c r="E108" s="202">
        <f>'Dem Resultados'!E14+'Dem Resultados'!E15+'Dem Resultados'!E20</f>
        <v>0</v>
      </c>
      <c r="F108" s="202">
        <f>'Dem Resultados'!F14+'Dem Resultados'!F15+'Dem Resultados'!F20</f>
        <v>0</v>
      </c>
      <c r="G108" s="202">
        <f>'Dem Resultados'!G14+'Dem Resultados'!G15+'Dem Resultados'!G20</f>
        <v>0</v>
      </c>
      <c r="H108" s="202">
        <f>'Dem Resultados'!H14+'Dem Resultados'!H15+'Dem Resultados'!H20</f>
        <v>0</v>
      </c>
      <c r="I108" s="202">
        <f>'Dem Resultados'!I14+'Dem Resultados'!I15+'Dem Resultados'!I20</f>
        <v>0</v>
      </c>
    </row>
    <row r="109" spans="1:9" ht="15" customHeight="1">
      <c r="A109" s="557" t="s">
        <v>63</v>
      </c>
      <c r="B109" s="66"/>
      <c r="C109" s="202"/>
      <c r="D109" s="202" t="e">
        <f t="shared" ref="D109:I109" si="16">D107/(D104/D102)</f>
        <v>#DIV/0!</v>
      </c>
      <c r="E109" s="202" t="e">
        <f t="shared" si="16"/>
        <v>#DIV/0!</v>
      </c>
      <c r="F109" s="202" t="e">
        <f t="shared" si="16"/>
        <v>#DIV/0!</v>
      </c>
      <c r="G109" s="202" t="e">
        <f t="shared" si="16"/>
        <v>#DIV/0!</v>
      </c>
      <c r="H109" s="202" t="e">
        <f t="shared" si="16"/>
        <v>#DIV/0!</v>
      </c>
      <c r="I109" s="202" t="e">
        <f t="shared" si="16"/>
        <v>#DIV/0!</v>
      </c>
    </row>
    <row r="110" spans="1:9" ht="15" customHeight="1">
      <c r="A110" s="557" t="s">
        <v>64</v>
      </c>
      <c r="B110" s="66"/>
      <c r="C110" s="202"/>
      <c r="D110" s="202">
        <f>'Dem Resultados'!D27+'Dem Resultados'!D17+'Dem Resultados'!D18</f>
        <v>0</v>
      </c>
      <c r="E110" s="202">
        <f>'Dem Resultados'!E27+'Dem Resultados'!E17+'Dem Resultados'!E18</f>
        <v>0</v>
      </c>
      <c r="F110" s="202">
        <f>'Dem Resultados'!F27+'Dem Resultados'!F17+'Dem Resultados'!F18</f>
        <v>0</v>
      </c>
      <c r="G110" s="202">
        <f>'Dem Resultados'!G27+'Dem Resultados'!G17+'Dem Resultados'!G18</f>
        <v>0</v>
      </c>
      <c r="H110" s="202">
        <f>'Dem Resultados'!H27+'Dem Resultados'!H17+'Dem Resultados'!H18</f>
        <v>0</v>
      </c>
      <c r="I110" s="202">
        <f>'Dem Resultados'!I27+'Dem Resultados'!I17+'Dem Resultados'!I18</f>
        <v>0</v>
      </c>
    </row>
    <row r="111" spans="1:9" ht="15" customHeight="1">
      <c r="A111" s="567" t="s">
        <v>65</v>
      </c>
      <c r="B111" s="584"/>
      <c r="C111" s="585"/>
      <c r="D111" s="586" t="e">
        <f t="shared" ref="D111:I111" si="17">D102/D109-1</f>
        <v>#DIV/0!</v>
      </c>
      <c r="E111" s="586" t="e">
        <f t="shared" si="17"/>
        <v>#DIV/0!</v>
      </c>
      <c r="F111" s="586" t="e">
        <f t="shared" si="17"/>
        <v>#DIV/0!</v>
      </c>
      <c r="G111" s="586" t="e">
        <f t="shared" si="17"/>
        <v>#DIV/0!</v>
      </c>
      <c r="H111" s="586" t="e">
        <f t="shared" si="17"/>
        <v>#DIV/0!</v>
      </c>
      <c r="I111" s="586" t="e">
        <f t="shared" si="17"/>
        <v>#DIV/0!</v>
      </c>
    </row>
    <row r="112" spans="1:9" ht="15" customHeight="1">
      <c r="A112" s="57"/>
      <c r="B112" s="57"/>
      <c r="C112" s="57"/>
      <c r="D112" s="400"/>
      <c r="E112" s="57"/>
      <c r="F112" s="57"/>
      <c r="G112" s="57"/>
      <c r="H112" s="57"/>
      <c r="I112" s="57"/>
    </row>
    <row r="113" spans="1:9" ht="15" customHeight="1">
      <c r="A113" s="57"/>
      <c r="B113" s="57"/>
      <c r="C113" s="57"/>
      <c r="D113" s="400"/>
      <c r="E113" s="57"/>
      <c r="F113" s="57"/>
      <c r="G113" s="57"/>
      <c r="H113" s="57"/>
      <c r="I113" s="57"/>
    </row>
    <row r="114" spans="1:9" ht="23.25" customHeight="1">
      <c r="A114" s="395" t="s">
        <v>66</v>
      </c>
      <c r="B114" s="57"/>
      <c r="C114" s="57"/>
      <c r="D114" s="57"/>
      <c r="E114" s="57"/>
      <c r="F114" s="57"/>
      <c r="G114" s="57"/>
      <c r="H114" s="57"/>
      <c r="I114" s="57"/>
    </row>
    <row r="115" spans="1:9" ht="4.5" customHeight="1" thickBot="1">
      <c r="B115" s="57"/>
      <c r="C115" s="57"/>
      <c r="D115" s="57"/>
      <c r="E115" s="57"/>
      <c r="F115" s="57"/>
      <c r="G115" s="57"/>
      <c r="H115" s="57"/>
      <c r="I115" s="57"/>
    </row>
    <row r="116" spans="1:9" ht="15" customHeight="1" thickTop="1">
      <c r="A116" s="547"/>
      <c r="B116" s="515"/>
      <c r="C116" s="166">
        <f>Pressupostos!B$6</f>
        <v>2010</v>
      </c>
      <c r="D116" s="166">
        <f>Pressupostos!C$6</f>
        <v>2011</v>
      </c>
      <c r="E116" s="166">
        <f>Pressupostos!D$6</f>
        <v>2012</v>
      </c>
      <c r="F116" s="166">
        <f>Pressupostos!E$6</f>
        <v>2013</v>
      </c>
      <c r="G116" s="166">
        <f>Pressupostos!F$6</f>
        <v>2014</v>
      </c>
      <c r="H116" s="166">
        <f>Pressupostos!G$6</f>
        <v>2015</v>
      </c>
      <c r="I116" s="57"/>
    </row>
    <row r="117" spans="1:9" ht="15" customHeight="1">
      <c r="A117" s="551" t="s">
        <v>67</v>
      </c>
      <c r="B117" s="501"/>
      <c r="C117" s="552"/>
      <c r="D117" s="587" t="e">
        <f>'Dem Resultados'!D27/Balanço!D29</f>
        <v>#DIV/0!</v>
      </c>
      <c r="E117" s="587" t="e">
        <f>'Dem Resultados'!E27/Balanço!E29</f>
        <v>#DIV/0!</v>
      </c>
      <c r="F117" s="587" t="e">
        <f>'Dem Resultados'!F27/Balanço!F29</f>
        <v>#DIV/0!</v>
      </c>
      <c r="G117" s="587" t="e">
        <f>'Dem Resultados'!G27/Balanço!G29</f>
        <v>#DIV/0!</v>
      </c>
      <c r="H117" s="587" t="e">
        <f>'Dem Resultados'!H27/Balanço!H29</f>
        <v>#DIV/0!</v>
      </c>
      <c r="I117" s="57"/>
    </row>
    <row r="118" spans="1:9" ht="15" customHeight="1">
      <c r="A118" s="557" t="s">
        <v>68</v>
      </c>
      <c r="B118" s="65"/>
      <c r="C118" s="203"/>
      <c r="D118" s="583" t="e">
        <f>'Dem Resultados'!D27/'Dem Resultados'!D5</f>
        <v>#DIV/0!</v>
      </c>
      <c r="E118" s="583" t="e">
        <f>'Dem Resultados'!E27/'Dem Resultados'!E5</f>
        <v>#DIV/0!</v>
      </c>
      <c r="F118" s="583" t="e">
        <f>'Dem Resultados'!F27/'Dem Resultados'!F5</f>
        <v>#DIV/0!</v>
      </c>
      <c r="G118" s="583" t="e">
        <f>'Dem Resultados'!G27/'Dem Resultados'!G5</f>
        <v>#DIV/0!</v>
      </c>
      <c r="H118" s="583" t="e">
        <f>'Dem Resultados'!H27/'Dem Resultados'!H5</f>
        <v>#DIV/0!</v>
      </c>
      <c r="I118" s="57"/>
    </row>
    <row r="119" spans="1:9" ht="15" customHeight="1">
      <c r="A119" s="557" t="s">
        <v>69</v>
      </c>
      <c r="B119" s="65"/>
      <c r="C119" s="203"/>
      <c r="D119" s="583" t="e">
        <f>'Dem Resultados'!D27/Balanço!D26</f>
        <v>#DIV/0!</v>
      </c>
      <c r="E119" s="583" t="e">
        <f>'Dem Resultados'!E27/Balanço!E26</f>
        <v>#DIV/0!</v>
      </c>
      <c r="F119" s="583" t="e">
        <f>'Dem Resultados'!F27/Balanço!F26</f>
        <v>#DIV/0!</v>
      </c>
      <c r="G119" s="583" t="e">
        <f>'Dem Resultados'!G27/Balanço!G26</f>
        <v>#DIV/0!</v>
      </c>
      <c r="H119" s="583" t="e">
        <f>'Dem Resultados'!H27/Balanço!H26</f>
        <v>#DIV/0!</v>
      </c>
      <c r="I119" s="57"/>
    </row>
    <row r="120" spans="1:9" ht="15" customHeight="1">
      <c r="A120" s="557" t="s">
        <v>70</v>
      </c>
      <c r="B120" s="65"/>
      <c r="C120" s="203"/>
      <c r="D120" s="583" t="e">
        <f>Balanço!D29/Balanço!D26</f>
        <v>#DIV/0!</v>
      </c>
      <c r="E120" s="583" t="e">
        <f>Balanço!E29/Balanço!E26</f>
        <v>#DIV/0!</v>
      </c>
      <c r="F120" s="583" t="e">
        <f>Balanço!F29/Balanço!F26</f>
        <v>#DIV/0!</v>
      </c>
      <c r="G120" s="583" t="e">
        <f>Balanço!G29/Balanço!G26</f>
        <v>#DIV/0!</v>
      </c>
      <c r="H120" s="583" t="e">
        <f>Balanço!H29/Balanço!H26</f>
        <v>#DIV/0!</v>
      </c>
      <c r="I120" s="57"/>
    </row>
    <row r="121" spans="1:9" ht="15" customHeight="1">
      <c r="A121" s="557" t="s">
        <v>71</v>
      </c>
      <c r="B121" s="65"/>
      <c r="C121" s="203"/>
      <c r="D121" s="583" t="e">
        <f>(Balanço!D47-Balanço!D33)/Balanço!D47</f>
        <v>#DIV/0!</v>
      </c>
      <c r="E121" s="583" t="e">
        <f>(Balanço!E47-Balanço!E33)/Balanço!E47</f>
        <v>#DIV/0!</v>
      </c>
      <c r="F121" s="583" t="e">
        <f>(Balanço!F47-Balanço!F33)/Balanço!F47</f>
        <v>#DIV/0!</v>
      </c>
      <c r="G121" s="583" t="e">
        <f>(Balanço!G47-Balanço!G33)/Balanço!G47</f>
        <v>#DIV/0!</v>
      </c>
      <c r="H121" s="583" t="e">
        <f>(Balanço!H47-Balanço!H33)/Balanço!H47</f>
        <v>#DIV/0!</v>
      </c>
      <c r="I121" s="57"/>
    </row>
    <row r="122" spans="1:9" ht="15" customHeight="1">
      <c r="A122" s="557" t="s">
        <v>72</v>
      </c>
      <c r="B122" s="65"/>
      <c r="C122" s="203"/>
      <c r="D122" s="583" t="e">
        <f>Balanço!D33/(Balanço!D47-Balanço!D33)</f>
        <v>#DIV/0!</v>
      </c>
      <c r="E122" s="583" t="e">
        <f>Balanço!E33/(Balanço!E47-Balanço!E33)</f>
        <v>#DIV/0!</v>
      </c>
      <c r="F122" s="583" t="e">
        <f>Balanço!F33/(Balanço!F47-Balanço!F33)</f>
        <v>#DIV/0!</v>
      </c>
      <c r="G122" s="583" t="e">
        <f>Balanço!G33/(Balanço!G47-Balanço!G33)</f>
        <v>#DIV/0!</v>
      </c>
      <c r="H122" s="583" t="e">
        <f>Balanço!H33/(Balanço!H47-Balanço!H33)</f>
        <v>#DIV/0!</v>
      </c>
      <c r="I122" s="57"/>
    </row>
    <row r="123" spans="1:9" ht="15" customHeight="1">
      <c r="A123" s="567" t="s">
        <v>73</v>
      </c>
      <c r="B123" s="499"/>
      <c r="C123" s="574"/>
      <c r="D123" s="588" t="e">
        <f>(Balanço!D14+Balanço!D22+Balanço!D24)/Balanço!D45</f>
        <v>#DIV/0!</v>
      </c>
      <c r="E123" s="588" t="e">
        <f>(Balanço!E14+Balanço!E22+Balanço!E24)/Balanço!E45</f>
        <v>#DIV/0!</v>
      </c>
      <c r="F123" s="588" t="e">
        <f>(Balanço!F14+Balanço!F22+Balanço!F24)/Balanço!F45</f>
        <v>#DIV/0!</v>
      </c>
      <c r="G123" s="588" t="e">
        <f>(Balanço!G14+Balanço!G22+Balanço!G24)/Balanço!G45</f>
        <v>#DIV/0!</v>
      </c>
      <c r="H123" s="588" t="e">
        <f>(Balanço!H14+Balanço!H22+Balanço!H24)/Balanço!H45</f>
        <v>#DIV/0!</v>
      </c>
      <c r="I123" s="57"/>
    </row>
    <row r="124" spans="1:9" ht="15" customHeight="1">
      <c r="A124" s="398"/>
      <c r="B124" s="397"/>
      <c r="C124" s="168"/>
      <c r="D124" s="401"/>
      <c r="E124" s="401"/>
      <c r="F124" s="401"/>
      <c r="G124" s="401"/>
      <c r="H124" s="401"/>
      <c r="I124" s="57"/>
    </row>
    <row r="125" spans="1:9" ht="14.1" customHeight="1">
      <c r="A125" s="57"/>
      <c r="B125" s="168"/>
      <c r="C125" s="168"/>
      <c r="D125" s="57"/>
      <c r="E125" s="57"/>
      <c r="F125" s="57"/>
      <c r="G125" s="57"/>
      <c r="H125" s="57"/>
      <c r="I125" s="57"/>
    </row>
    <row r="126" spans="1:9" ht="14.1" customHeight="1">
      <c r="A126" s="57"/>
      <c r="B126" s="57"/>
      <c r="C126" s="57"/>
      <c r="D126" s="57"/>
      <c r="E126" s="57"/>
      <c r="F126" s="57"/>
      <c r="G126" s="57"/>
      <c r="H126" s="57"/>
      <c r="I126" s="57"/>
    </row>
    <row r="127" spans="1:9" ht="14.1" customHeight="1">
      <c r="A127" s="57"/>
      <c r="B127" s="57"/>
      <c r="C127" s="57"/>
      <c r="D127" s="57"/>
      <c r="E127" s="57"/>
      <c r="F127" s="57"/>
      <c r="G127" s="57"/>
      <c r="H127" s="57"/>
      <c r="I127" s="57"/>
    </row>
    <row r="128" spans="1:9" ht="14.1" customHeight="1">
      <c r="A128" s="57"/>
      <c r="B128" s="57"/>
      <c r="C128" s="57"/>
      <c r="D128" s="57"/>
      <c r="E128" s="57"/>
      <c r="F128" s="57"/>
      <c r="G128" s="57"/>
      <c r="H128" s="57"/>
      <c r="I128" s="57"/>
    </row>
    <row r="129" spans="1:9" ht="14.1" customHeight="1">
      <c r="A129" s="57"/>
      <c r="B129" s="57"/>
      <c r="C129" s="57"/>
      <c r="D129" s="57"/>
      <c r="E129" s="57"/>
      <c r="F129" s="57"/>
      <c r="G129" s="57"/>
      <c r="H129" s="57"/>
      <c r="I129" s="57"/>
    </row>
    <row r="130" spans="1:9" ht="14.1" customHeight="1">
      <c r="A130" s="57"/>
      <c r="B130" s="57"/>
      <c r="C130" s="57"/>
      <c r="D130" s="57"/>
      <c r="E130" s="57"/>
      <c r="F130" s="57"/>
      <c r="G130" s="57"/>
      <c r="H130" s="57"/>
      <c r="I130" s="57"/>
    </row>
    <row r="131" spans="1:9" ht="14.1" customHeight="1">
      <c r="A131" s="57"/>
      <c r="B131" s="57"/>
      <c r="C131" s="57"/>
      <c r="D131" s="57"/>
      <c r="E131" s="57"/>
      <c r="F131" s="57"/>
      <c r="G131" s="57"/>
      <c r="H131" s="57"/>
      <c r="I131" s="57"/>
    </row>
    <row r="132" spans="1:9" ht="14.1" customHeight="1">
      <c r="A132" s="57"/>
      <c r="B132" s="57"/>
      <c r="C132" s="57"/>
      <c r="D132" s="57"/>
      <c r="E132" s="57"/>
      <c r="F132" s="57"/>
      <c r="G132" s="57"/>
      <c r="H132" s="57"/>
      <c r="I132" s="57"/>
    </row>
    <row r="133" spans="1:9" ht="14.1" customHeight="1">
      <c r="A133" s="57"/>
      <c r="B133" s="57"/>
      <c r="C133" s="57"/>
      <c r="D133" s="57"/>
      <c r="E133" s="57"/>
      <c r="F133" s="57"/>
      <c r="G133" s="57"/>
      <c r="H133" s="57"/>
      <c r="I133" s="57"/>
    </row>
    <row r="134" spans="1:9" ht="14.1" customHeight="1">
      <c r="A134" s="57"/>
      <c r="B134" s="57"/>
      <c r="C134" s="57"/>
      <c r="D134" s="57"/>
      <c r="E134" s="57"/>
      <c r="F134" s="57"/>
      <c r="G134" s="57"/>
      <c r="H134" s="57"/>
      <c r="I134" s="57"/>
    </row>
    <row r="135" spans="1:9" ht="14.1" customHeight="1">
      <c r="A135" s="57"/>
      <c r="B135" s="57"/>
      <c r="C135" s="57"/>
      <c r="D135" s="57"/>
      <c r="E135" s="57"/>
      <c r="F135" s="57"/>
      <c r="G135" s="57"/>
      <c r="H135" s="57"/>
      <c r="I135" s="57"/>
    </row>
    <row r="136" spans="1:9" ht="14.1" customHeight="1">
      <c r="A136" s="57"/>
      <c r="B136" s="57"/>
      <c r="C136" s="57"/>
      <c r="D136" s="57"/>
      <c r="E136" s="57"/>
      <c r="F136" s="57"/>
      <c r="G136" s="57"/>
      <c r="H136" s="57"/>
      <c r="I136" s="57"/>
    </row>
    <row r="137" spans="1:9" ht="14.1" customHeight="1">
      <c r="A137" s="57"/>
      <c r="B137" s="57"/>
      <c r="C137" s="57"/>
      <c r="D137" s="57"/>
      <c r="E137" s="57"/>
      <c r="F137" s="57"/>
      <c r="G137" s="57"/>
      <c r="H137" s="57"/>
      <c r="I137" s="57"/>
    </row>
    <row r="138" spans="1:9" ht="14.1" customHeight="1">
      <c r="A138" s="57"/>
      <c r="B138" s="57"/>
      <c r="C138" s="57"/>
      <c r="D138" s="57"/>
      <c r="E138" s="57"/>
      <c r="F138" s="57"/>
      <c r="G138" s="57"/>
      <c r="H138" s="57"/>
      <c r="I138" s="57"/>
    </row>
    <row r="139" spans="1:9" ht="14.1" customHeight="1">
      <c r="A139" s="57"/>
      <c r="B139" s="57"/>
      <c r="C139" s="57"/>
      <c r="D139" s="57"/>
      <c r="E139" s="57"/>
      <c r="F139" s="57"/>
      <c r="G139" s="57"/>
      <c r="H139" s="57"/>
      <c r="I139" s="57"/>
    </row>
    <row r="140" spans="1:9" ht="14.1" customHeight="1">
      <c r="A140" s="57"/>
      <c r="B140" s="57"/>
      <c r="C140" s="57"/>
      <c r="D140" s="57"/>
      <c r="E140" s="57"/>
      <c r="F140" s="57"/>
      <c r="G140" s="57"/>
      <c r="H140" s="57"/>
      <c r="I140" s="57"/>
    </row>
    <row r="141" spans="1:9" ht="14.1" customHeight="1">
      <c r="A141" s="57"/>
      <c r="B141" s="57"/>
      <c r="C141" s="57"/>
      <c r="D141" s="57"/>
      <c r="E141" s="57"/>
      <c r="F141" s="57"/>
      <c r="G141" s="57"/>
      <c r="H141" s="57"/>
      <c r="I141" s="57"/>
    </row>
    <row r="142" spans="1:9" ht="14.1" customHeight="1">
      <c r="A142" s="57"/>
      <c r="B142" s="57"/>
      <c r="C142" s="57"/>
      <c r="D142" s="57"/>
      <c r="E142" s="57"/>
      <c r="F142" s="57"/>
      <c r="G142" s="57"/>
      <c r="H142" s="57"/>
      <c r="I142" s="57"/>
    </row>
    <row r="143" spans="1:9" ht="14.1" customHeight="1">
      <c r="A143" s="57"/>
      <c r="B143" s="57"/>
      <c r="C143" s="57"/>
      <c r="D143" s="57"/>
      <c r="E143" s="57"/>
      <c r="F143" s="57"/>
      <c r="G143" s="57"/>
      <c r="H143" s="57"/>
      <c r="I143" s="57"/>
    </row>
    <row r="144" spans="1:9" ht="14.1" customHeight="1">
      <c r="A144" s="57"/>
      <c r="B144" s="57"/>
      <c r="C144" s="57"/>
      <c r="D144" s="57"/>
      <c r="E144" s="57"/>
      <c r="F144" s="57"/>
      <c r="G144" s="57"/>
      <c r="H144" s="57"/>
      <c r="I144" s="57"/>
    </row>
    <row r="145" spans="1:9" ht="14.1" customHeight="1">
      <c r="A145" s="57"/>
      <c r="B145" s="57"/>
      <c r="C145" s="57"/>
      <c r="D145" s="57"/>
      <c r="E145" s="57"/>
      <c r="F145" s="57"/>
      <c r="G145" s="57"/>
      <c r="H145" s="57"/>
      <c r="I145" s="57"/>
    </row>
    <row r="146" spans="1:9" ht="14.1" customHeight="1">
      <c r="A146" s="57"/>
      <c r="B146" s="57"/>
      <c r="C146" s="57"/>
      <c r="D146" s="57"/>
      <c r="E146" s="57"/>
      <c r="F146" s="57"/>
      <c r="G146" s="57"/>
      <c r="H146" s="57"/>
      <c r="I146" s="57"/>
    </row>
    <row r="147" spans="1:9" ht="14.1" customHeight="1">
      <c r="A147" s="57"/>
      <c r="B147" s="57"/>
      <c r="C147" s="57"/>
      <c r="D147" s="57"/>
      <c r="E147" s="57"/>
      <c r="F147" s="57"/>
      <c r="G147" s="57"/>
      <c r="H147" s="57"/>
      <c r="I147" s="57"/>
    </row>
    <row r="148" spans="1:9" ht="14.1" customHeight="1">
      <c r="A148" s="57"/>
      <c r="B148" s="57"/>
      <c r="C148" s="57"/>
      <c r="D148" s="57"/>
      <c r="E148" s="57"/>
      <c r="F148" s="57"/>
      <c r="G148" s="57"/>
      <c r="H148" s="57"/>
      <c r="I148" s="57"/>
    </row>
    <row r="149" spans="1:9" ht="14.1" customHeight="1">
      <c r="A149" s="57"/>
      <c r="B149" s="57"/>
      <c r="C149" s="57"/>
      <c r="D149" s="57"/>
      <c r="E149" s="57"/>
      <c r="F149" s="57"/>
      <c r="G149" s="57"/>
      <c r="H149" s="57"/>
      <c r="I149" s="57"/>
    </row>
    <row r="150" spans="1:9" ht="14.1" customHeight="1">
      <c r="A150" s="57"/>
      <c r="B150" s="57"/>
      <c r="C150" s="57"/>
      <c r="D150" s="57"/>
      <c r="E150" s="57"/>
      <c r="F150" s="57"/>
      <c r="G150" s="57"/>
      <c r="H150" s="57"/>
      <c r="I150" s="57"/>
    </row>
    <row r="151" spans="1:9" ht="14.1" customHeight="1">
      <c r="A151" s="57"/>
      <c r="B151" s="57"/>
      <c r="C151" s="57"/>
      <c r="D151" s="57"/>
      <c r="E151" s="57"/>
      <c r="F151" s="57"/>
      <c r="G151" s="57"/>
      <c r="H151" s="57"/>
      <c r="I151" s="57"/>
    </row>
    <row r="152" spans="1:9" ht="14.1" customHeight="1">
      <c r="A152" s="57"/>
      <c r="B152" s="57"/>
      <c r="C152" s="57"/>
      <c r="D152" s="57"/>
      <c r="E152" s="57"/>
      <c r="F152" s="57"/>
      <c r="G152" s="57"/>
      <c r="H152" s="57"/>
      <c r="I152" s="57"/>
    </row>
    <row r="153" spans="1:9" ht="14.1" customHeight="1">
      <c r="A153" s="57"/>
      <c r="B153" s="57"/>
      <c r="C153" s="57"/>
      <c r="D153" s="57"/>
      <c r="E153" s="57"/>
      <c r="F153" s="57"/>
      <c r="G153" s="57"/>
      <c r="H153" s="57"/>
      <c r="I153" s="57"/>
    </row>
    <row r="154" spans="1:9" ht="14.1" customHeight="1">
      <c r="A154" s="57"/>
      <c r="B154" s="57"/>
      <c r="C154" s="57"/>
      <c r="D154" s="57"/>
      <c r="E154" s="57"/>
      <c r="F154" s="57"/>
      <c r="G154" s="57"/>
      <c r="H154" s="57"/>
      <c r="I154" s="57"/>
    </row>
    <row r="155" spans="1:9" ht="14.1" customHeight="1">
      <c r="A155" s="57"/>
      <c r="B155" s="57"/>
      <c r="C155" s="57"/>
      <c r="D155" s="57"/>
      <c r="E155" s="57"/>
      <c r="F155" s="57"/>
      <c r="G155" s="57"/>
      <c r="H155" s="57"/>
      <c r="I155" s="57"/>
    </row>
    <row r="156" spans="1:9" ht="14.1" customHeight="1">
      <c r="A156" s="57"/>
      <c r="B156" s="57"/>
      <c r="C156" s="57"/>
      <c r="D156" s="57"/>
      <c r="E156" s="57"/>
      <c r="F156" s="57"/>
      <c r="G156" s="57"/>
      <c r="H156" s="57"/>
      <c r="I156" s="57"/>
    </row>
    <row r="157" spans="1:9" ht="14.1" customHeight="1">
      <c r="A157" s="57"/>
      <c r="B157" s="57"/>
      <c r="C157" s="57"/>
      <c r="D157" s="57"/>
      <c r="E157" s="57"/>
      <c r="F157" s="57"/>
      <c r="G157" s="57"/>
      <c r="H157" s="57"/>
      <c r="I157" s="57"/>
    </row>
    <row r="158" spans="1:9" ht="14.1" customHeight="1">
      <c r="A158" s="57"/>
      <c r="B158" s="57"/>
      <c r="C158" s="57"/>
      <c r="D158" s="57"/>
      <c r="E158" s="57"/>
      <c r="F158" s="57"/>
      <c r="G158" s="57"/>
      <c r="H158" s="57"/>
      <c r="I158" s="57"/>
    </row>
    <row r="159" spans="1:9" ht="14.1" customHeight="1">
      <c r="A159" s="57"/>
      <c r="B159" s="57"/>
      <c r="C159" s="57"/>
      <c r="D159" s="57"/>
      <c r="E159" s="57"/>
      <c r="F159" s="57"/>
      <c r="G159" s="57"/>
      <c r="H159" s="57"/>
      <c r="I159" s="57"/>
    </row>
    <row r="160" spans="1:9" ht="14.1" customHeight="1">
      <c r="A160" s="57"/>
      <c r="B160" s="57"/>
      <c r="C160" s="57"/>
      <c r="D160" s="57"/>
      <c r="E160" s="57"/>
      <c r="F160" s="57"/>
      <c r="G160" s="57"/>
      <c r="H160" s="57"/>
      <c r="I160" s="57"/>
    </row>
    <row r="161" spans="1:9" ht="14.1" customHeight="1">
      <c r="A161" s="57"/>
      <c r="B161" s="57"/>
      <c r="C161" s="57"/>
      <c r="D161" s="57"/>
      <c r="E161" s="57"/>
      <c r="F161" s="57"/>
      <c r="G161" s="57"/>
      <c r="H161" s="57"/>
      <c r="I161" s="57"/>
    </row>
    <row r="162" spans="1:9" ht="14.1" customHeight="1">
      <c r="A162" s="57"/>
      <c r="B162" s="57"/>
      <c r="C162" s="57"/>
      <c r="D162" s="57"/>
      <c r="E162" s="57"/>
      <c r="F162" s="57"/>
      <c r="G162" s="57"/>
      <c r="H162" s="57"/>
      <c r="I162" s="57"/>
    </row>
    <row r="163" spans="1:9" ht="14.1" customHeight="1">
      <c r="A163" s="57"/>
      <c r="B163" s="57"/>
      <c r="C163" s="57"/>
      <c r="D163" s="57"/>
      <c r="E163" s="57"/>
      <c r="F163" s="57"/>
      <c r="G163" s="57"/>
      <c r="H163" s="57"/>
      <c r="I163" s="57"/>
    </row>
    <row r="164" spans="1:9" ht="14.1" customHeight="1">
      <c r="A164" s="57"/>
      <c r="B164" s="57"/>
      <c r="C164" s="57"/>
      <c r="D164" s="57"/>
      <c r="E164" s="57"/>
      <c r="F164" s="57"/>
      <c r="G164" s="57"/>
      <c r="H164" s="57"/>
      <c r="I164" s="57"/>
    </row>
    <row r="165" spans="1:9" ht="14.1" customHeight="1">
      <c r="A165" s="57"/>
      <c r="B165" s="57"/>
      <c r="C165" s="57"/>
      <c r="D165" s="57"/>
      <c r="E165" s="57"/>
      <c r="F165" s="57"/>
      <c r="G165" s="57"/>
      <c r="H165" s="57"/>
      <c r="I165" s="57"/>
    </row>
    <row r="166" spans="1:9" ht="14.1" customHeight="1">
      <c r="A166" s="57"/>
      <c r="B166" s="57"/>
      <c r="C166" s="57"/>
      <c r="D166" s="57"/>
      <c r="E166" s="57"/>
      <c r="F166" s="57"/>
      <c r="G166" s="57"/>
      <c r="H166" s="57"/>
      <c r="I166" s="57"/>
    </row>
    <row r="167" spans="1:9" ht="14.1" customHeight="1">
      <c r="A167" s="57"/>
      <c r="B167" s="57"/>
      <c r="C167" s="57"/>
      <c r="D167" s="57"/>
      <c r="E167" s="57"/>
      <c r="F167" s="57"/>
      <c r="G167" s="57"/>
      <c r="H167" s="57"/>
      <c r="I167" s="57"/>
    </row>
    <row r="168" spans="1:9" ht="14.1" customHeight="1">
      <c r="A168" s="57"/>
      <c r="B168" s="57"/>
      <c r="C168" s="57"/>
      <c r="D168" s="57"/>
      <c r="E168" s="57"/>
      <c r="F168" s="57"/>
      <c r="G168" s="57"/>
      <c r="H168" s="57"/>
      <c r="I168" s="57"/>
    </row>
    <row r="169" spans="1:9" ht="14.1" customHeight="1">
      <c r="A169" s="57"/>
      <c r="B169" s="57"/>
      <c r="C169" s="57"/>
      <c r="D169" s="57"/>
      <c r="E169" s="57"/>
      <c r="F169" s="57"/>
      <c r="G169" s="57"/>
      <c r="H169" s="57"/>
      <c r="I169" s="57"/>
    </row>
    <row r="170" spans="1:9" ht="14.1" customHeight="1">
      <c r="A170" s="57"/>
      <c r="B170" s="57"/>
      <c r="C170" s="57"/>
      <c r="D170" s="57"/>
      <c r="E170" s="57"/>
      <c r="F170" s="57"/>
      <c r="G170" s="57"/>
      <c r="H170" s="57"/>
      <c r="I170" s="57"/>
    </row>
    <row r="171" spans="1:9" ht="14.1" customHeight="1">
      <c r="A171" s="57"/>
      <c r="B171" s="57"/>
      <c r="C171" s="57"/>
      <c r="D171" s="57"/>
      <c r="E171" s="57"/>
      <c r="F171" s="57"/>
      <c r="G171" s="57"/>
      <c r="H171" s="57"/>
      <c r="I171" s="57"/>
    </row>
    <row r="172" spans="1:9" ht="14.1" customHeight="1">
      <c r="A172" s="57"/>
      <c r="B172" s="57"/>
      <c r="C172" s="57"/>
      <c r="D172" s="57"/>
      <c r="E172" s="57"/>
      <c r="F172" s="57"/>
      <c r="G172" s="57"/>
      <c r="H172" s="57"/>
      <c r="I172" s="57"/>
    </row>
    <row r="173" spans="1:9" ht="14.1" customHeight="1">
      <c r="A173" s="57"/>
      <c r="B173" s="57"/>
      <c r="C173" s="57"/>
      <c r="D173" s="57"/>
      <c r="E173" s="57"/>
      <c r="F173" s="57"/>
      <c r="G173" s="57"/>
      <c r="H173" s="57"/>
      <c r="I173" s="57"/>
    </row>
    <row r="174" spans="1:9" ht="14.1" customHeight="1">
      <c r="A174" s="57"/>
      <c r="B174" s="57"/>
      <c r="C174" s="57"/>
      <c r="D174" s="57"/>
      <c r="E174" s="57"/>
      <c r="F174" s="57"/>
      <c r="G174" s="57"/>
      <c r="H174" s="57"/>
      <c r="I174" s="57"/>
    </row>
    <row r="175" spans="1:9" ht="14.1" customHeight="1">
      <c r="A175" s="57"/>
      <c r="B175" s="57"/>
      <c r="C175" s="57"/>
      <c r="D175" s="57"/>
      <c r="E175" s="57"/>
      <c r="F175" s="57"/>
      <c r="G175" s="57"/>
      <c r="H175" s="57"/>
      <c r="I175" s="57"/>
    </row>
    <row r="176" spans="1:9" ht="14.1" customHeight="1">
      <c r="A176" s="57"/>
      <c r="B176" s="57"/>
      <c r="C176" s="57"/>
      <c r="D176" s="57"/>
      <c r="E176" s="57"/>
      <c r="F176" s="57"/>
      <c r="G176" s="57"/>
      <c r="H176" s="57"/>
      <c r="I176" s="57"/>
    </row>
    <row r="177" spans="1:9" ht="14.1" customHeight="1">
      <c r="A177" s="57"/>
      <c r="B177" s="57"/>
      <c r="C177" s="57"/>
      <c r="D177" s="57"/>
      <c r="E177" s="57"/>
      <c r="F177" s="57"/>
      <c r="G177" s="57"/>
      <c r="H177" s="57"/>
      <c r="I177" s="57"/>
    </row>
    <row r="178" spans="1:9" ht="14.1" customHeight="1">
      <c r="A178" s="57"/>
      <c r="B178" s="57"/>
      <c r="C178" s="57"/>
      <c r="D178" s="57"/>
      <c r="E178" s="57"/>
      <c r="F178" s="57"/>
      <c r="G178" s="57"/>
      <c r="H178" s="57"/>
      <c r="I178" s="57"/>
    </row>
    <row r="179" spans="1:9" ht="14.1" customHeight="1">
      <c r="A179" s="57"/>
      <c r="B179" s="57"/>
      <c r="C179" s="57"/>
      <c r="D179" s="57"/>
      <c r="E179" s="57"/>
      <c r="F179" s="57"/>
      <c r="G179" s="57"/>
      <c r="H179" s="57"/>
      <c r="I179" s="57"/>
    </row>
    <row r="180" spans="1:9" ht="14.1" customHeight="1">
      <c r="A180" s="57"/>
      <c r="B180" s="57"/>
      <c r="C180" s="57"/>
      <c r="D180" s="57"/>
      <c r="E180" s="57"/>
      <c r="F180" s="57"/>
      <c r="G180" s="57"/>
      <c r="H180" s="57"/>
      <c r="I180" s="57"/>
    </row>
    <row r="181" spans="1:9" ht="14.1" customHeight="1">
      <c r="A181" s="57"/>
      <c r="B181" s="57"/>
      <c r="C181" s="57"/>
      <c r="D181" s="57"/>
      <c r="E181" s="57"/>
      <c r="F181" s="57"/>
      <c r="G181" s="57"/>
      <c r="H181" s="57"/>
      <c r="I181" s="57"/>
    </row>
    <row r="182" spans="1:9" ht="14.1" customHeight="1">
      <c r="A182" s="57"/>
      <c r="B182" s="57"/>
      <c r="C182" s="57"/>
      <c r="D182" s="57"/>
      <c r="E182" s="57"/>
      <c r="F182" s="57"/>
      <c r="G182" s="57"/>
      <c r="H182" s="57"/>
      <c r="I182" s="57"/>
    </row>
    <row r="183" spans="1:9" ht="14.1" customHeight="1">
      <c r="A183" s="57"/>
      <c r="B183" s="57"/>
      <c r="C183" s="57"/>
      <c r="D183" s="57"/>
      <c r="E183" s="57"/>
      <c r="F183" s="57"/>
      <c r="G183" s="57"/>
      <c r="H183" s="57"/>
      <c r="I183" s="57"/>
    </row>
    <row r="184" spans="1:9" ht="14.1" customHeight="1">
      <c r="A184" s="57"/>
      <c r="B184" s="57"/>
      <c r="C184" s="57"/>
      <c r="D184" s="57"/>
      <c r="E184" s="57"/>
      <c r="F184" s="57"/>
      <c r="G184" s="57"/>
      <c r="H184" s="57"/>
      <c r="I184" s="57"/>
    </row>
    <row r="185" spans="1:9" ht="14.1" customHeight="1">
      <c r="A185" s="57"/>
      <c r="B185" s="57"/>
      <c r="C185" s="57"/>
      <c r="D185" s="57"/>
      <c r="E185" s="57"/>
      <c r="F185" s="57"/>
      <c r="G185" s="57"/>
      <c r="H185" s="57"/>
      <c r="I185" s="57"/>
    </row>
    <row r="186" spans="1:9" ht="14.1" customHeight="1">
      <c r="A186" s="57"/>
      <c r="B186" s="57"/>
      <c r="C186" s="57"/>
      <c r="D186" s="57"/>
      <c r="E186" s="57"/>
      <c r="F186" s="57"/>
      <c r="G186" s="57"/>
      <c r="H186" s="57"/>
      <c r="I186" s="57"/>
    </row>
    <row r="187" spans="1:9" ht="14.1" customHeight="1">
      <c r="A187" s="57"/>
      <c r="B187" s="57"/>
      <c r="C187" s="57"/>
      <c r="D187" s="57"/>
      <c r="E187" s="57"/>
      <c r="F187" s="57"/>
      <c r="G187" s="57"/>
      <c r="H187" s="57"/>
      <c r="I187" s="57"/>
    </row>
    <row r="188" spans="1:9" ht="14.1" customHeight="1">
      <c r="A188" s="57"/>
      <c r="B188" s="57"/>
      <c r="C188" s="57"/>
      <c r="D188" s="57"/>
      <c r="E188" s="57"/>
      <c r="F188" s="57"/>
      <c r="G188" s="57"/>
      <c r="H188" s="57"/>
      <c r="I188" s="57"/>
    </row>
    <row r="189" spans="1:9" ht="14.1" customHeight="1">
      <c r="A189" s="57"/>
      <c r="B189" s="57"/>
      <c r="C189" s="57"/>
      <c r="D189" s="57"/>
      <c r="E189" s="57"/>
      <c r="F189" s="57"/>
      <c r="G189" s="57"/>
      <c r="H189" s="57"/>
      <c r="I189" s="57"/>
    </row>
    <row r="190" spans="1:9" ht="14.1" customHeight="1">
      <c r="A190" s="57"/>
      <c r="B190" s="57"/>
      <c r="C190" s="57"/>
      <c r="D190" s="57"/>
      <c r="E190" s="57"/>
      <c r="F190" s="57"/>
      <c r="G190" s="57"/>
      <c r="H190" s="57"/>
      <c r="I190" s="57"/>
    </row>
    <row r="191" spans="1:9" ht="14.1" customHeight="1">
      <c r="A191" s="57"/>
      <c r="B191" s="57"/>
      <c r="C191" s="57"/>
      <c r="D191" s="57"/>
      <c r="E191" s="57"/>
      <c r="F191" s="57"/>
      <c r="G191" s="57"/>
      <c r="H191" s="57"/>
      <c r="I191" s="57"/>
    </row>
    <row r="192" spans="1:9" ht="14.1" customHeight="1">
      <c r="A192" s="57"/>
      <c r="B192" s="57"/>
      <c r="C192" s="57"/>
      <c r="D192" s="57"/>
      <c r="E192" s="57"/>
      <c r="F192" s="57"/>
      <c r="G192" s="57"/>
      <c r="H192" s="57"/>
      <c r="I192" s="57"/>
    </row>
    <row r="193" spans="1:9">
      <c r="A193" s="57"/>
      <c r="B193" s="57"/>
      <c r="C193" s="57"/>
      <c r="D193" s="57"/>
      <c r="E193" s="57"/>
      <c r="F193" s="57"/>
      <c r="G193" s="57"/>
      <c r="H193" s="57"/>
      <c r="I193" s="57"/>
    </row>
    <row r="194" spans="1:9">
      <c r="A194" s="57"/>
      <c r="B194" s="57"/>
      <c r="C194" s="57"/>
      <c r="D194" s="57"/>
      <c r="E194" s="57"/>
      <c r="F194" s="57"/>
      <c r="G194" s="57"/>
      <c r="H194" s="57"/>
      <c r="I194" s="57"/>
    </row>
    <row r="195" spans="1:9">
      <c r="A195" s="57"/>
      <c r="B195" s="57"/>
      <c r="C195" s="57"/>
      <c r="D195" s="57"/>
      <c r="E195" s="57"/>
      <c r="F195" s="57"/>
      <c r="G195" s="57"/>
      <c r="H195" s="57"/>
      <c r="I195" s="57"/>
    </row>
    <row r="196" spans="1:9">
      <c r="A196" s="57"/>
      <c r="B196" s="57"/>
      <c r="C196" s="57"/>
      <c r="D196" s="57"/>
      <c r="E196" s="57"/>
      <c r="F196" s="57"/>
      <c r="G196" s="57"/>
      <c r="H196" s="57"/>
      <c r="I196" s="57"/>
    </row>
    <row r="197" spans="1:9">
      <c r="A197" s="57"/>
      <c r="B197" s="57"/>
      <c r="C197" s="57"/>
      <c r="D197" s="57"/>
      <c r="E197" s="57"/>
      <c r="F197" s="57"/>
      <c r="G197" s="57"/>
      <c r="H197" s="57"/>
      <c r="I197" s="57"/>
    </row>
    <row r="198" spans="1:9">
      <c r="A198" s="57"/>
      <c r="B198" s="57"/>
      <c r="C198" s="57"/>
      <c r="D198" s="57"/>
      <c r="E198" s="57"/>
      <c r="F198" s="57"/>
      <c r="G198" s="57"/>
      <c r="H198" s="57"/>
      <c r="I198" s="57"/>
    </row>
    <row r="199" spans="1:9">
      <c r="A199" s="57"/>
      <c r="B199" s="57"/>
      <c r="C199" s="57"/>
      <c r="D199" s="57"/>
      <c r="E199" s="57"/>
      <c r="F199" s="57"/>
      <c r="G199" s="57"/>
      <c r="H199" s="57"/>
      <c r="I199" s="57"/>
    </row>
    <row r="200" spans="1:9">
      <c r="A200" s="57"/>
      <c r="B200" s="57"/>
      <c r="C200" s="57"/>
      <c r="D200" s="57"/>
      <c r="E200" s="57"/>
      <c r="F200" s="57"/>
      <c r="G200" s="57"/>
      <c r="H200" s="57"/>
      <c r="I200" s="57"/>
    </row>
    <row r="201" spans="1:9">
      <c r="A201" s="57"/>
      <c r="B201" s="57"/>
      <c r="C201" s="57"/>
      <c r="D201" s="57"/>
      <c r="E201" s="57"/>
      <c r="F201" s="57"/>
      <c r="G201" s="57"/>
      <c r="H201" s="57"/>
      <c r="I201" s="57"/>
    </row>
    <row r="202" spans="1:9">
      <c r="A202" s="57"/>
      <c r="B202" s="57"/>
      <c r="C202" s="57"/>
      <c r="D202" s="57"/>
      <c r="E202" s="57"/>
      <c r="F202" s="57"/>
      <c r="G202" s="57"/>
      <c r="H202" s="57"/>
      <c r="I202" s="57"/>
    </row>
    <row r="203" spans="1:9">
      <c r="A203" s="57"/>
      <c r="B203" s="57"/>
      <c r="C203" s="57"/>
      <c r="D203" s="57"/>
      <c r="E203" s="57"/>
      <c r="F203" s="57"/>
      <c r="G203" s="57"/>
      <c r="H203" s="57"/>
      <c r="I203" s="57"/>
    </row>
    <row r="204" spans="1:9">
      <c r="A204" s="57"/>
      <c r="B204" s="57"/>
      <c r="C204" s="57"/>
      <c r="D204" s="57"/>
      <c r="E204" s="57"/>
      <c r="F204" s="57"/>
      <c r="G204" s="57"/>
      <c r="H204" s="57"/>
      <c r="I204" s="57"/>
    </row>
    <row r="205" spans="1:9">
      <c r="A205" s="57"/>
      <c r="B205" s="57"/>
      <c r="C205" s="57"/>
      <c r="D205" s="57"/>
      <c r="E205" s="57"/>
      <c r="F205" s="57"/>
      <c r="G205" s="57"/>
      <c r="H205" s="57"/>
      <c r="I205" s="57"/>
    </row>
    <row r="206" spans="1:9">
      <c r="A206" s="57"/>
      <c r="B206" s="57"/>
      <c r="C206" s="57"/>
      <c r="D206" s="57"/>
      <c r="E206" s="57"/>
      <c r="F206" s="57"/>
      <c r="G206" s="57"/>
      <c r="H206" s="57"/>
      <c r="I206" s="57"/>
    </row>
    <row r="207" spans="1:9">
      <c r="A207" s="57"/>
      <c r="B207" s="57"/>
      <c r="C207" s="57"/>
      <c r="D207" s="57"/>
      <c r="E207" s="57"/>
      <c r="F207" s="57"/>
      <c r="G207" s="57"/>
      <c r="H207" s="57"/>
      <c r="I207" s="57"/>
    </row>
    <row r="208" spans="1:9">
      <c r="A208" s="57"/>
      <c r="B208" s="57"/>
      <c r="C208" s="57"/>
      <c r="D208" s="57"/>
      <c r="E208" s="57"/>
      <c r="F208" s="57"/>
      <c r="G208" s="57"/>
      <c r="H208" s="57"/>
      <c r="I208" s="57"/>
    </row>
    <row r="209" spans="1:9">
      <c r="A209" s="57"/>
      <c r="B209" s="57"/>
      <c r="C209" s="57"/>
      <c r="D209" s="57"/>
      <c r="E209" s="57"/>
      <c r="F209" s="57"/>
      <c r="G209" s="57"/>
      <c r="H209" s="57"/>
      <c r="I209" s="57"/>
    </row>
    <row r="210" spans="1:9">
      <c r="A210" s="57"/>
      <c r="B210" s="57"/>
      <c r="C210" s="57"/>
      <c r="D210" s="57"/>
      <c r="E210" s="57"/>
      <c r="F210" s="57"/>
      <c r="G210" s="57"/>
      <c r="H210" s="57"/>
      <c r="I210" s="57"/>
    </row>
    <row r="211" spans="1:9">
      <c r="A211" s="57"/>
      <c r="B211" s="57"/>
      <c r="C211" s="57"/>
      <c r="D211" s="57"/>
      <c r="E211" s="57"/>
      <c r="F211" s="57"/>
      <c r="G211" s="57"/>
      <c r="H211" s="57"/>
      <c r="I211" s="57"/>
    </row>
    <row r="212" spans="1:9">
      <c r="A212" s="57"/>
      <c r="B212" s="57"/>
      <c r="C212" s="57"/>
      <c r="D212" s="57"/>
      <c r="E212" s="57"/>
      <c r="F212" s="57"/>
      <c r="G212" s="57"/>
      <c r="H212" s="57"/>
      <c r="I212" s="57"/>
    </row>
    <row r="213" spans="1:9">
      <c r="A213" s="57"/>
      <c r="B213" s="57"/>
      <c r="C213" s="57"/>
      <c r="D213" s="57"/>
      <c r="E213" s="57"/>
      <c r="F213" s="57"/>
      <c r="G213" s="57"/>
      <c r="H213" s="57"/>
      <c r="I213" s="57"/>
    </row>
    <row r="214" spans="1:9">
      <c r="A214" s="57"/>
      <c r="B214" s="57"/>
      <c r="C214" s="57"/>
      <c r="D214" s="57"/>
      <c r="E214" s="57"/>
      <c r="F214" s="57"/>
      <c r="G214" s="57"/>
      <c r="H214" s="57"/>
      <c r="I214" s="57"/>
    </row>
    <row r="215" spans="1:9">
      <c r="A215" s="57"/>
      <c r="B215" s="57"/>
      <c r="C215" s="57"/>
      <c r="D215" s="57"/>
      <c r="E215" s="57"/>
      <c r="F215" s="57"/>
      <c r="G215" s="57"/>
      <c r="H215" s="57"/>
      <c r="I215" s="57"/>
    </row>
    <row r="216" spans="1:9">
      <c r="A216" s="57"/>
      <c r="B216" s="57"/>
      <c r="C216" s="57"/>
      <c r="D216" s="57"/>
      <c r="E216" s="57"/>
      <c r="F216" s="57"/>
      <c r="G216" s="57"/>
      <c r="H216" s="57"/>
      <c r="I216" s="57"/>
    </row>
    <row r="217" spans="1:9">
      <c r="A217" s="57"/>
      <c r="B217" s="57"/>
      <c r="C217" s="57"/>
      <c r="D217" s="57"/>
      <c r="E217" s="57"/>
      <c r="F217" s="57"/>
      <c r="G217" s="57"/>
      <c r="H217" s="57"/>
      <c r="I217" s="57"/>
    </row>
    <row r="218" spans="1:9">
      <c r="A218" s="57"/>
      <c r="B218" s="57"/>
      <c r="C218" s="57"/>
      <c r="D218" s="57"/>
      <c r="E218" s="57"/>
      <c r="F218" s="57"/>
      <c r="G218" s="57"/>
      <c r="H218" s="57"/>
      <c r="I218" s="57"/>
    </row>
    <row r="219" spans="1:9">
      <c r="A219" s="57"/>
      <c r="B219" s="57"/>
      <c r="C219" s="57"/>
      <c r="D219" s="57"/>
      <c r="E219" s="57"/>
      <c r="F219" s="57"/>
      <c r="G219" s="57"/>
      <c r="H219" s="57"/>
      <c r="I219" s="57"/>
    </row>
    <row r="220" spans="1:9">
      <c r="A220" s="57"/>
      <c r="B220" s="57"/>
      <c r="C220" s="57"/>
      <c r="D220" s="57"/>
      <c r="E220" s="57"/>
      <c r="F220" s="57"/>
      <c r="G220" s="57"/>
      <c r="H220" s="57"/>
      <c r="I220" s="57"/>
    </row>
    <row r="221" spans="1:9">
      <c r="A221" s="57"/>
      <c r="B221" s="57"/>
      <c r="C221" s="57"/>
      <c r="D221" s="57"/>
      <c r="E221" s="57"/>
      <c r="F221" s="57"/>
      <c r="G221" s="57"/>
      <c r="H221" s="57"/>
      <c r="I221" s="57"/>
    </row>
    <row r="222" spans="1:9">
      <c r="A222" s="57"/>
      <c r="B222" s="57"/>
      <c r="C222" s="57"/>
      <c r="D222" s="57"/>
      <c r="E222" s="57"/>
      <c r="F222" s="57"/>
      <c r="G222" s="57"/>
      <c r="H222" s="57"/>
      <c r="I222" s="57"/>
    </row>
    <row r="223" spans="1:9">
      <c r="A223" s="57"/>
      <c r="B223" s="57"/>
      <c r="C223" s="57"/>
      <c r="D223" s="57"/>
      <c r="E223" s="57"/>
      <c r="F223" s="57"/>
      <c r="G223" s="57"/>
      <c r="H223" s="57"/>
      <c r="I223" s="57"/>
    </row>
    <row r="224" spans="1:9">
      <c r="A224" s="57"/>
      <c r="B224" s="57"/>
      <c r="C224" s="57"/>
      <c r="D224" s="57"/>
      <c r="E224" s="57"/>
      <c r="F224" s="57"/>
      <c r="G224" s="57"/>
      <c r="H224" s="57"/>
      <c r="I224" s="57"/>
    </row>
    <row r="225" spans="1:9">
      <c r="A225" s="57"/>
      <c r="B225" s="57"/>
      <c r="C225" s="57"/>
      <c r="D225" s="57"/>
      <c r="E225" s="57"/>
      <c r="F225" s="57"/>
      <c r="G225" s="57"/>
      <c r="H225" s="57"/>
      <c r="I225" s="57"/>
    </row>
    <row r="226" spans="1:9">
      <c r="A226" s="57"/>
      <c r="B226" s="57"/>
      <c r="C226" s="57"/>
      <c r="D226" s="57"/>
      <c r="E226" s="57"/>
      <c r="F226" s="57"/>
      <c r="G226" s="57"/>
      <c r="H226" s="57"/>
      <c r="I226" s="57"/>
    </row>
    <row r="227" spans="1:9">
      <c r="A227" s="57"/>
      <c r="B227" s="57"/>
      <c r="C227" s="57"/>
      <c r="D227" s="57"/>
      <c r="E227" s="57"/>
      <c r="F227" s="57"/>
      <c r="G227" s="57"/>
      <c r="H227" s="57"/>
      <c r="I227" s="57"/>
    </row>
    <row r="228" spans="1:9">
      <c r="A228" s="57"/>
      <c r="B228" s="57"/>
      <c r="C228" s="57"/>
      <c r="D228" s="57"/>
      <c r="E228" s="57"/>
      <c r="F228" s="57"/>
      <c r="G228" s="57"/>
      <c r="H228" s="57"/>
      <c r="I228" s="57"/>
    </row>
    <row r="229" spans="1:9">
      <c r="A229" s="57"/>
      <c r="B229" s="57"/>
      <c r="C229" s="57"/>
      <c r="D229" s="57"/>
      <c r="E229" s="57"/>
      <c r="F229" s="57"/>
      <c r="G229" s="57"/>
      <c r="H229" s="57"/>
      <c r="I229" s="57"/>
    </row>
    <row r="230" spans="1:9">
      <c r="A230" s="57"/>
      <c r="B230" s="57"/>
      <c r="C230" s="57"/>
      <c r="D230" s="57"/>
      <c r="E230" s="57"/>
      <c r="F230" s="57"/>
      <c r="G230" s="57"/>
      <c r="H230" s="57"/>
      <c r="I230" s="57"/>
    </row>
    <row r="231" spans="1:9">
      <c r="A231" s="57"/>
      <c r="B231" s="57"/>
      <c r="C231" s="57"/>
      <c r="D231" s="57"/>
      <c r="E231" s="57"/>
      <c r="F231" s="57"/>
      <c r="G231" s="57"/>
      <c r="H231" s="57"/>
      <c r="I231" s="57"/>
    </row>
    <row r="232" spans="1:9">
      <c r="A232" s="57"/>
      <c r="B232" s="57"/>
      <c r="C232" s="57"/>
      <c r="D232" s="57"/>
      <c r="E232" s="57"/>
      <c r="F232" s="57"/>
      <c r="G232" s="57"/>
      <c r="H232" s="57"/>
      <c r="I232" s="57"/>
    </row>
    <row r="233" spans="1:9">
      <c r="A233" s="57"/>
      <c r="B233" s="57"/>
      <c r="C233" s="57"/>
      <c r="D233" s="57"/>
      <c r="E233" s="57"/>
      <c r="F233" s="57"/>
      <c r="G233" s="57"/>
      <c r="H233" s="57"/>
      <c r="I233" s="57"/>
    </row>
    <row r="234" spans="1:9">
      <c r="A234" s="57"/>
      <c r="B234" s="57"/>
      <c r="C234" s="57"/>
      <c r="D234" s="57"/>
      <c r="E234" s="57"/>
      <c r="F234" s="57"/>
      <c r="G234" s="57"/>
      <c r="H234" s="57"/>
      <c r="I234" s="57"/>
    </row>
    <row r="235" spans="1:9">
      <c r="A235" s="57"/>
      <c r="B235" s="57"/>
      <c r="C235" s="57"/>
      <c r="D235" s="57"/>
      <c r="E235" s="57"/>
      <c r="F235" s="57"/>
      <c r="G235" s="57"/>
      <c r="H235" s="57"/>
      <c r="I235" s="57"/>
    </row>
    <row r="236" spans="1:9">
      <c r="A236" s="57"/>
      <c r="B236" s="57"/>
      <c r="C236" s="57"/>
      <c r="D236" s="57"/>
      <c r="E236" s="57"/>
      <c r="F236" s="57"/>
      <c r="G236" s="57"/>
      <c r="H236" s="57"/>
      <c r="I236" s="57"/>
    </row>
    <row r="237" spans="1:9">
      <c r="A237" s="57"/>
      <c r="B237" s="57"/>
      <c r="C237" s="57"/>
      <c r="D237" s="57"/>
      <c r="E237" s="57"/>
      <c r="F237" s="57"/>
      <c r="G237" s="57"/>
      <c r="H237" s="57"/>
      <c r="I237" s="57"/>
    </row>
    <row r="238" spans="1:9">
      <c r="A238" s="57"/>
      <c r="B238" s="57"/>
      <c r="C238" s="57"/>
      <c r="D238" s="57"/>
      <c r="E238" s="57"/>
      <c r="F238" s="57"/>
      <c r="G238" s="57"/>
      <c r="H238" s="57"/>
      <c r="I238" s="57"/>
    </row>
    <row r="239" spans="1:9">
      <c r="A239" s="57"/>
      <c r="B239" s="57"/>
      <c r="C239" s="57"/>
      <c r="D239" s="57"/>
      <c r="E239" s="57"/>
      <c r="F239" s="57"/>
      <c r="G239" s="57"/>
      <c r="H239" s="57"/>
      <c r="I239" s="57"/>
    </row>
    <row r="240" spans="1:9">
      <c r="A240" s="57"/>
      <c r="B240" s="57"/>
      <c r="C240" s="57"/>
      <c r="D240" s="57"/>
      <c r="E240" s="57"/>
      <c r="F240" s="57"/>
      <c r="G240" s="57"/>
      <c r="H240" s="57"/>
      <c r="I240" s="57"/>
    </row>
    <row r="241" spans="1:9">
      <c r="A241" s="57"/>
      <c r="B241" s="57"/>
      <c r="C241" s="57"/>
      <c r="D241" s="57"/>
      <c r="E241" s="57"/>
      <c r="F241" s="57"/>
      <c r="G241" s="57"/>
      <c r="H241" s="57"/>
      <c r="I241" s="57"/>
    </row>
    <row r="242" spans="1:9">
      <c r="A242" s="57"/>
      <c r="B242" s="57"/>
      <c r="C242" s="57"/>
      <c r="D242" s="57"/>
      <c r="E242" s="57"/>
      <c r="F242" s="57"/>
      <c r="G242" s="57"/>
      <c r="H242" s="57"/>
      <c r="I242" s="57"/>
    </row>
    <row r="243" spans="1:9">
      <c r="A243" s="57"/>
      <c r="B243" s="57"/>
      <c r="C243" s="57"/>
      <c r="D243" s="57"/>
      <c r="E243" s="57"/>
      <c r="F243" s="57"/>
      <c r="G243" s="57"/>
      <c r="H243" s="57"/>
      <c r="I243" s="57"/>
    </row>
    <row r="244" spans="1:9">
      <c r="A244" s="57"/>
      <c r="B244" s="57"/>
      <c r="C244" s="57"/>
      <c r="D244" s="57"/>
      <c r="E244" s="57"/>
      <c r="F244" s="57"/>
      <c r="G244" s="57"/>
      <c r="H244" s="57"/>
      <c r="I244" s="57"/>
    </row>
    <row r="245" spans="1:9">
      <c r="A245" s="57"/>
      <c r="B245" s="57"/>
      <c r="C245" s="57"/>
      <c r="D245" s="57"/>
      <c r="E245" s="57"/>
      <c r="F245" s="57"/>
      <c r="G245" s="57"/>
      <c r="H245" s="57"/>
      <c r="I245" s="57"/>
    </row>
    <row r="246" spans="1:9">
      <c r="A246" s="57"/>
      <c r="B246" s="57"/>
      <c r="C246" s="57"/>
      <c r="D246" s="57"/>
      <c r="E246" s="57"/>
      <c r="F246" s="57"/>
      <c r="G246" s="57"/>
      <c r="H246" s="57"/>
      <c r="I246" s="57"/>
    </row>
    <row r="247" spans="1:9">
      <c r="A247" s="57"/>
      <c r="B247" s="57"/>
      <c r="C247" s="57"/>
      <c r="D247" s="57"/>
      <c r="E247" s="57"/>
      <c r="F247" s="57"/>
      <c r="G247" s="57"/>
      <c r="H247" s="57"/>
      <c r="I247" s="57"/>
    </row>
    <row r="248" spans="1:9">
      <c r="A248" s="57"/>
      <c r="B248" s="57"/>
      <c r="C248" s="57"/>
      <c r="D248" s="57"/>
      <c r="E248" s="57"/>
      <c r="F248" s="57"/>
      <c r="G248" s="57"/>
      <c r="H248" s="57"/>
      <c r="I248" s="57"/>
    </row>
    <row r="249" spans="1:9">
      <c r="A249" s="57"/>
      <c r="B249" s="57"/>
      <c r="C249" s="57"/>
      <c r="D249" s="57"/>
      <c r="E249" s="57"/>
      <c r="F249" s="57"/>
      <c r="G249" s="57"/>
      <c r="H249" s="57"/>
      <c r="I249" s="57"/>
    </row>
    <row r="250" spans="1:9">
      <c r="A250" s="57"/>
      <c r="B250" s="57"/>
      <c r="C250" s="57"/>
      <c r="D250" s="57"/>
      <c r="E250" s="57"/>
      <c r="F250" s="57"/>
      <c r="G250" s="57"/>
      <c r="H250" s="57"/>
      <c r="I250" s="57"/>
    </row>
    <row r="251" spans="1:9">
      <c r="A251" s="57"/>
      <c r="B251" s="57"/>
      <c r="C251" s="57"/>
      <c r="D251" s="57"/>
      <c r="E251" s="57"/>
      <c r="F251" s="57"/>
      <c r="G251" s="57"/>
      <c r="H251" s="57"/>
      <c r="I251" s="57"/>
    </row>
    <row r="252" spans="1:9">
      <c r="A252" s="57"/>
      <c r="B252" s="57"/>
      <c r="C252" s="57"/>
      <c r="D252" s="57"/>
      <c r="E252" s="57"/>
      <c r="F252" s="57"/>
      <c r="G252" s="57"/>
      <c r="H252" s="57"/>
      <c r="I252" s="57"/>
    </row>
    <row r="253" spans="1:9">
      <c r="A253" s="57"/>
      <c r="B253" s="57"/>
      <c r="C253" s="57"/>
      <c r="D253" s="57"/>
      <c r="E253" s="57"/>
      <c r="F253" s="57"/>
      <c r="G253" s="57"/>
      <c r="H253" s="57"/>
      <c r="I253" s="57"/>
    </row>
    <row r="254" spans="1:9">
      <c r="A254" s="57"/>
      <c r="B254" s="57"/>
      <c r="C254" s="57"/>
      <c r="D254" s="57"/>
      <c r="E254" s="57"/>
      <c r="F254" s="57"/>
      <c r="G254" s="57"/>
      <c r="H254" s="57"/>
      <c r="I254" s="57"/>
    </row>
    <row r="255" spans="1:9">
      <c r="A255" s="57"/>
      <c r="B255" s="57"/>
      <c r="C255" s="57"/>
      <c r="D255" s="57"/>
      <c r="E255" s="57"/>
      <c r="F255" s="57"/>
      <c r="G255" s="57"/>
      <c r="H255" s="57"/>
      <c r="I255" s="57"/>
    </row>
    <row r="256" spans="1:9">
      <c r="A256" s="57"/>
      <c r="B256" s="57"/>
      <c r="C256" s="57"/>
      <c r="D256" s="57"/>
      <c r="E256" s="57"/>
      <c r="F256" s="57"/>
      <c r="G256" s="57"/>
      <c r="H256" s="57"/>
      <c r="I256" s="57"/>
    </row>
    <row r="257" spans="1:9">
      <c r="A257" s="57"/>
      <c r="B257" s="57"/>
      <c r="C257" s="57"/>
      <c r="D257" s="57"/>
      <c r="E257" s="57"/>
      <c r="F257" s="57"/>
      <c r="G257" s="57"/>
      <c r="H257" s="57"/>
      <c r="I257" s="57"/>
    </row>
    <row r="258" spans="1:9">
      <c r="A258" s="57"/>
      <c r="B258" s="57"/>
      <c r="C258" s="57"/>
      <c r="D258" s="57"/>
      <c r="E258" s="57"/>
      <c r="F258" s="57"/>
      <c r="G258" s="57"/>
      <c r="H258" s="57"/>
      <c r="I258" s="57"/>
    </row>
    <row r="259" spans="1:9">
      <c r="A259" s="57"/>
      <c r="B259" s="57"/>
      <c r="C259" s="57"/>
      <c r="D259" s="57"/>
      <c r="E259" s="57"/>
      <c r="F259" s="57"/>
      <c r="G259" s="57"/>
      <c r="H259" s="57"/>
      <c r="I259" s="57"/>
    </row>
    <row r="260" spans="1:9">
      <c r="A260" s="57"/>
      <c r="B260" s="57"/>
      <c r="C260" s="57"/>
      <c r="D260" s="57"/>
      <c r="E260" s="57"/>
      <c r="F260" s="57"/>
      <c r="G260" s="57"/>
      <c r="H260" s="57"/>
      <c r="I260" s="57"/>
    </row>
    <row r="261" spans="1:9">
      <c r="A261" s="57"/>
      <c r="B261" s="57"/>
      <c r="C261" s="57"/>
      <c r="D261" s="57"/>
      <c r="E261" s="57"/>
      <c r="F261" s="57"/>
      <c r="G261" s="57"/>
      <c r="H261" s="57"/>
      <c r="I261" s="57"/>
    </row>
    <row r="262" spans="1:9">
      <c r="A262" s="57"/>
      <c r="B262" s="57"/>
      <c r="C262" s="57"/>
      <c r="D262" s="57"/>
      <c r="E262" s="57"/>
      <c r="F262" s="57"/>
      <c r="G262" s="57"/>
      <c r="H262" s="57"/>
      <c r="I262" s="57"/>
    </row>
    <row r="263" spans="1:9">
      <c r="A263" s="57"/>
      <c r="B263" s="57"/>
      <c r="C263" s="57"/>
      <c r="D263" s="57"/>
      <c r="E263" s="57"/>
      <c r="F263" s="57"/>
      <c r="G263" s="57"/>
      <c r="H263" s="57"/>
      <c r="I263" s="57"/>
    </row>
    <row r="264" spans="1:9">
      <c r="A264" s="57"/>
      <c r="B264" s="57"/>
      <c r="C264" s="57"/>
      <c r="D264" s="57"/>
      <c r="E264" s="57"/>
      <c r="F264" s="57"/>
      <c r="G264" s="57"/>
      <c r="H264" s="57"/>
      <c r="I264" s="57"/>
    </row>
    <row r="265" spans="1:9">
      <c r="A265" s="57"/>
      <c r="B265" s="57"/>
      <c r="C265" s="57"/>
      <c r="D265" s="57"/>
      <c r="E265" s="57"/>
      <c r="F265" s="57"/>
      <c r="G265" s="57"/>
      <c r="H265" s="57"/>
      <c r="I265" s="57"/>
    </row>
    <row r="266" spans="1:9">
      <c r="A266" s="57"/>
      <c r="B266" s="57"/>
      <c r="C266" s="57"/>
      <c r="D266" s="57"/>
      <c r="E266" s="57"/>
      <c r="F266" s="57"/>
      <c r="G266" s="57"/>
      <c r="H266" s="57"/>
      <c r="I266" s="57"/>
    </row>
    <row r="267" spans="1:9">
      <c r="A267" s="57"/>
      <c r="B267" s="57"/>
      <c r="C267" s="57"/>
      <c r="D267" s="57"/>
      <c r="E267" s="57"/>
      <c r="F267" s="57"/>
      <c r="G267" s="57"/>
      <c r="H267" s="57"/>
      <c r="I267" s="57"/>
    </row>
    <row r="268" spans="1:9">
      <c r="A268" s="57"/>
      <c r="B268" s="57"/>
      <c r="C268" s="57"/>
      <c r="D268" s="57"/>
      <c r="E268" s="57"/>
      <c r="F268" s="57"/>
      <c r="G268" s="57"/>
      <c r="H268" s="57"/>
      <c r="I268" s="57"/>
    </row>
    <row r="269" spans="1:9">
      <c r="A269" s="57"/>
      <c r="B269" s="57"/>
      <c r="C269" s="57"/>
      <c r="D269" s="57"/>
      <c r="E269" s="57"/>
      <c r="F269" s="57"/>
      <c r="G269" s="57"/>
      <c r="H269" s="57"/>
      <c r="I269" s="57"/>
    </row>
    <row r="270" spans="1:9">
      <c r="A270" s="57"/>
      <c r="B270" s="57"/>
      <c r="C270" s="57"/>
      <c r="D270" s="57"/>
      <c r="E270" s="57"/>
      <c r="F270" s="57"/>
      <c r="G270" s="57"/>
      <c r="H270" s="57"/>
      <c r="I270" s="57"/>
    </row>
    <row r="271" spans="1:9">
      <c r="A271" s="57"/>
      <c r="B271" s="57"/>
      <c r="C271" s="57"/>
      <c r="D271" s="57"/>
      <c r="E271" s="57"/>
      <c r="F271" s="57"/>
      <c r="G271" s="57"/>
      <c r="H271" s="57"/>
      <c r="I271" s="57"/>
    </row>
    <row r="272" spans="1:9">
      <c r="A272" s="57"/>
      <c r="B272" s="57"/>
      <c r="C272" s="57"/>
      <c r="D272" s="57"/>
      <c r="E272" s="57"/>
      <c r="F272" s="57"/>
      <c r="G272" s="57"/>
      <c r="H272" s="57"/>
      <c r="I272" s="57"/>
    </row>
    <row r="273" spans="1:9">
      <c r="A273" s="57"/>
      <c r="B273" s="57"/>
      <c r="C273" s="57"/>
      <c r="D273" s="57"/>
      <c r="E273" s="57"/>
      <c r="F273" s="57"/>
      <c r="G273" s="57"/>
      <c r="H273" s="57"/>
      <c r="I273" s="57"/>
    </row>
    <row r="274" spans="1:9">
      <c r="A274" s="57"/>
      <c r="B274" s="57"/>
      <c r="C274" s="57"/>
      <c r="D274" s="57"/>
      <c r="E274" s="57"/>
      <c r="F274" s="57"/>
      <c r="G274" s="57"/>
      <c r="H274" s="57"/>
      <c r="I274" s="57"/>
    </row>
    <row r="275" spans="1:9">
      <c r="A275" s="57"/>
      <c r="B275" s="57"/>
      <c r="C275" s="57"/>
      <c r="D275" s="57"/>
      <c r="E275" s="57"/>
      <c r="F275" s="57"/>
      <c r="G275" s="57"/>
      <c r="H275" s="57"/>
      <c r="I275" s="57"/>
    </row>
    <row r="276" spans="1:9">
      <c r="A276" s="57"/>
      <c r="B276" s="57"/>
      <c r="C276" s="57"/>
      <c r="D276" s="57"/>
      <c r="E276" s="57"/>
      <c r="F276" s="57"/>
      <c r="G276" s="57"/>
      <c r="H276" s="57"/>
      <c r="I276" s="57"/>
    </row>
    <row r="277" spans="1:9">
      <c r="A277" s="57"/>
      <c r="B277" s="57"/>
      <c r="C277" s="57"/>
      <c r="D277" s="57"/>
      <c r="E277" s="57"/>
      <c r="F277" s="57"/>
      <c r="G277" s="57"/>
      <c r="H277" s="57"/>
      <c r="I277" s="57"/>
    </row>
    <row r="278" spans="1:9">
      <c r="A278" s="57"/>
      <c r="B278" s="57"/>
      <c r="C278" s="57"/>
      <c r="D278" s="57"/>
      <c r="E278" s="57"/>
      <c r="F278" s="57"/>
      <c r="G278" s="57"/>
      <c r="H278" s="57"/>
      <c r="I278" s="57"/>
    </row>
    <row r="279" spans="1:9">
      <c r="A279" s="57"/>
      <c r="B279" s="57"/>
      <c r="C279" s="57"/>
      <c r="D279" s="57"/>
      <c r="E279" s="57"/>
      <c r="F279" s="57"/>
      <c r="G279" s="57"/>
      <c r="H279" s="57"/>
      <c r="I279" s="57"/>
    </row>
    <row r="280" spans="1:9">
      <c r="A280" s="57"/>
      <c r="B280" s="57"/>
      <c r="C280" s="57"/>
      <c r="D280" s="57"/>
      <c r="E280" s="57"/>
      <c r="F280" s="57"/>
      <c r="G280" s="57"/>
      <c r="H280" s="57"/>
      <c r="I280" s="57"/>
    </row>
    <row r="281" spans="1:9">
      <c r="A281" s="57"/>
      <c r="B281" s="57"/>
      <c r="C281" s="57"/>
      <c r="D281" s="57"/>
      <c r="E281" s="57"/>
      <c r="F281" s="57"/>
      <c r="G281" s="57"/>
      <c r="H281" s="57"/>
      <c r="I281" s="57"/>
    </row>
  </sheetData>
  <phoneticPr fontId="0" type="noConversion"/>
  <printOptions horizontalCentered="1"/>
  <pageMargins left="0.39" right="0.75" top="0.51181102362204722" bottom="0.78740157480314965" header="0" footer="0"/>
  <pageSetup paperSize="9" scale="86" orientation="portrait" r:id="rId1"/>
  <headerFooter alignWithMargins="0"/>
  <rowBreaks count="2" manualBreakCount="2">
    <brk id="55" max="8" man="1"/>
    <brk id="112" max="8" man="1"/>
  </rowBreaks>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21"/>
  <dimension ref="A1:J2604"/>
  <sheetViews>
    <sheetView view="pageBreakPreview" zoomScaleNormal="100" workbookViewId="0">
      <selection activeCell="E19" sqref="E19"/>
    </sheetView>
  </sheetViews>
  <sheetFormatPr defaultRowHeight="12.75" outlineLevelCol="1"/>
  <cols>
    <col min="1" max="1" width="39" style="54" customWidth="1"/>
    <col min="2" max="2" width="11.42578125" style="54" hidden="1" customWidth="1" outlineLevel="1"/>
    <col min="3" max="3" width="11.140625" style="54" hidden="1" customWidth="1" outlineLevel="1"/>
    <col min="4" max="4" width="11.140625" style="54" customWidth="1" collapsed="1"/>
    <col min="5" max="9" width="11.140625" style="54" customWidth="1"/>
    <col min="10" max="16384" width="9.140625" style="54"/>
  </cols>
  <sheetData>
    <row r="1" spans="1:10" s="234" customFormat="1" ht="18.75">
      <c r="A1" s="308" t="s">
        <v>529</v>
      </c>
    </row>
    <row r="2" spans="1:10" s="234" customFormat="1" ht="13.5" thickBot="1">
      <c r="A2" s="5"/>
      <c r="B2" s="5"/>
      <c r="C2" s="78"/>
      <c r="D2" s="78"/>
      <c r="E2" s="78"/>
      <c r="F2" s="78"/>
      <c r="G2" s="78"/>
      <c r="H2" s="78"/>
    </row>
    <row r="3" spans="1:10" ht="13.5" thickTop="1">
      <c r="A3" s="120" t="s">
        <v>530</v>
      </c>
      <c r="B3" s="120"/>
      <c r="C3" s="166">
        <f>Pressupostos!B$6</f>
        <v>2010</v>
      </c>
      <c r="D3" s="166">
        <f>Pressupostos!C$6</f>
        <v>2011</v>
      </c>
      <c r="E3" s="166">
        <f>Pressupostos!D$6</f>
        <v>2012</v>
      </c>
      <c r="F3" s="166">
        <f>Pressupostos!E$6</f>
        <v>2013</v>
      </c>
      <c r="G3" s="166">
        <f>Pressupostos!F$6</f>
        <v>2014</v>
      </c>
      <c r="H3" s="166">
        <f>Pressupostos!G$6</f>
        <v>2015</v>
      </c>
      <c r="I3" s="166">
        <f>H3+1</f>
        <v>2016</v>
      </c>
      <c r="J3" s="166">
        <f>I3+1</f>
        <v>2017</v>
      </c>
    </row>
    <row r="4" spans="1:10">
      <c r="A4" s="224" t="s">
        <v>531</v>
      </c>
      <c r="B4" s="159"/>
      <c r="C4" s="525"/>
      <c r="D4" s="525"/>
      <c r="E4" s="525"/>
      <c r="F4" s="525"/>
      <c r="G4" s="525"/>
      <c r="H4" s="525"/>
      <c r="I4" s="525"/>
      <c r="J4" s="525"/>
    </row>
    <row r="5" spans="1:10">
      <c r="A5" s="224" t="s">
        <v>532</v>
      </c>
      <c r="B5" s="159"/>
      <c r="C5" s="526">
        <f t="shared" ref="C5:H5" si="0">C6*(1+C7)</f>
        <v>0.27500000000000002</v>
      </c>
      <c r="D5" s="526">
        <f t="shared" si="0"/>
        <v>0.27500000000000002</v>
      </c>
      <c r="E5" s="526">
        <f t="shared" si="0"/>
        <v>0.27500000000000002</v>
      </c>
      <c r="F5" s="526">
        <f t="shared" si="0"/>
        <v>0.27500000000000002</v>
      </c>
      <c r="G5" s="526">
        <f t="shared" si="0"/>
        <v>0.27500000000000002</v>
      </c>
      <c r="H5" s="526">
        <f t="shared" si="0"/>
        <v>0.27500000000000002</v>
      </c>
      <c r="I5" s="526">
        <f>I6*(1+I7)</f>
        <v>0.27500000000000002</v>
      </c>
      <c r="J5" s="526"/>
    </row>
    <row r="6" spans="1:10">
      <c r="A6" s="224" t="s">
        <v>533</v>
      </c>
      <c r="B6" s="159"/>
      <c r="C6" s="528">
        <v>0.25</v>
      </c>
      <c r="D6" s="529">
        <f>C6</f>
        <v>0.25</v>
      </c>
      <c r="E6" s="529">
        <f t="shared" ref="E6:H7" si="1">D6</f>
        <v>0.25</v>
      </c>
      <c r="F6" s="529">
        <f t="shared" si="1"/>
        <v>0.25</v>
      </c>
      <c r="G6" s="529">
        <f t="shared" si="1"/>
        <v>0.25</v>
      </c>
      <c r="H6" s="529">
        <f t="shared" si="1"/>
        <v>0.25</v>
      </c>
      <c r="I6" s="529">
        <f>H6</f>
        <v>0.25</v>
      </c>
      <c r="J6" s="529"/>
    </row>
    <row r="7" spans="1:10">
      <c r="A7" s="224" t="s">
        <v>534</v>
      </c>
      <c r="B7" s="159"/>
      <c r="C7" s="528">
        <v>0.1</v>
      </c>
      <c r="D7" s="529">
        <f>C7</f>
        <v>0.1</v>
      </c>
      <c r="E7" s="529">
        <f t="shared" si="1"/>
        <v>0.1</v>
      </c>
      <c r="F7" s="529">
        <f t="shared" si="1"/>
        <v>0.1</v>
      </c>
      <c r="G7" s="529">
        <f t="shared" si="1"/>
        <v>0.1</v>
      </c>
      <c r="H7" s="529">
        <f t="shared" si="1"/>
        <v>0.1</v>
      </c>
      <c r="I7" s="529">
        <f>H7</f>
        <v>0.1</v>
      </c>
      <c r="J7" s="529"/>
    </row>
    <row r="8" spans="1:10">
      <c r="A8" s="224" t="s">
        <v>535</v>
      </c>
      <c r="B8" s="159"/>
      <c r="C8" s="530"/>
      <c r="D8" s="525"/>
      <c r="E8" s="525"/>
      <c r="F8" s="527"/>
      <c r="G8" s="527"/>
      <c r="H8" s="527"/>
      <c r="I8" s="527"/>
      <c r="J8" s="527"/>
    </row>
    <row r="9" spans="1:10">
      <c r="A9" s="224" t="s">
        <v>536</v>
      </c>
      <c r="B9" s="159"/>
      <c r="C9" s="528">
        <v>0.19</v>
      </c>
      <c r="D9" s="529">
        <f>C9</f>
        <v>0.19</v>
      </c>
      <c r="E9" s="529">
        <f t="shared" ref="E9:H12" si="2">D9</f>
        <v>0.19</v>
      </c>
      <c r="F9" s="529">
        <f t="shared" si="2"/>
        <v>0.19</v>
      </c>
      <c r="G9" s="529">
        <f t="shared" si="2"/>
        <v>0.19</v>
      </c>
      <c r="H9" s="529">
        <f t="shared" si="2"/>
        <v>0.19</v>
      </c>
      <c r="I9" s="529">
        <f t="shared" ref="I9:J12" si="3">H9</f>
        <v>0.19</v>
      </c>
      <c r="J9" s="529">
        <f t="shared" si="3"/>
        <v>0.19</v>
      </c>
    </row>
    <row r="10" spans="1:10">
      <c r="A10" s="224" t="s">
        <v>537</v>
      </c>
      <c r="B10" s="159"/>
      <c r="C10" s="528">
        <v>0.19</v>
      </c>
      <c r="D10" s="529">
        <f>C10</f>
        <v>0.19</v>
      </c>
      <c r="E10" s="529">
        <f t="shared" si="2"/>
        <v>0.19</v>
      </c>
      <c r="F10" s="529">
        <f t="shared" si="2"/>
        <v>0.19</v>
      </c>
      <c r="G10" s="529">
        <f t="shared" si="2"/>
        <v>0.19</v>
      </c>
      <c r="H10" s="529">
        <f t="shared" si="2"/>
        <v>0.19</v>
      </c>
      <c r="I10" s="529">
        <f t="shared" si="3"/>
        <v>0.19</v>
      </c>
      <c r="J10" s="529">
        <f t="shared" si="3"/>
        <v>0.19</v>
      </c>
    </row>
    <row r="11" spans="1:10">
      <c r="A11" s="224" t="s">
        <v>538</v>
      </c>
      <c r="B11" s="159"/>
      <c r="C11" s="528">
        <v>0.12</v>
      </c>
      <c r="D11" s="529">
        <f>C11</f>
        <v>0.12</v>
      </c>
      <c r="E11" s="529">
        <f t="shared" si="2"/>
        <v>0.12</v>
      </c>
      <c r="F11" s="529">
        <f t="shared" si="2"/>
        <v>0.12</v>
      </c>
      <c r="G11" s="529">
        <f t="shared" si="2"/>
        <v>0.12</v>
      </c>
      <c r="H11" s="529">
        <f t="shared" si="2"/>
        <v>0.12</v>
      </c>
      <c r="I11" s="529">
        <f t="shared" si="3"/>
        <v>0.12</v>
      </c>
      <c r="J11" s="529">
        <f t="shared" si="3"/>
        <v>0.12</v>
      </c>
    </row>
    <row r="12" spans="1:10" ht="13.5" thickBot="1">
      <c r="A12" s="225" t="s">
        <v>539</v>
      </c>
      <c r="B12" s="461"/>
      <c r="C12" s="531">
        <v>0.12</v>
      </c>
      <c r="D12" s="532">
        <f>C12</f>
        <v>0.12</v>
      </c>
      <c r="E12" s="532">
        <f t="shared" si="2"/>
        <v>0.12</v>
      </c>
      <c r="F12" s="532">
        <f t="shared" si="2"/>
        <v>0.12</v>
      </c>
      <c r="G12" s="532">
        <f t="shared" si="2"/>
        <v>0.12</v>
      </c>
      <c r="H12" s="532">
        <f t="shared" si="2"/>
        <v>0.12</v>
      </c>
      <c r="I12" s="532">
        <f t="shared" si="3"/>
        <v>0.12</v>
      </c>
      <c r="J12" s="532">
        <f t="shared" si="3"/>
        <v>0.12</v>
      </c>
    </row>
    <row r="13" spans="1:10" ht="14.25" thickTop="1" thickBot="1">
      <c r="A13" s="152"/>
      <c r="B13" s="152"/>
      <c r="C13" s="152"/>
      <c r="D13" s="152"/>
      <c r="E13" s="152"/>
      <c r="F13" s="152"/>
      <c r="G13" s="152"/>
      <c r="H13" s="152"/>
      <c r="I13" s="57"/>
    </row>
    <row r="14" spans="1:10" ht="14.1" customHeight="1" thickTop="1">
      <c r="A14" s="120" t="s">
        <v>540</v>
      </c>
      <c r="B14" s="120"/>
      <c r="C14" s="166">
        <f>D14-1</f>
        <v>2010</v>
      </c>
      <c r="D14" s="166">
        <f t="shared" ref="D14:I14" si="4">D3</f>
        <v>2011</v>
      </c>
      <c r="E14" s="166">
        <f t="shared" si="4"/>
        <v>2012</v>
      </c>
      <c r="F14" s="166">
        <f t="shared" si="4"/>
        <v>2013</v>
      </c>
      <c r="G14" s="166">
        <f t="shared" si="4"/>
        <v>2014</v>
      </c>
      <c r="H14" s="166">
        <f t="shared" si="4"/>
        <v>2015</v>
      </c>
      <c r="I14" s="166">
        <f t="shared" si="4"/>
        <v>2016</v>
      </c>
    </row>
    <row r="15" spans="1:10" ht="14.1" customHeight="1">
      <c r="A15" s="525"/>
      <c r="B15" s="159"/>
      <c r="C15" s="351"/>
      <c r="D15" s="351"/>
      <c r="E15" s="351"/>
      <c r="F15" s="351"/>
      <c r="G15" s="351"/>
      <c r="H15" s="351"/>
      <c r="I15" s="351"/>
    </row>
    <row r="16" spans="1:10" ht="14.1" customHeight="1">
      <c r="A16" s="533" t="s">
        <v>541</v>
      </c>
      <c r="B16" s="460"/>
      <c r="C16" s="536">
        <f t="shared" ref="C16:I16" si="5">C17</f>
        <v>0</v>
      </c>
      <c r="D16" s="536">
        <f t="shared" si="5"/>
        <v>0</v>
      </c>
      <c r="E16" s="536">
        <f t="shared" si="5"/>
        <v>0</v>
      </c>
      <c r="F16" s="536">
        <f t="shared" si="5"/>
        <v>0</v>
      </c>
      <c r="G16" s="536">
        <f t="shared" si="5"/>
        <v>0</v>
      </c>
      <c r="H16" s="536">
        <f t="shared" si="5"/>
        <v>0</v>
      </c>
      <c r="I16" s="536">
        <f t="shared" si="5"/>
        <v>0</v>
      </c>
    </row>
    <row r="17" spans="1:9" ht="14.1" customHeight="1">
      <c r="A17" s="224" t="s">
        <v>542</v>
      </c>
      <c r="B17" s="159"/>
      <c r="C17" s="351">
        <f t="shared" ref="C17:H17" si="6">C18+C19</f>
        <v>0</v>
      </c>
      <c r="D17" s="351">
        <f>D18+D19</f>
        <v>0</v>
      </c>
      <c r="E17" s="351">
        <f t="shared" si="6"/>
        <v>0</v>
      </c>
      <c r="F17" s="351">
        <f t="shared" si="6"/>
        <v>0</v>
      </c>
      <c r="G17" s="351">
        <f t="shared" si="6"/>
        <v>0</v>
      </c>
      <c r="H17" s="351">
        <f t="shared" si="6"/>
        <v>0</v>
      </c>
      <c r="I17" s="351">
        <f>I18+I19</f>
        <v>0</v>
      </c>
    </row>
    <row r="18" spans="1:9" ht="14.1" customHeight="1">
      <c r="A18" s="224" t="s">
        <v>543</v>
      </c>
      <c r="B18" s="159"/>
      <c r="C18" s="351"/>
      <c r="D18" s="351">
        <f t="shared" ref="D18:I18" si="7">D40+E37</f>
        <v>0</v>
      </c>
      <c r="E18" s="351">
        <f t="shared" si="7"/>
        <v>0</v>
      </c>
      <c r="F18" s="351">
        <f t="shared" si="7"/>
        <v>0</v>
      </c>
      <c r="G18" s="351">
        <f t="shared" si="7"/>
        <v>0</v>
      </c>
      <c r="H18" s="351">
        <f t="shared" si="7"/>
        <v>0</v>
      </c>
      <c r="I18" s="351">
        <f t="shared" si="7"/>
        <v>0</v>
      </c>
    </row>
    <row r="19" spans="1:9" ht="14.1" customHeight="1">
      <c r="A19" s="224" t="s">
        <v>544</v>
      </c>
      <c r="B19" s="159"/>
      <c r="C19" s="351"/>
      <c r="D19" s="537"/>
      <c r="E19" s="537"/>
      <c r="F19" s="537"/>
      <c r="G19" s="537"/>
      <c r="H19" s="537"/>
      <c r="I19" s="537"/>
    </row>
    <row r="20" spans="1:9" ht="14.1" customHeight="1">
      <c r="A20" s="533" t="s">
        <v>24</v>
      </c>
      <c r="B20" s="460"/>
      <c r="C20" s="536">
        <f t="shared" ref="C20:H20" si="8">C21+C22+C25</f>
        <v>0</v>
      </c>
      <c r="D20" s="536">
        <f t="shared" si="8"/>
        <v>0</v>
      </c>
      <c r="E20" s="536">
        <f t="shared" si="8"/>
        <v>0</v>
      </c>
      <c r="F20" s="536">
        <f t="shared" si="8"/>
        <v>0</v>
      </c>
      <c r="G20" s="536">
        <f t="shared" si="8"/>
        <v>0</v>
      </c>
      <c r="H20" s="536">
        <f t="shared" si="8"/>
        <v>0</v>
      </c>
      <c r="I20" s="536">
        <f>I21+I22+I25</f>
        <v>0</v>
      </c>
    </row>
    <row r="21" spans="1:9" ht="14.1" customHeight="1">
      <c r="A21" s="224" t="s">
        <v>545</v>
      </c>
      <c r="B21" s="159"/>
      <c r="C21" s="351">
        <f>C9*SUM(Invest!C26:C27)</f>
        <v>0</v>
      </c>
      <c r="D21" s="351">
        <f>D9*SUM(Invest!D26:D27)</f>
        <v>0</v>
      </c>
      <c r="E21" s="351">
        <f>E9*SUM(Invest!E26:E27)</f>
        <v>0</v>
      </c>
      <c r="F21" s="351">
        <f>F9*SUM(Invest!F26:F27)</f>
        <v>0</v>
      </c>
      <c r="G21" s="351">
        <f>G9*SUM(Invest!G26:G27)</f>
        <v>0</v>
      </c>
      <c r="H21" s="351">
        <f>H9*SUM(Invest!H26:H27)</f>
        <v>0</v>
      </c>
      <c r="I21" s="351">
        <f>I9*SUM(Invest!I26:I27)</f>
        <v>0</v>
      </c>
    </row>
    <row r="22" spans="1:9" ht="14.1" customHeight="1">
      <c r="A22" s="224" t="s">
        <v>546</v>
      </c>
      <c r="B22" s="159"/>
      <c r="C22" s="351">
        <f t="shared" ref="C22:H22" si="9">C23+C24</f>
        <v>0</v>
      </c>
      <c r="D22" s="351">
        <f t="shared" si="9"/>
        <v>0</v>
      </c>
      <c r="E22" s="351">
        <f t="shared" si="9"/>
        <v>0</v>
      </c>
      <c r="F22" s="351">
        <f t="shared" si="9"/>
        <v>0</v>
      </c>
      <c r="G22" s="351">
        <f t="shared" si="9"/>
        <v>0</v>
      </c>
      <c r="H22" s="351">
        <f t="shared" si="9"/>
        <v>0</v>
      </c>
      <c r="I22" s="351">
        <f>I23+I24</f>
        <v>0</v>
      </c>
    </row>
    <row r="23" spans="1:9" ht="14.1" customHeight="1">
      <c r="A23" s="224" t="s">
        <v>547</v>
      </c>
      <c r="B23" s="159"/>
      <c r="C23" s="537"/>
      <c r="D23" s="351">
        <f t="shared" ref="D23:I23" si="10">D51+E46</f>
        <v>0</v>
      </c>
      <c r="E23" s="351">
        <f t="shared" si="10"/>
        <v>0</v>
      </c>
      <c r="F23" s="351">
        <f t="shared" si="10"/>
        <v>0</v>
      </c>
      <c r="G23" s="351">
        <f t="shared" si="10"/>
        <v>0</v>
      </c>
      <c r="H23" s="351">
        <f t="shared" si="10"/>
        <v>0</v>
      </c>
      <c r="I23" s="351">
        <f t="shared" si="10"/>
        <v>0</v>
      </c>
    </row>
    <row r="24" spans="1:9" ht="14.1" customHeight="1">
      <c r="A24" s="224" t="s">
        <v>548</v>
      </c>
      <c r="B24" s="159"/>
      <c r="C24" s="537"/>
      <c r="D24" s="351"/>
      <c r="E24" s="351"/>
      <c r="F24" s="351"/>
      <c r="G24" s="351"/>
      <c r="H24" s="351"/>
      <c r="I24" s="351"/>
    </row>
    <row r="25" spans="1:9" ht="14.1" customHeight="1">
      <c r="A25" s="224" t="s">
        <v>549</v>
      </c>
      <c r="B25" s="159"/>
      <c r="C25" s="537"/>
      <c r="D25" s="351">
        <f t="shared" ref="D25:I25" si="11">D26+D27</f>
        <v>0</v>
      </c>
      <c r="E25" s="351">
        <f t="shared" si="11"/>
        <v>0</v>
      </c>
      <c r="F25" s="351">
        <f t="shared" si="11"/>
        <v>0</v>
      </c>
      <c r="G25" s="351">
        <f t="shared" si="11"/>
        <v>0</v>
      </c>
      <c r="H25" s="351">
        <f t="shared" si="11"/>
        <v>0</v>
      </c>
      <c r="I25" s="351">
        <f t="shared" si="11"/>
        <v>0</v>
      </c>
    </row>
    <row r="26" spans="1:9" ht="14.1" customHeight="1">
      <c r="A26" s="224" t="s">
        <v>547</v>
      </c>
      <c r="B26" s="159"/>
      <c r="C26" s="537"/>
      <c r="D26" s="351">
        <f t="shared" ref="D26:I26" si="12">D53+E48</f>
        <v>0</v>
      </c>
      <c r="E26" s="351">
        <f t="shared" si="12"/>
        <v>0</v>
      </c>
      <c r="F26" s="351">
        <f t="shared" si="12"/>
        <v>0</v>
      </c>
      <c r="G26" s="351">
        <f t="shared" si="12"/>
        <v>0</v>
      </c>
      <c r="H26" s="351">
        <f t="shared" si="12"/>
        <v>0</v>
      </c>
      <c r="I26" s="351">
        <f t="shared" si="12"/>
        <v>0</v>
      </c>
    </row>
    <row r="27" spans="1:9" ht="14.1" customHeight="1">
      <c r="A27" s="224" t="s">
        <v>548</v>
      </c>
      <c r="B27" s="159"/>
      <c r="C27" s="537"/>
      <c r="D27" s="351"/>
      <c r="E27" s="351"/>
      <c r="F27" s="351"/>
      <c r="G27" s="351"/>
      <c r="H27" s="351"/>
      <c r="I27" s="351"/>
    </row>
    <row r="28" spans="1:9" ht="14.1" customHeight="1">
      <c r="A28" s="534" t="s">
        <v>550</v>
      </c>
      <c r="B28" s="460"/>
      <c r="C28" s="536">
        <f t="shared" ref="C28:H28" si="13">C16-C20</f>
        <v>0</v>
      </c>
      <c r="D28" s="536">
        <f t="shared" si="13"/>
        <v>0</v>
      </c>
      <c r="E28" s="536">
        <f t="shared" si="13"/>
        <v>0</v>
      </c>
      <c r="F28" s="536">
        <f t="shared" si="13"/>
        <v>0</v>
      </c>
      <c r="G28" s="536">
        <f t="shared" si="13"/>
        <v>0</v>
      </c>
      <c r="H28" s="536">
        <f t="shared" si="13"/>
        <v>0</v>
      </c>
      <c r="I28" s="536">
        <f>I16-I20</f>
        <v>0</v>
      </c>
    </row>
    <row r="29" spans="1:9" ht="14.1" customHeight="1">
      <c r="A29" s="534" t="s">
        <v>551</v>
      </c>
      <c r="B29" s="460"/>
      <c r="C29" s="536">
        <f>C28</f>
        <v>0</v>
      </c>
      <c r="D29" s="536">
        <f t="shared" ref="D29:I29" si="14">C29-C31+D28</f>
        <v>0</v>
      </c>
      <c r="E29" s="536">
        <f t="shared" si="14"/>
        <v>0</v>
      </c>
      <c r="F29" s="536">
        <f t="shared" si="14"/>
        <v>0</v>
      </c>
      <c r="G29" s="536">
        <f t="shared" si="14"/>
        <v>0</v>
      </c>
      <c r="H29" s="536">
        <f t="shared" si="14"/>
        <v>0</v>
      </c>
      <c r="I29" s="536">
        <f t="shared" si="14"/>
        <v>0</v>
      </c>
    </row>
    <row r="30" spans="1:9" ht="14.1" customHeight="1">
      <c r="A30" s="534" t="s">
        <v>552</v>
      </c>
      <c r="B30" s="460"/>
      <c r="C30" s="536">
        <f>C28</f>
        <v>0</v>
      </c>
      <c r="D30" s="536">
        <f>IF(D29&lt;0,D29,D28/Pressupostos!C$8*3)</f>
        <v>0</v>
      </c>
      <c r="E30" s="536">
        <f>IF(E29&lt;0,E29,E28/4)</f>
        <v>0</v>
      </c>
      <c r="F30" s="536">
        <f>IF(F29&lt;0,F29,F28/4)</f>
        <v>0</v>
      </c>
      <c r="G30" s="536">
        <f>IF(G29&lt;0,G29,G28/4)</f>
        <v>0</v>
      </c>
      <c r="H30" s="536">
        <f>IF(H29&lt;0,H29,H28/4)</f>
        <v>0</v>
      </c>
      <c r="I30" s="536">
        <f>IF(I29&lt;0,I29,I28/4)</f>
        <v>0</v>
      </c>
    </row>
    <row r="31" spans="1:9" ht="14.1" customHeight="1" thickBot="1">
      <c r="A31" s="535" t="s">
        <v>553</v>
      </c>
      <c r="B31" s="444"/>
      <c r="C31" s="365"/>
      <c r="D31" s="365">
        <f>D28-D30+C30</f>
        <v>0</v>
      </c>
      <c r="E31" s="365">
        <f>E28+D30-E30</f>
        <v>0</v>
      </c>
      <c r="F31" s="365">
        <f>F28+E30-F30</f>
        <v>0</v>
      </c>
      <c r="G31" s="365">
        <f>G28+F30-G30</f>
        <v>0</v>
      </c>
      <c r="H31" s="365">
        <f>H28+G30-H30</f>
        <v>0</v>
      </c>
      <c r="I31" s="365">
        <f>I28+H30-I30</f>
        <v>0</v>
      </c>
    </row>
    <row r="32" spans="1:9" ht="14.1" customHeight="1" thickTop="1" thickBot="1">
      <c r="A32" s="152"/>
      <c r="B32" s="152"/>
      <c r="C32" s="272"/>
      <c r="D32" s="272"/>
      <c r="E32" s="272"/>
      <c r="F32" s="272"/>
      <c r="G32" s="272"/>
      <c r="H32" s="272"/>
      <c r="I32" s="317"/>
    </row>
    <row r="33" spans="1:10" ht="13.5" thickTop="1">
      <c r="A33" s="120" t="s">
        <v>554</v>
      </c>
      <c r="B33" s="120"/>
      <c r="C33" s="371">
        <f t="shared" ref="C33:H33" si="15">C14</f>
        <v>2010</v>
      </c>
      <c r="D33" s="371">
        <f t="shared" si="15"/>
        <v>2011</v>
      </c>
      <c r="E33" s="371">
        <f t="shared" si="15"/>
        <v>2012</v>
      </c>
      <c r="F33" s="371">
        <f t="shared" si="15"/>
        <v>2013</v>
      </c>
      <c r="G33" s="371">
        <f t="shared" si="15"/>
        <v>2014</v>
      </c>
      <c r="H33" s="371">
        <f t="shared" si="15"/>
        <v>2015</v>
      </c>
      <c r="I33" s="371">
        <f>H33+1</f>
        <v>2016</v>
      </c>
      <c r="J33" s="371">
        <f>I33+1</f>
        <v>2017</v>
      </c>
    </row>
    <row r="34" spans="1:10">
      <c r="A34" s="538" t="s">
        <v>555</v>
      </c>
      <c r="B34" s="159"/>
      <c r="C34" s="351"/>
      <c r="D34" s="351" t="s">
        <v>556</v>
      </c>
      <c r="E34" s="351" t="s">
        <v>556</v>
      </c>
      <c r="F34" s="351" t="s">
        <v>556</v>
      </c>
      <c r="G34" s="351" t="s">
        <v>556</v>
      </c>
      <c r="H34" s="351" t="s">
        <v>556</v>
      </c>
      <c r="I34" s="351"/>
      <c r="J34" s="351"/>
    </row>
    <row r="35" spans="1:10">
      <c r="A35" s="224" t="s">
        <v>557</v>
      </c>
      <c r="B35" s="159"/>
      <c r="C35" s="351"/>
      <c r="D35" s="351"/>
      <c r="E35" s="351">
        <f t="shared" ref="E35:J35" si="16">E36+E37</f>
        <v>0</v>
      </c>
      <c r="F35" s="351">
        <f t="shared" si="16"/>
        <v>0</v>
      </c>
      <c r="G35" s="351">
        <f t="shared" si="16"/>
        <v>0</v>
      </c>
      <c r="H35" s="351">
        <f t="shared" si="16"/>
        <v>0</v>
      </c>
      <c r="I35" s="351">
        <f t="shared" si="16"/>
        <v>0</v>
      </c>
      <c r="J35" s="351">
        <f t="shared" si="16"/>
        <v>0</v>
      </c>
    </row>
    <row r="36" spans="1:10">
      <c r="A36" s="224" t="s">
        <v>558</v>
      </c>
      <c r="B36" s="159"/>
      <c r="C36" s="351"/>
      <c r="D36" s="351"/>
      <c r="E36" s="351">
        <f>('Vendas PA'!D$65+VM!D64+'P. Serviços'!D$13)-D39</f>
        <v>0</v>
      </c>
      <c r="F36" s="351">
        <f>('Vendas PA'!E$65+VM!E64+'P. Serviços'!E$13)-E39</f>
        <v>0</v>
      </c>
      <c r="G36" s="351">
        <f>('Vendas PA'!F$65+VM!F64+'P. Serviços'!F$13)-F39</f>
        <v>0</v>
      </c>
      <c r="H36" s="351">
        <f>('Vendas PA'!G$65+VM!G64+'P. Serviços'!G$13)-G39</f>
        <v>0</v>
      </c>
      <c r="I36" s="351">
        <f>('Vendas PA'!H$65+VM!H64+'P. Serviços'!H$13)-H39</f>
        <v>0</v>
      </c>
      <c r="J36" s="351">
        <f>('Vendas PA'!I$65+VM!I64+'P. Serviços'!I$13)-I39</f>
        <v>0</v>
      </c>
    </row>
    <row r="37" spans="1:10">
      <c r="A37" s="224" t="s">
        <v>559</v>
      </c>
      <c r="B37" s="159"/>
      <c r="C37" s="351"/>
      <c r="D37" s="351"/>
      <c r="E37" s="351">
        <f>('Vendas PA'!D$65+VM!D64+'P. Serviços'!D$13)*D$10-D40</f>
        <v>0</v>
      </c>
      <c r="F37" s="351">
        <f>('Vendas PA'!E$65+VM!E64+'P. Serviços'!E$13)*E$10-E40</f>
        <v>0</v>
      </c>
      <c r="G37" s="351">
        <f>('Vendas PA'!F$65+VM!F64+'P. Serviços'!F$13)*F$10-F40</f>
        <v>0</v>
      </c>
      <c r="H37" s="351">
        <f>('Vendas PA'!G$65+VM!G64+'P. Serviços'!G$13)*G$10-G40</f>
        <v>0</v>
      </c>
      <c r="I37" s="351">
        <f>('Vendas PA'!H$65+VM!H64+'P. Serviços'!H$13)*H$10-H40</f>
        <v>0</v>
      </c>
      <c r="J37" s="351">
        <f>('Vendas PA'!I$65+VM!I64+'P. Serviços'!I$13)*I$10-I40</f>
        <v>0</v>
      </c>
    </row>
    <row r="38" spans="1:10">
      <c r="A38" s="224" t="s">
        <v>560</v>
      </c>
      <c r="B38" s="159"/>
      <c r="C38" s="351"/>
      <c r="D38" s="351">
        <f t="shared" ref="D38:I38" si="17">D39+D40+D41</f>
        <v>0</v>
      </c>
      <c r="E38" s="351">
        <f t="shared" si="17"/>
        <v>0</v>
      </c>
      <c r="F38" s="351">
        <f t="shared" si="17"/>
        <v>0</v>
      </c>
      <c r="G38" s="351">
        <f t="shared" si="17"/>
        <v>0</v>
      </c>
      <c r="H38" s="351">
        <f t="shared" si="17"/>
        <v>0</v>
      </c>
      <c r="I38" s="351">
        <f t="shared" si="17"/>
        <v>0</v>
      </c>
      <c r="J38" s="351"/>
    </row>
    <row r="39" spans="1:10">
      <c r="A39" s="224" t="s">
        <v>561</v>
      </c>
      <c r="B39" s="159"/>
      <c r="C39" s="351"/>
      <c r="D39" s="351">
        <f>('Vendas PA'!D65+VM!D64+'P. Serviços'!D13)*(1-Pressupostos!C$12/360*Pressupostos!C8/12)</f>
        <v>0</v>
      </c>
      <c r="E39" s="351">
        <f>('Vendas PA'!E65+VM!E64+'P. Serviços'!E13)*(1-Pressupostos!D$12/360*Pressupostos!D8/12)</f>
        <v>0</v>
      </c>
      <c r="F39" s="351">
        <f>('Vendas PA'!F65+VM!F64+'P. Serviços'!F13)*(1-Pressupostos!E$12/360*Pressupostos!E8/12)</f>
        <v>0</v>
      </c>
      <c r="G39" s="351">
        <f>('Vendas PA'!G65+VM!G64+'P. Serviços'!G13)*(1-Pressupostos!F$12/360*Pressupostos!F8/12)</f>
        <v>0</v>
      </c>
      <c r="H39" s="351">
        <f>('Vendas PA'!H65+VM!H64+'P. Serviços'!H13)*(1-Pressupostos!G$12/360*Pressupostos!G8/12)</f>
        <v>0</v>
      </c>
      <c r="I39" s="351">
        <f>('Vendas PA'!I65+VM!I64+'P. Serviços'!I13)*(1-Pressupostos!H$12/360*Pressupostos!H8/12)</f>
        <v>0</v>
      </c>
      <c r="J39" s="351"/>
    </row>
    <row r="40" spans="1:10">
      <c r="A40" s="224" t="s">
        <v>562</v>
      </c>
      <c r="B40" s="159"/>
      <c r="C40" s="351"/>
      <c r="D40" s="351">
        <f>('Vendas PA'!D65+VM!D64+'P. Serviços'!D13)*D$10*(1-Pressupostos!C$12/360*Pressupostos!C8/12)</f>
        <v>0</v>
      </c>
      <c r="E40" s="351">
        <f>('Vendas PA'!E65+VM!E64+'P. Serviços'!E13)*E$10*(1-Pressupostos!D$12/360*Pressupostos!D8/12)</f>
        <v>0</v>
      </c>
      <c r="F40" s="351">
        <f>('Vendas PA'!F65+VM!F64+'P. Serviços'!F13)*F$10*(1-Pressupostos!E$12/360*Pressupostos!E8/12)</f>
        <v>0</v>
      </c>
      <c r="G40" s="351">
        <f>('Vendas PA'!G65+VM!G64+'P. Serviços'!G13)*G$10*(1-Pressupostos!F$12/360*Pressupostos!F8/12)</f>
        <v>0</v>
      </c>
      <c r="H40" s="351">
        <f>('Vendas PA'!H65+VM!H64+'P. Serviços'!H13)*H$10*(1-Pressupostos!G$12/360*Pressupostos!G8/12)</f>
        <v>0</v>
      </c>
      <c r="I40" s="351">
        <f>('Vendas PA'!I65+VM!I64+'P. Serviços'!I13)*I$10*(1-Pressupostos!H$12/360*Pressupostos!H8/12)</f>
        <v>0</v>
      </c>
      <c r="J40" s="351"/>
    </row>
    <row r="41" spans="1:10">
      <c r="A41" s="224" t="s">
        <v>563</v>
      </c>
      <c r="B41" s="159"/>
      <c r="C41" s="351"/>
      <c r="D41" s="351">
        <f>'P. Serviços'!D37</f>
        <v>0</v>
      </c>
      <c r="E41" s="351">
        <f>'P. Serviços'!E37</f>
        <v>0</v>
      </c>
      <c r="F41" s="351">
        <f>'P. Serviços'!F37</f>
        <v>0</v>
      </c>
      <c r="G41" s="351">
        <f>'P. Serviços'!G37</f>
        <v>0</v>
      </c>
      <c r="H41" s="351">
        <f>'P. Serviços'!H37</f>
        <v>0</v>
      </c>
      <c r="I41" s="351">
        <f>'P. Serviços'!I37</f>
        <v>0</v>
      </c>
      <c r="J41" s="351"/>
    </row>
    <row r="42" spans="1:10" ht="13.5" thickBot="1">
      <c r="A42" s="535" t="s">
        <v>564</v>
      </c>
      <c r="B42" s="444"/>
      <c r="C42" s="365"/>
      <c r="D42" s="543">
        <f t="shared" ref="D42:J42" si="18">D38+D35</f>
        <v>0</v>
      </c>
      <c r="E42" s="543">
        <f t="shared" si="18"/>
        <v>0</v>
      </c>
      <c r="F42" s="543">
        <f t="shared" si="18"/>
        <v>0</v>
      </c>
      <c r="G42" s="543">
        <f t="shared" si="18"/>
        <v>0</v>
      </c>
      <c r="H42" s="543">
        <f t="shared" si="18"/>
        <v>0</v>
      </c>
      <c r="I42" s="543">
        <f t="shared" si="18"/>
        <v>0</v>
      </c>
      <c r="J42" s="543">
        <f t="shared" si="18"/>
        <v>0</v>
      </c>
    </row>
    <row r="43" spans="1:10" ht="13.5" thickTop="1">
      <c r="A43" s="538" t="s">
        <v>565</v>
      </c>
      <c r="B43" s="469"/>
      <c r="C43" s="541"/>
      <c r="D43" s="541"/>
      <c r="E43" s="541"/>
      <c r="F43" s="541"/>
      <c r="G43" s="541"/>
      <c r="H43" s="541"/>
      <c r="I43" s="541"/>
      <c r="J43" s="541"/>
    </row>
    <row r="44" spans="1:10">
      <c r="A44" s="224" t="s">
        <v>557</v>
      </c>
      <c r="B44" s="132"/>
      <c r="C44" s="351"/>
      <c r="D44" s="351"/>
      <c r="E44" s="351">
        <f t="shared" ref="E44:J44" si="19">SUM(E45:E48)</f>
        <v>0</v>
      </c>
      <c r="F44" s="351">
        <f t="shared" si="19"/>
        <v>0</v>
      </c>
      <c r="G44" s="351">
        <f t="shared" si="19"/>
        <v>0</v>
      </c>
      <c r="H44" s="351">
        <f t="shared" si="19"/>
        <v>0</v>
      </c>
      <c r="I44" s="351">
        <f t="shared" si="19"/>
        <v>0</v>
      </c>
      <c r="J44" s="351">
        <f t="shared" si="19"/>
        <v>0</v>
      </c>
    </row>
    <row r="45" spans="1:10">
      <c r="A45" s="224" t="s">
        <v>566</v>
      </c>
      <c r="B45" s="132"/>
      <c r="C45" s="351"/>
      <c r="D45" s="537"/>
      <c r="E45" s="351">
        <f>(CMVMC!D$34+'Custo Merc'!D$29)-D50</f>
        <v>0</v>
      </c>
      <c r="F45" s="351">
        <f>(CMVMC!E$34+'Custo Merc'!E$29)-E50</f>
        <v>0</v>
      </c>
      <c r="G45" s="351">
        <f>(CMVMC!F$34+'Custo Merc'!F$29)-F50</f>
        <v>0</v>
      </c>
      <c r="H45" s="351">
        <f>(CMVMC!G$34+'Custo Merc'!G$29)-G50</f>
        <v>0</v>
      </c>
      <c r="I45" s="351">
        <f>(CMVMC!H$34+'Custo Merc'!H$29)-H50</f>
        <v>0</v>
      </c>
      <c r="J45" s="351">
        <f>(CMVMC!I$34+'Custo Merc'!I$29)-I50</f>
        <v>0</v>
      </c>
    </row>
    <row r="46" spans="1:10">
      <c r="A46" s="224" t="s">
        <v>567</v>
      </c>
      <c r="B46" s="132"/>
      <c r="C46" s="351"/>
      <c r="D46" s="537"/>
      <c r="E46" s="351">
        <f>(CMVMC!D$34+'Custo Merc'!D$29)*D$12-D51</f>
        <v>0</v>
      </c>
      <c r="F46" s="351">
        <f>(CMVMC!E$34+'Custo Merc'!E$29)*E$12-E51</f>
        <v>0</v>
      </c>
      <c r="G46" s="351">
        <f>(CMVMC!F$34+'Custo Merc'!F$29)*F$12-F51</f>
        <v>0</v>
      </c>
      <c r="H46" s="351">
        <f>(CMVMC!G$34+'Custo Merc'!G$29)*G$12-G51</f>
        <v>0</v>
      </c>
      <c r="I46" s="351">
        <f>(CMVMC!H$34+'Custo Merc'!H$29)*H$12-H51</f>
        <v>0</v>
      </c>
      <c r="J46" s="351">
        <f>(CMVMC!I$34+'Custo Merc'!I$29)*I$12-I51</f>
        <v>0</v>
      </c>
    </row>
    <row r="47" spans="1:10">
      <c r="A47" s="224" t="s">
        <v>568</v>
      </c>
      <c r="B47" s="132"/>
      <c r="C47" s="351"/>
      <c r="D47" s="537"/>
      <c r="E47" s="351">
        <f>+FSE!D$20-D52</f>
        <v>0</v>
      </c>
      <c r="F47" s="351">
        <f>+FSE!E$20-E52</f>
        <v>0</v>
      </c>
      <c r="G47" s="351">
        <f>+FSE!F$20-F52</f>
        <v>0</v>
      </c>
      <c r="H47" s="351">
        <f>+FSE!G$20-G52</f>
        <v>0</v>
      </c>
      <c r="I47" s="351">
        <f>+FSE!H$20-H52</f>
        <v>0</v>
      </c>
      <c r="J47" s="351">
        <f>+FSE!I$20-I52</f>
        <v>0</v>
      </c>
    </row>
    <row r="48" spans="1:10">
      <c r="A48" s="224" t="s">
        <v>567</v>
      </c>
      <c r="B48" s="132"/>
      <c r="C48" s="351"/>
      <c r="D48" s="537"/>
      <c r="E48" s="351">
        <f>+FSE!D$20*D$11-D53</f>
        <v>0</v>
      </c>
      <c r="F48" s="351">
        <f>+FSE!E$20*E$11-E53</f>
        <v>0</v>
      </c>
      <c r="G48" s="351">
        <f>+FSE!F$20*F$11-F53</f>
        <v>0</v>
      </c>
      <c r="H48" s="351">
        <f>+FSE!G$20*G$11-G53</f>
        <v>0</v>
      </c>
      <c r="I48" s="351">
        <f>+FSE!H$20*H$11-H53</f>
        <v>0</v>
      </c>
      <c r="J48" s="351">
        <f>+FSE!I$20*I$11-I53</f>
        <v>0</v>
      </c>
    </row>
    <row r="49" spans="1:10">
      <c r="A49" s="224" t="s">
        <v>560</v>
      </c>
      <c r="B49" s="132"/>
      <c r="C49" s="351"/>
      <c r="D49" s="351">
        <f t="shared" ref="D49:I49" si="20">SUM(D50:D57)</f>
        <v>0</v>
      </c>
      <c r="E49" s="351">
        <f t="shared" si="20"/>
        <v>0</v>
      </c>
      <c r="F49" s="351">
        <f t="shared" si="20"/>
        <v>0</v>
      </c>
      <c r="G49" s="351">
        <f t="shared" si="20"/>
        <v>0</v>
      </c>
      <c r="H49" s="351">
        <f t="shared" si="20"/>
        <v>0</v>
      </c>
      <c r="I49" s="351">
        <f t="shared" si="20"/>
        <v>0</v>
      </c>
      <c r="J49" s="351"/>
    </row>
    <row r="50" spans="1:10">
      <c r="A50" s="224" t="s">
        <v>23</v>
      </c>
      <c r="B50" s="132"/>
      <c r="C50" s="351"/>
      <c r="D50" s="351">
        <f>(CMVMC!D$34+'Custo Merc'!D$29)*(1-Pressupostos!C$10/360*(Pressupostos!C$8/12))</f>
        <v>0</v>
      </c>
      <c r="E50" s="351">
        <f>(CMVMC!E34+'Custo Merc'!E29)*(1-Pressupostos!D$10/360*(Pressupostos!D$8/12))</f>
        <v>0</v>
      </c>
      <c r="F50" s="351">
        <f>(CMVMC!F34+'Custo Merc'!F29)*(1-Pressupostos!E$10/360*(Pressupostos!E$8/12))</f>
        <v>0</v>
      </c>
      <c r="G50" s="351">
        <f>(CMVMC!G34+'Custo Merc'!G29)*(1-Pressupostos!F$10/360*(Pressupostos!F$8/12))</f>
        <v>0</v>
      </c>
      <c r="H50" s="351">
        <f>(CMVMC!H34+'Custo Merc'!H29)*(1-Pressupostos!G$10/360*(Pressupostos!G$8/12))</f>
        <v>0</v>
      </c>
      <c r="I50" s="351">
        <f>(CMVMC!I34+'Custo Merc'!I29)*(1-Pressupostos!H$10/360*(Pressupostos!H$8/12))</f>
        <v>0</v>
      </c>
      <c r="J50" s="351"/>
    </row>
    <row r="51" spans="1:10">
      <c r="A51" s="224" t="s">
        <v>567</v>
      </c>
      <c r="B51" s="132"/>
      <c r="C51" s="351"/>
      <c r="D51" s="351">
        <f>(CMVMC!D$34+'Custo Merc'!D$29)*D$12*(1-Pressupostos!C$10/360*(Pressupostos!C$8/12))</f>
        <v>0</v>
      </c>
      <c r="E51" s="351">
        <f>(CMVMC!E34+'Custo Merc'!E29)*E$12*(1-Pressupostos!D$10/360*(Pressupostos!D$8/12))</f>
        <v>0</v>
      </c>
      <c r="F51" s="351">
        <f>(CMVMC!F34+'Custo Merc'!F29)*F$12*(1-Pressupostos!E$10/360*(Pressupostos!E$8/12))</f>
        <v>0</v>
      </c>
      <c r="G51" s="351">
        <f>(CMVMC!G34+'Custo Merc'!G29)*G$12*(1-Pressupostos!F$10/360*(Pressupostos!F$8/12))</f>
        <v>0</v>
      </c>
      <c r="H51" s="351">
        <f>(CMVMC!H34+'Custo Merc'!H29)*H$12*(1-Pressupostos!G$10/360*(Pressupostos!G$8/12))</f>
        <v>0</v>
      </c>
      <c r="I51" s="351">
        <f>(CMVMC!I34+'Custo Merc'!I29)*I$12*(1-Pressupostos!H$10/360*(Pressupostos!H$8/12))</f>
        <v>0</v>
      </c>
      <c r="J51" s="351"/>
    </row>
    <row r="52" spans="1:10">
      <c r="A52" s="224" t="s">
        <v>569</v>
      </c>
      <c r="B52" s="132"/>
      <c r="C52" s="351"/>
      <c r="D52" s="351">
        <f>FSE!D20*(1-Pressupostos!C$11/360*(Pressupostos!C$8/12))</f>
        <v>0</v>
      </c>
      <c r="E52" s="351">
        <f>FSE!E20*(1-Pressupostos!D$11/360*(Pressupostos!D$8/12))</f>
        <v>0</v>
      </c>
      <c r="F52" s="351">
        <f>FSE!F20*(1-Pressupostos!E$11/360*(Pressupostos!E$8/12))</f>
        <v>0</v>
      </c>
      <c r="G52" s="351">
        <f>FSE!G20*(1-Pressupostos!F$11/360*(Pressupostos!F$8/12))</f>
        <v>0</v>
      </c>
      <c r="H52" s="351">
        <f>FSE!H20*(1-Pressupostos!G$11/360*(Pressupostos!G$8/12))</f>
        <v>0</v>
      </c>
      <c r="I52" s="351">
        <f>FSE!I20*(1-Pressupostos!H$11/360*(Pressupostos!H$8/12))</f>
        <v>0</v>
      </c>
      <c r="J52" s="351"/>
    </row>
    <row r="53" spans="1:10">
      <c r="A53" s="224" t="s">
        <v>567</v>
      </c>
      <c r="B53" s="132"/>
      <c r="C53" s="351"/>
      <c r="D53" s="351">
        <f>FSE!D20*D$11*(1-Pressupostos!C$11/360*(Pressupostos!C$8/12))</f>
        <v>0</v>
      </c>
      <c r="E53" s="351">
        <f>FSE!E20*E$11*(1-Pressupostos!D$11/360*(Pressupostos!D$8/12))</f>
        <v>0</v>
      </c>
      <c r="F53" s="351">
        <f>FSE!F20*F$11*(1-Pressupostos!E$11/360*(Pressupostos!E$8/12))</f>
        <v>0</v>
      </c>
      <c r="G53" s="351">
        <f>FSE!G20*G$11*(1-Pressupostos!F$11/360*(Pressupostos!F$8/12))</f>
        <v>0</v>
      </c>
      <c r="H53" s="351">
        <f>FSE!H20*H$11*(1-Pressupostos!G$11/360*(Pressupostos!G$8/12))</f>
        <v>0</v>
      </c>
      <c r="I53" s="351">
        <f>FSE!I20*I$11*(1-Pressupostos!H$11/360*(Pressupostos!H$8/12))</f>
        <v>0</v>
      </c>
      <c r="J53" s="351"/>
    </row>
    <row r="54" spans="1:10">
      <c r="A54" s="224" t="s">
        <v>570</v>
      </c>
      <c r="B54" s="132"/>
      <c r="C54" s="351"/>
      <c r="D54" s="351">
        <f>'C. Pessoal'!D33</f>
        <v>0</v>
      </c>
      <c r="E54" s="351">
        <f>'C. Pessoal'!E33</f>
        <v>0</v>
      </c>
      <c r="F54" s="351">
        <f>'C. Pessoal'!F33</f>
        <v>0</v>
      </c>
      <c r="G54" s="351">
        <f>'C. Pessoal'!G33</f>
        <v>0</v>
      </c>
      <c r="H54" s="351">
        <f>'C. Pessoal'!H33</f>
        <v>0</v>
      </c>
      <c r="I54" s="351">
        <f>'C. Pessoal'!I33</f>
        <v>0</v>
      </c>
      <c r="J54" s="351"/>
    </row>
    <row r="55" spans="1:10">
      <c r="A55" s="224" t="s">
        <v>571</v>
      </c>
      <c r="B55" s="132"/>
      <c r="C55" s="351"/>
      <c r="D55" s="351">
        <f>'C. Pessoal'!D34</f>
        <v>0</v>
      </c>
      <c r="E55" s="351">
        <f>'C. Pessoal'!E34</f>
        <v>0</v>
      </c>
      <c r="F55" s="351">
        <f>'C. Pessoal'!F34</f>
        <v>0</v>
      </c>
      <c r="G55" s="351">
        <f>'C. Pessoal'!G34</f>
        <v>0</v>
      </c>
      <c r="H55" s="351">
        <f>'C. Pessoal'!H34</f>
        <v>0</v>
      </c>
      <c r="I55" s="351">
        <f>'C. Pessoal'!I34</f>
        <v>0</v>
      </c>
      <c r="J55" s="351"/>
    </row>
    <row r="56" spans="1:10">
      <c r="A56" s="224" t="s">
        <v>572</v>
      </c>
      <c r="B56" s="132"/>
      <c r="C56" s="351"/>
      <c r="D56" s="351">
        <f>'C. Pessoal'!D35</f>
        <v>0</v>
      </c>
      <c r="E56" s="351">
        <f>'C. Pessoal'!E35</f>
        <v>0</v>
      </c>
      <c r="F56" s="351">
        <f>'C. Pessoal'!F35</f>
        <v>0</v>
      </c>
      <c r="G56" s="351">
        <f>'C. Pessoal'!G35</f>
        <v>0</v>
      </c>
      <c r="H56" s="351">
        <f>'C. Pessoal'!H35</f>
        <v>0</v>
      </c>
      <c r="I56" s="351">
        <f>'C. Pessoal'!I35</f>
        <v>0</v>
      </c>
      <c r="J56" s="351"/>
    </row>
    <row r="57" spans="1:10">
      <c r="A57" s="224" t="s">
        <v>573</v>
      </c>
      <c r="B57" s="132"/>
      <c r="C57" s="351"/>
      <c r="D57" s="351">
        <f>'Dem Resultados'!D26</f>
        <v>0</v>
      </c>
      <c r="E57" s="351">
        <f>'Dem Resultados'!E26</f>
        <v>0</v>
      </c>
      <c r="F57" s="351">
        <f>'Dem Resultados'!F26</f>
        <v>0</v>
      </c>
      <c r="G57" s="351">
        <f>'Dem Resultados'!G26</f>
        <v>0</v>
      </c>
      <c r="H57" s="351">
        <f>'Dem Resultados'!H26</f>
        <v>0</v>
      </c>
      <c r="I57" s="351">
        <f>'Dem Resultados'!I26</f>
        <v>0</v>
      </c>
      <c r="J57" s="351"/>
    </row>
    <row r="58" spans="1:10">
      <c r="A58" s="539" t="s">
        <v>574</v>
      </c>
      <c r="B58" s="470"/>
      <c r="C58" s="536"/>
      <c r="D58" s="544">
        <f t="shared" ref="D58:I58" si="21">D44+D49</f>
        <v>0</v>
      </c>
      <c r="E58" s="544">
        <f t="shared" si="21"/>
        <v>0</v>
      </c>
      <c r="F58" s="544">
        <f t="shared" si="21"/>
        <v>0</v>
      </c>
      <c r="G58" s="544">
        <f t="shared" si="21"/>
        <v>0</v>
      </c>
      <c r="H58" s="544">
        <f t="shared" si="21"/>
        <v>0</v>
      </c>
      <c r="I58" s="544">
        <f t="shared" si="21"/>
        <v>0</v>
      </c>
      <c r="J58" s="544"/>
    </row>
    <row r="59" spans="1:10" ht="13.5" thickBot="1">
      <c r="A59" s="540" t="s">
        <v>575</v>
      </c>
      <c r="B59" s="154"/>
      <c r="C59" s="365"/>
      <c r="D59" s="543">
        <f t="shared" ref="D59:I59" si="22">D42-D58</f>
        <v>0</v>
      </c>
      <c r="E59" s="543">
        <f t="shared" si="22"/>
        <v>0</v>
      </c>
      <c r="F59" s="543">
        <f t="shared" si="22"/>
        <v>0</v>
      </c>
      <c r="G59" s="543">
        <f t="shared" si="22"/>
        <v>0</v>
      </c>
      <c r="H59" s="543">
        <f t="shared" si="22"/>
        <v>0</v>
      </c>
      <c r="I59" s="543">
        <f t="shared" si="22"/>
        <v>0</v>
      </c>
      <c r="J59" s="543"/>
    </row>
    <row r="60" spans="1:10" ht="14.25" thickTop="1" thickBot="1">
      <c r="A60" s="152"/>
      <c r="B60" s="152"/>
      <c r="C60" s="320"/>
      <c r="D60" s="272"/>
      <c r="E60" s="272"/>
      <c r="F60" s="272"/>
      <c r="G60" s="272"/>
      <c r="H60" s="272"/>
      <c r="I60" s="272"/>
    </row>
    <row r="61" spans="1:10" ht="13.5" thickTop="1">
      <c r="A61" s="120" t="s">
        <v>576</v>
      </c>
      <c r="B61" s="120"/>
      <c r="C61" s="371">
        <f>D61-1</f>
        <v>2010</v>
      </c>
      <c r="D61" s="371">
        <f t="shared" ref="D61:I61" si="23">D33</f>
        <v>2011</v>
      </c>
      <c r="E61" s="371">
        <f t="shared" si="23"/>
        <v>2012</v>
      </c>
      <c r="F61" s="371">
        <f t="shared" si="23"/>
        <v>2013</v>
      </c>
      <c r="G61" s="371">
        <f t="shared" si="23"/>
        <v>2014</v>
      </c>
      <c r="H61" s="371">
        <f t="shared" si="23"/>
        <v>2015</v>
      </c>
      <c r="I61" s="371">
        <f t="shared" si="23"/>
        <v>2016</v>
      </c>
    </row>
    <row r="62" spans="1:10">
      <c r="A62" s="538" t="s">
        <v>577</v>
      </c>
      <c r="B62" s="159"/>
      <c r="C62" s="351"/>
      <c r="D62" s="351" t="s">
        <v>556</v>
      </c>
      <c r="E62" s="351" t="s">
        <v>556</v>
      </c>
      <c r="F62" s="351" t="s">
        <v>556</v>
      </c>
      <c r="G62" s="351" t="s">
        <v>556</v>
      </c>
      <c r="H62" s="351" t="s">
        <v>556</v>
      </c>
      <c r="I62" s="351" t="s">
        <v>556</v>
      </c>
    </row>
    <row r="63" spans="1:10">
      <c r="A63" s="542" t="s">
        <v>578</v>
      </c>
      <c r="B63" s="159"/>
      <c r="C63" s="351">
        <f>Financ!C6</f>
        <v>0</v>
      </c>
      <c r="D63" s="351">
        <f>Financ!D6</f>
        <v>0</v>
      </c>
      <c r="E63" s="351">
        <f>Financ!E6</f>
        <v>0</v>
      </c>
      <c r="F63" s="351">
        <f>Financ!F6</f>
        <v>0</v>
      </c>
      <c r="G63" s="351">
        <f>Financ!G6</f>
        <v>0</v>
      </c>
      <c r="H63" s="351">
        <f>Financ!H6</f>
        <v>0</v>
      </c>
      <c r="I63" s="351">
        <f>Financ!I6</f>
        <v>0</v>
      </c>
    </row>
    <row r="64" spans="1:10">
      <c r="A64" s="542" t="s">
        <v>579</v>
      </c>
      <c r="B64" s="159"/>
      <c r="C64" s="351">
        <f>Financ!C13</f>
        <v>0</v>
      </c>
      <c r="D64" s="351">
        <f>Financ!D13</f>
        <v>0</v>
      </c>
      <c r="E64" s="351">
        <f>Financ!E13</f>
        <v>0</v>
      </c>
      <c r="F64" s="351">
        <f>Financ!F13</f>
        <v>0</v>
      </c>
      <c r="G64" s="351">
        <f>Financ!G13</f>
        <v>0</v>
      </c>
      <c r="H64" s="351">
        <f>Financ!H13</f>
        <v>0</v>
      </c>
      <c r="I64" s="351">
        <f>Financ!I13</f>
        <v>0</v>
      </c>
    </row>
    <row r="65" spans="1:9">
      <c r="A65" s="542" t="s">
        <v>580</v>
      </c>
      <c r="B65" s="159"/>
      <c r="C65" s="351">
        <f>Financ!C14</f>
        <v>0</v>
      </c>
      <c r="D65" s="351">
        <f>Financ!D14</f>
        <v>0</v>
      </c>
      <c r="E65" s="351">
        <f>Financ!E14</f>
        <v>0</v>
      </c>
      <c r="F65" s="351">
        <f>Financ!F14</f>
        <v>0</v>
      </c>
      <c r="G65" s="351">
        <f>Financ!G14</f>
        <v>0</v>
      </c>
      <c r="H65" s="351">
        <f>Financ!H14</f>
        <v>0</v>
      </c>
      <c r="I65" s="351">
        <f>Financ!I14</f>
        <v>0</v>
      </c>
    </row>
    <row r="66" spans="1:9">
      <c r="A66" s="542" t="s">
        <v>581</v>
      </c>
      <c r="B66" s="159"/>
      <c r="C66" s="351">
        <f t="shared" ref="C66:H66" si="24">IF(C85&lt;0,-C85,0)</f>
        <v>0</v>
      </c>
      <c r="D66" s="351">
        <f t="shared" si="24"/>
        <v>0</v>
      </c>
      <c r="E66" s="351">
        <f t="shared" si="24"/>
        <v>0</v>
      </c>
      <c r="F66" s="351">
        <f t="shared" si="24"/>
        <v>0</v>
      </c>
      <c r="G66" s="351">
        <f t="shared" si="24"/>
        <v>0</v>
      </c>
      <c r="H66" s="351">
        <f t="shared" si="24"/>
        <v>0</v>
      </c>
      <c r="I66" s="351">
        <f>IF(I85&lt;0,-I85,0)</f>
        <v>0</v>
      </c>
    </row>
    <row r="67" spans="1:9">
      <c r="A67" s="542" t="s">
        <v>582</v>
      </c>
      <c r="B67" s="159"/>
      <c r="C67" s="351">
        <f t="shared" ref="C67:H67" si="25">C59</f>
        <v>0</v>
      </c>
      <c r="D67" s="351">
        <f t="shared" si="25"/>
        <v>0</v>
      </c>
      <c r="E67" s="351">
        <f t="shared" si="25"/>
        <v>0</v>
      </c>
      <c r="F67" s="351">
        <f t="shared" si="25"/>
        <v>0</v>
      </c>
      <c r="G67" s="351">
        <f t="shared" si="25"/>
        <v>0</v>
      </c>
      <c r="H67" s="351">
        <f t="shared" si="25"/>
        <v>0</v>
      </c>
      <c r="I67" s="351">
        <f>I59</f>
        <v>0</v>
      </c>
    </row>
    <row r="68" spans="1:9">
      <c r="A68" s="542" t="s">
        <v>583</v>
      </c>
      <c r="B68" s="159"/>
      <c r="C68" s="537"/>
      <c r="D68" s="351">
        <f t="shared" ref="D68:I68" si="26">C82</f>
        <v>0</v>
      </c>
      <c r="E68" s="351">
        <f t="shared" si="26"/>
        <v>0</v>
      </c>
      <c r="F68" s="351">
        <f t="shared" si="26"/>
        <v>0</v>
      </c>
      <c r="G68" s="351">
        <f t="shared" si="26"/>
        <v>0</v>
      </c>
      <c r="H68" s="351">
        <f t="shared" si="26"/>
        <v>0</v>
      </c>
      <c r="I68" s="351">
        <f t="shared" si="26"/>
        <v>0</v>
      </c>
    </row>
    <row r="69" spans="1:9">
      <c r="A69" s="542" t="s">
        <v>584</v>
      </c>
      <c r="B69" s="159"/>
      <c r="C69" s="351">
        <f>Financ!C7</f>
        <v>0</v>
      </c>
      <c r="D69" s="351">
        <f>Financ!D7</f>
        <v>0</v>
      </c>
      <c r="E69" s="351">
        <f>Financ!E7</f>
        <v>0</v>
      </c>
      <c r="F69" s="351">
        <f>Financ!F7</f>
        <v>0</v>
      </c>
      <c r="G69" s="351">
        <f>Financ!G7</f>
        <v>0</v>
      </c>
      <c r="H69" s="351">
        <f>Financ!H7</f>
        <v>0</v>
      </c>
      <c r="I69" s="351">
        <f>Financ!I7</f>
        <v>0</v>
      </c>
    </row>
    <row r="70" spans="1:9">
      <c r="A70" s="542" t="s">
        <v>585</v>
      </c>
      <c r="B70" s="159"/>
      <c r="C70" s="351">
        <f>Invest!C79</f>
        <v>0</v>
      </c>
      <c r="D70" s="351">
        <f>Invest!D79</f>
        <v>0</v>
      </c>
      <c r="E70" s="351">
        <f>Invest!E79</f>
        <v>0</v>
      </c>
      <c r="F70" s="351">
        <f>Invest!F79</f>
        <v>0</v>
      </c>
      <c r="G70" s="351">
        <f>Invest!G79</f>
        <v>0</v>
      </c>
      <c r="H70" s="351">
        <f>Invest!H79</f>
        <v>0</v>
      </c>
      <c r="I70" s="351">
        <f>Invest!I79</f>
        <v>0</v>
      </c>
    </row>
    <row r="71" spans="1:9">
      <c r="A71" s="542" t="s">
        <v>586</v>
      </c>
      <c r="B71" s="159"/>
      <c r="C71" s="351">
        <f>'Dem Resultados'!C24</f>
        <v>0</v>
      </c>
      <c r="D71" s="351">
        <f>'Dem Resultados'!D24</f>
        <v>0</v>
      </c>
      <c r="E71" s="351">
        <f>'Dem Resultados'!E24</f>
        <v>0</v>
      </c>
      <c r="F71" s="351">
        <f>'Dem Resultados'!F24</f>
        <v>0</v>
      </c>
      <c r="G71" s="351">
        <f>'Dem Resultados'!G24</f>
        <v>0</v>
      </c>
      <c r="H71" s="351">
        <f>'Dem Resultados'!H24</f>
        <v>0</v>
      </c>
      <c r="I71" s="351">
        <f>'Dem Resultados'!J24</f>
        <v>0</v>
      </c>
    </row>
    <row r="72" spans="1:9" ht="13.5" thickBot="1">
      <c r="A72" s="535" t="s">
        <v>587</v>
      </c>
      <c r="B72" s="444"/>
      <c r="C72" s="543">
        <f t="shared" ref="C72:I72" si="27">C63+C64+C65+C67+C68+C69+C71+C70+C66</f>
        <v>0</v>
      </c>
      <c r="D72" s="543">
        <f t="shared" si="27"/>
        <v>0</v>
      </c>
      <c r="E72" s="543">
        <f t="shared" si="27"/>
        <v>0</v>
      </c>
      <c r="F72" s="543">
        <f t="shared" si="27"/>
        <v>0</v>
      </c>
      <c r="G72" s="543">
        <f t="shared" si="27"/>
        <v>0</v>
      </c>
      <c r="H72" s="543">
        <f t="shared" si="27"/>
        <v>0</v>
      </c>
      <c r="I72" s="543">
        <f t="shared" si="27"/>
        <v>0</v>
      </c>
    </row>
    <row r="73" spans="1:9" ht="13.5" thickTop="1">
      <c r="A73" s="538" t="s">
        <v>588</v>
      </c>
      <c r="B73" s="159"/>
      <c r="C73" s="537"/>
      <c r="D73" s="537"/>
      <c r="E73" s="537"/>
      <c r="F73" s="537"/>
      <c r="G73" s="537"/>
      <c r="H73" s="537"/>
      <c r="I73" s="537"/>
    </row>
    <row r="74" spans="1:9">
      <c r="A74" s="542" t="s">
        <v>176</v>
      </c>
      <c r="B74" s="159"/>
      <c r="C74" s="351">
        <f>SUM(Invest!C26:C27)</f>
        <v>0</v>
      </c>
      <c r="D74" s="351">
        <f>SUM(Invest!D26:D27)</f>
        <v>0</v>
      </c>
      <c r="E74" s="351">
        <f>SUM(Invest!E26:E27)</f>
        <v>0</v>
      </c>
      <c r="F74" s="351">
        <f>SUM(Invest!F26:F27)</f>
        <v>0</v>
      </c>
      <c r="G74" s="351">
        <f>SUM(Invest!G26:G27)</f>
        <v>0</v>
      </c>
      <c r="H74" s="351">
        <f>SUM(Invest!H26:H27)</f>
        <v>0</v>
      </c>
      <c r="I74" s="351">
        <f>SUM(Invest!I26:I27)</f>
        <v>0</v>
      </c>
    </row>
    <row r="75" spans="1:9">
      <c r="A75" s="542" t="s">
        <v>589</v>
      </c>
      <c r="B75" s="159"/>
      <c r="C75" s="351">
        <f t="shared" ref="C75:H75" si="28">C21</f>
        <v>0</v>
      </c>
      <c r="D75" s="351">
        <f t="shared" si="28"/>
        <v>0</v>
      </c>
      <c r="E75" s="351">
        <f t="shared" si="28"/>
        <v>0</v>
      </c>
      <c r="F75" s="351">
        <f t="shared" si="28"/>
        <v>0</v>
      </c>
      <c r="G75" s="351">
        <f t="shared" si="28"/>
        <v>0</v>
      </c>
      <c r="H75" s="351">
        <f t="shared" si="28"/>
        <v>0</v>
      </c>
      <c r="I75" s="351">
        <f>I21</f>
        <v>0</v>
      </c>
    </row>
    <row r="76" spans="1:9">
      <c r="A76" s="542" t="s">
        <v>590</v>
      </c>
      <c r="B76" s="159"/>
      <c r="C76" s="351">
        <f>SUM('Plano Financ'!$F$14:$F$15)</f>
        <v>0</v>
      </c>
      <c r="D76" s="351">
        <f>SUM('Plano Financ'!$F$16:$F$17)</f>
        <v>0</v>
      </c>
      <c r="E76" s="351">
        <f>SUM('Plano Financ'!$F$18:$F$19)</f>
        <v>0</v>
      </c>
      <c r="F76" s="351">
        <f>SUM('Plano Financ'!$F$20:$F$21)</f>
        <v>0</v>
      </c>
      <c r="G76" s="351">
        <f>SUM('Plano Financ'!$F$22:$F$23)</f>
        <v>0</v>
      </c>
      <c r="H76" s="351">
        <f>SUM('Plano Financ'!$F$24:$F$25)</f>
        <v>0</v>
      </c>
      <c r="I76" s="351">
        <f>SUM('Plano Financ'!$F$24:$F$25)</f>
        <v>0</v>
      </c>
    </row>
    <row r="77" spans="1:9">
      <c r="A77" s="542" t="s">
        <v>591</v>
      </c>
      <c r="B77" s="159"/>
      <c r="C77" s="351">
        <f>SUM('Plano Financ'!$E$14:$E$15)</f>
        <v>0</v>
      </c>
      <c r="D77" s="351">
        <f>SUM('Plano Financ'!$E$16:$E$17)</f>
        <v>0</v>
      </c>
      <c r="E77" s="351">
        <f>SUM('Plano Financ'!$E$18:$E$19)</f>
        <v>0</v>
      </c>
      <c r="F77" s="351">
        <f>SUM('Plano Financ'!$E$20:$E$21)</f>
        <v>0</v>
      </c>
      <c r="G77" s="351">
        <f>SUM('Plano Financ'!$E$22:$E$23)</f>
        <v>0</v>
      </c>
      <c r="H77" s="351">
        <f>SUM('Plano Financ'!$E$24:$E$25)</f>
        <v>0</v>
      </c>
      <c r="I77" s="351">
        <f>SUM('Plano Financ'!$E$24:$E$25)</f>
        <v>0</v>
      </c>
    </row>
    <row r="78" spans="1:9">
      <c r="A78" s="542" t="s">
        <v>592</v>
      </c>
      <c r="B78" s="159"/>
      <c r="C78" s="351">
        <f t="shared" ref="C78:H78" si="29">C31</f>
        <v>0</v>
      </c>
      <c r="D78" s="351">
        <f t="shared" si="29"/>
        <v>0</v>
      </c>
      <c r="E78" s="351">
        <f t="shared" si="29"/>
        <v>0</v>
      </c>
      <c r="F78" s="351">
        <f t="shared" si="29"/>
        <v>0</v>
      </c>
      <c r="G78" s="351">
        <f t="shared" si="29"/>
        <v>0</v>
      </c>
      <c r="H78" s="351">
        <f t="shared" si="29"/>
        <v>0</v>
      </c>
      <c r="I78" s="351">
        <f>I31</f>
        <v>0</v>
      </c>
    </row>
    <row r="79" spans="1:9">
      <c r="A79" s="542" t="s">
        <v>593</v>
      </c>
      <c r="B79" s="159"/>
      <c r="C79" s="351">
        <f>Invest!C78</f>
        <v>0</v>
      </c>
      <c r="D79" s="351">
        <f>Invest!D78</f>
        <v>0</v>
      </c>
      <c r="E79" s="351">
        <f>Invest!E78</f>
        <v>0</v>
      </c>
      <c r="F79" s="351">
        <f>Invest!F78</f>
        <v>0</v>
      </c>
      <c r="G79" s="351">
        <f>Invest!G78</f>
        <v>0</v>
      </c>
      <c r="H79" s="351">
        <f>Invest!H78</f>
        <v>0</v>
      </c>
      <c r="I79" s="351">
        <f>Invest!I78</f>
        <v>0</v>
      </c>
    </row>
    <row r="80" spans="1:9">
      <c r="A80" s="542" t="s">
        <v>594</v>
      </c>
      <c r="B80" s="159"/>
      <c r="C80" s="351">
        <f>Financ!C25</f>
        <v>0</v>
      </c>
      <c r="D80" s="351">
        <f>Financ!D25</f>
        <v>0</v>
      </c>
      <c r="E80" s="351">
        <f>Financ!E25</f>
        <v>0</v>
      </c>
      <c r="F80" s="351">
        <f>Financ!F25</f>
        <v>0</v>
      </c>
      <c r="G80" s="351">
        <f>Financ!G25</f>
        <v>0</v>
      </c>
      <c r="H80" s="351">
        <f>Financ!H25</f>
        <v>0</v>
      </c>
      <c r="I80" s="351">
        <f>Financ!I25</f>
        <v>0</v>
      </c>
    </row>
    <row r="81" spans="1:10">
      <c r="A81" s="542" t="s">
        <v>595</v>
      </c>
      <c r="B81" s="159"/>
      <c r="C81" s="351">
        <f t="shared" ref="C81:H81" si="30">C87</f>
        <v>0</v>
      </c>
      <c r="D81" s="351">
        <f t="shared" si="30"/>
        <v>0</v>
      </c>
      <c r="E81" s="351">
        <f t="shared" si="30"/>
        <v>0</v>
      </c>
      <c r="F81" s="351">
        <f t="shared" si="30"/>
        <v>0</v>
      </c>
      <c r="G81" s="351">
        <f t="shared" si="30"/>
        <v>0</v>
      </c>
      <c r="H81" s="351">
        <f t="shared" si="30"/>
        <v>0</v>
      </c>
      <c r="I81" s="351">
        <f>I87</f>
        <v>0</v>
      </c>
    </row>
    <row r="82" spans="1:10">
      <c r="A82" s="542" t="s">
        <v>596</v>
      </c>
      <c r="B82" s="159"/>
      <c r="C82" s="351">
        <f t="shared" ref="C82:I82" si="31">C72-(C74+C75+C76+C77+C78+C79+C80+C81)</f>
        <v>0</v>
      </c>
      <c r="D82" s="351">
        <f t="shared" si="31"/>
        <v>0</v>
      </c>
      <c r="E82" s="351">
        <f t="shared" si="31"/>
        <v>0</v>
      </c>
      <c r="F82" s="351">
        <f t="shared" si="31"/>
        <v>0</v>
      </c>
      <c r="G82" s="351">
        <f t="shared" si="31"/>
        <v>0</v>
      </c>
      <c r="H82" s="351">
        <f t="shared" si="31"/>
        <v>0</v>
      </c>
      <c r="I82" s="351">
        <f t="shared" si="31"/>
        <v>0</v>
      </c>
    </row>
    <row r="83" spans="1:10" ht="13.5" thickBot="1">
      <c r="A83" s="535" t="s">
        <v>597</v>
      </c>
      <c r="B83" s="444"/>
      <c r="C83" s="543">
        <f>C74+C75+C76+C77+C78+C79+C80+C82+C81</f>
        <v>0</v>
      </c>
      <c r="D83" s="543">
        <f t="shared" ref="D83:J83" si="32">D74+D75+D76+D77+D78+D79+D80+D82+D81</f>
        <v>0</v>
      </c>
      <c r="E83" s="543">
        <f t="shared" si="32"/>
        <v>0</v>
      </c>
      <c r="F83" s="543">
        <f t="shared" si="32"/>
        <v>0</v>
      </c>
      <c r="G83" s="543">
        <f t="shared" si="32"/>
        <v>0</v>
      </c>
      <c r="H83" s="543">
        <f t="shared" si="32"/>
        <v>0</v>
      </c>
      <c r="I83" s="322">
        <f t="shared" si="32"/>
        <v>0</v>
      </c>
      <c r="J83" s="322">
        <f t="shared" si="32"/>
        <v>0</v>
      </c>
    </row>
    <row r="84" spans="1:10" s="234" customFormat="1" ht="14.25" thickTop="1" thickBot="1">
      <c r="A84" s="323" t="s">
        <v>556</v>
      </c>
      <c r="B84" s="62"/>
      <c r="C84" s="321"/>
      <c r="D84" s="321" t="s">
        <v>556</v>
      </c>
      <c r="E84" s="321" t="s">
        <v>556</v>
      </c>
      <c r="F84" s="321" t="s">
        <v>556</v>
      </c>
      <c r="G84" s="321" t="s">
        <v>556</v>
      </c>
      <c r="H84" s="321" t="s">
        <v>556</v>
      </c>
      <c r="I84" s="321"/>
    </row>
    <row r="85" spans="1:10" s="234" customFormat="1" ht="13.5" hidden="1" thickBot="1">
      <c r="A85" s="323" t="s">
        <v>598</v>
      </c>
      <c r="B85" s="62"/>
      <c r="C85" s="321">
        <f t="shared" ref="C85:I85" si="33">C63+C64+C65+C67+C68+C69+C70+C71-C74-C75-C76-C77-C78-C79-C80</f>
        <v>0</v>
      </c>
      <c r="D85" s="321">
        <f t="shared" si="33"/>
        <v>0</v>
      </c>
      <c r="E85" s="321">
        <f t="shared" si="33"/>
        <v>0</v>
      </c>
      <c r="F85" s="321">
        <f t="shared" si="33"/>
        <v>0</v>
      </c>
      <c r="G85" s="321">
        <f t="shared" si="33"/>
        <v>0</v>
      </c>
      <c r="H85" s="321">
        <f t="shared" si="33"/>
        <v>0</v>
      </c>
      <c r="I85" s="321">
        <f t="shared" si="33"/>
        <v>0</v>
      </c>
    </row>
    <row r="86" spans="1:10" s="234" customFormat="1" ht="14.25" thickTop="1" thickBot="1">
      <c r="A86" s="323"/>
      <c r="B86" s="371"/>
      <c r="C86" s="371">
        <f>D86-1</f>
        <v>2010</v>
      </c>
      <c r="D86" s="371">
        <f t="shared" ref="D86:I86" si="34">D61</f>
        <v>2011</v>
      </c>
      <c r="E86" s="371">
        <f t="shared" si="34"/>
        <v>2012</v>
      </c>
      <c r="F86" s="371">
        <f t="shared" si="34"/>
        <v>2013</v>
      </c>
      <c r="G86" s="371">
        <f t="shared" si="34"/>
        <v>2014</v>
      </c>
      <c r="H86" s="371">
        <f t="shared" si="34"/>
        <v>2015</v>
      </c>
      <c r="I86" s="371">
        <f t="shared" si="34"/>
        <v>2016</v>
      </c>
    </row>
    <row r="87" spans="1:10" s="234" customFormat="1" ht="14.25" thickTop="1" thickBot="1">
      <c r="A87" s="324" t="s">
        <v>595</v>
      </c>
      <c r="B87" s="471"/>
      <c r="C87" s="325"/>
      <c r="D87" s="325">
        <v>0</v>
      </c>
      <c r="E87" s="325">
        <f>IF(Balanço!D41&gt;0,IF(Estado!E85&gt;0,IF(Estado!E85&lt;Balanço!D41,Estado!E85,Balanço!D41),0),0)</f>
        <v>0</v>
      </c>
      <c r="F87" s="325">
        <f>IF(Balanço!E41&gt;0,IF(Estado!F85&gt;0,IF(Estado!F85&lt;Balanço!E41,Estado!F85,Balanço!E41),0),0)</f>
        <v>0</v>
      </c>
      <c r="G87" s="325">
        <f>IF(Balanço!F41&gt;0,IF(Estado!G85&gt;0,IF(Estado!G85&lt;Balanço!F41,Estado!G85,Balanço!F41),0),0)</f>
        <v>0</v>
      </c>
      <c r="H87" s="325">
        <f>IF(Balanço!G41&gt;0,IF(Estado!H85&gt;0,IF(Estado!H85&lt;Balanço!G41,Estado!H85,Balanço!G41),0),0)</f>
        <v>0</v>
      </c>
      <c r="I87" s="325">
        <f>IF(Balanço!H41&gt;0,IF(Estado!I85&gt;0,IF(Estado!I85&lt;Balanço!H41,Estado!I85,Balanço!H41),0),0)</f>
        <v>0</v>
      </c>
      <c r="J87" s="325">
        <f>IF(Balanço!I41&gt;0,IF(Estado!J85&gt;0,IF(Estado!J85&lt;Balanço!I41,Estado!J85,Balanço!I41),0),0)</f>
        <v>0</v>
      </c>
    </row>
    <row r="88" spans="1:10" s="234" customFormat="1" ht="13.5" thickTop="1">
      <c r="A88" s="62"/>
      <c r="B88" s="62"/>
      <c r="C88" s="321"/>
      <c r="D88" s="321"/>
      <c r="E88" s="321"/>
      <c r="F88" s="321"/>
      <c r="G88" s="321"/>
      <c r="H88" s="321"/>
      <c r="I88" s="321"/>
    </row>
    <row r="89" spans="1:10" s="234" customFormat="1">
      <c r="A89" s="62"/>
      <c r="B89" s="62"/>
      <c r="C89" s="321"/>
      <c r="D89" s="439" t="str">
        <f t="shared" ref="D89:I89" si="35">IF(D87=0,"Ok",IF(D87&gt;D85,"Erro","Ok"))</f>
        <v>Ok</v>
      </c>
      <c r="E89" s="439" t="str">
        <f t="shared" si="35"/>
        <v>Ok</v>
      </c>
      <c r="F89" s="439" t="str">
        <f t="shared" si="35"/>
        <v>Ok</v>
      </c>
      <c r="G89" s="439" t="str">
        <f t="shared" si="35"/>
        <v>Ok</v>
      </c>
      <c r="H89" s="439" t="str">
        <f t="shared" si="35"/>
        <v>Ok</v>
      </c>
      <c r="I89" s="439" t="str">
        <f t="shared" si="35"/>
        <v>Ok</v>
      </c>
    </row>
    <row r="90" spans="1:10" s="234" customFormat="1">
      <c r="A90" s="62"/>
      <c r="B90" s="62"/>
      <c r="C90" s="321"/>
      <c r="D90" s="321"/>
      <c r="E90" s="321"/>
      <c r="F90" s="321"/>
      <c r="G90" s="321"/>
      <c r="H90" s="321"/>
      <c r="I90" s="321"/>
    </row>
    <row r="91" spans="1:10" s="234" customFormat="1">
      <c r="A91" s="62"/>
      <c r="B91" s="62"/>
      <c r="C91" s="321"/>
      <c r="D91" s="321"/>
      <c r="E91" s="321"/>
      <c r="F91" s="321"/>
      <c r="G91" s="321"/>
      <c r="H91" s="321"/>
      <c r="I91" s="321"/>
    </row>
    <row r="92" spans="1:10" s="234" customFormat="1">
      <c r="A92" s="62"/>
      <c r="B92" s="62"/>
      <c r="C92" s="321"/>
      <c r="D92" s="321"/>
      <c r="E92" s="321"/>
      <c r="F92" s="321"/>
      <c r="G92" s="321"/>
      <c r="H92" s="321"/>
      <c r="I92" s="321"/>
    </row>
    <row r="93" spans="1:10" s="234" customFormat="1">
      <c r="A93" s="62"/>
      <c r="B93" s="62"/>
      <c r="C93" s="62"/>
      <c r="D93" s="62"/>
      <c r="E93" s="62"/>
      <c r="F93" s="62"/>
      <c r="G93" s="62"/>
      <c r="H93" s="62"/>
      <c r="I93" s="62"/>
    </row>
    <row r="94" spans="1:10" s="234" customFormat="1"/>
    <row r="95" spans="1:10" s="234" customFormat="1"/>
    <row r="96" spans="1:10" s="234" customFormat="1"/>
    <row r="97" s="234" customFormat="1"/>
    <row r="98" s="234" customFormat="1"/>
    <row r="99" s="234" customFormat="1"/>
    <row r="100" s="234" customFormat="1"/>
    <row r="101" s="234" customFormat="1"/>
    <row r="102" s="234" customFormat="1"/>
    <row r="103" s="234" customFormat="1"/>
    <row r="104" s="234" customFormat="1"/>
    <row r="105" s="234" customFormat="1"/>
    <row r="106" s="234" customFormat="1"/>
    <row r="107" s="234" customFormat="1"/>
    <row r="108" s="234" customFormat="1"/>
    <row r="109" s="234" customFormat="1"/>
    <row r="110" s="234" customFormat="1"/>
    <row r="111" s="234" customFormat="1"/>
    <row r="112" s="234" customFormat="1"/>
    <row r="113" s="234" customFormat="1"/>
    <row r="114" s="234" customFormat="1"/>
    <row r="115" s="234" customFormat="1"/>
    <row r="116" s="234" customFormat="1"/>
    <row r="117" s="234" customFormat="1"/>
    <row r="118" s="234" customFormat="1"/>
    <row r="119" s="234" customFormat="1"/>
    <row r="120" s="234" customFormat="1"/>
    <row r="121" s="234" customFormat="1"/>
    <row r="122" s="234" customFormat="1"/>
    <row r="123" s="234" customFormat="1"/>
    <row r="124" s="234" customFormat="1"/>
    <row r="125" s="234" customFormat="1"/>
    <row r="126" s="234" customFormat="1"/>
    <row r="127" s="234" customFormat="1"/>
    <row r="128" s="234" customFormat="1"/>
    <row r="129" s="234" customFormat="1"/>
    <row r="130" s="234" customFormat="1"/>
    <row r="131" s="234" customFormat="1"/>
    <row r="132" s="234" customFormat="1"/>
    <row r="133" s="234" customFormat="1"/>
    <row r="134" s="234" customFormat="1"/>
    <row r="135" s="234" customFormat="1"/>
    <row r="136" s="234" customFormat="1"/>
    <row r="137" s="234" customFormat="1"/>
    <row r="138" s="234" customFormat="1"/>
    <row r="139" s="234" customFormat="1"/>
    <row r="140" s="234" customFormat="1"/>
    <row r="141" s="234" customFormat="1"/>
    <row r="142" s="234" customFormat="1"/>
    <row r="143" s="234" customFormat="1"/>
    <row r="144" s="234" customFormat="1"/>
    <row r="145" s="234" customFormat="1"/>
    <row r="146" s="234" customFormat="1"/>
    <row r="147" s="234" customFormat="1"/>
    <row r="148" s="234" customFormat="1"/>
    <row r="149" s="234" customFormat="1"/>
    <row r="150" s="234" customFormat="1"/>
    <row r="151" s="234" customFormat="1"/>
    <row r="152" s="234" customFormat="1"/>
    <row r="153" s="234" customFormat="1"/>
    <row r="154" s="234" customFormat="1"/>
    <row r="155" s="234" customFormat="1"/>
    <row r="156" s="234" customFormat="1"/>
    <row r="157" s="234" customFormat="1"/>
    <row r="158" s="234" customFormat="1"/>
    <row r="159" s="234" customFormat="1"/>
    <row r="160" s="234" customFormat="1"/>
    <row r="161" s="234" customFormat="1"/>
    <row r="162" s="234" customFormat="1"/>
    <row r="163" s="234" customFormat="1"/>
    <row r="164" s="234" customFormat="1"/>
    <row r="165" s="234" customFormat="1"/>
    <row r="166" s="234" customFormat="1"/>
    <row r="167" s="234" customFormat="1"/>
    <row r="168" s="234" customFormat="1"/>
    <row r="169" s="234" customFormat="1"/>
    <row r="170" s="234" customFormat="1"/>
    <row r="171" s="234" customFormat="1"/>
    <row r="172" s="234" customFormat="1"/>
    <row r="173" s="234" customFormat="1"/>
    <row r="174" s="234" customFormat="1"/>
    <row r="175" s="234" customFormat="1"/>
    <row r="176" s="234" customFormat="1"/>
    <row r="177" s="234" customFormat="1"/>
    <row r="178" s="234" customFormat="1"/>
    <row r="179" s="234" customFormat="1"/>
    <row r="180" s="234" customFormat="1"/>
    <row r="181" s="234" customFormat="1"/>
    <row r="182" s="234" customFormat="1"/>
    <row r="183" s="234" customFormat="1"/>
    <row r="184" s="234" customFormat="1"/>
    <row r="185" s="234" customFormat="1"/>
    <row r="186" s="234" customFormat="1"/>
    <row r="187" s="234" customFormat="1"/>
    <row r="188" s="234" customFormat="1"/>
    <row r="189" s="234" customFormat="1"/>
    <row r="190" s="234" customFormat="1"/>
    <row r="191" s="234" customFormat="1"/>
    <row r="192" s="234" customFormat="1"/>
    <row r="193" s="234" customFormat="1"/>
    <row r="194" s="234" customFormat="1"/>
    <row r="195" s="234" customFormat="1"/>
    <row r="196" s="234" customFormat="1"/>
    <row r="197" s="234" customFormat="1"/>
    <row r="198" s="234" customFormat="1"/>
    <row r="199" s="234" customFormat="1"/>
    <row r="200" s="234" customFormat="1"/>
    <row r="201" s="234" customFormat="1"/>
    <row r="202" s="234" customFormat="1"/>
    <row r="203" s="234" customFormat="1"/>
    <row r="204" s="234" customFormat="1"/>
    <row r="205" s="234" customFormat="1"/>
    <row r="206" s="234" customFormat="1"/>
    <row r="207" s="234" customFormat="1"/>
    <row r="208" s="234" customFormat="1"/>
    <row r="209" s="234" customFormat="1"/>
    <row r="210" s="234" customFormat="1"/>
    <row r="211" s="234" customFormat="1"/>
    <row r="212" s="234" customFormat="1"/>
    <row r="213" s="234" customFormat="1"/>
    <row r="214" s="234" customFormat="1"/>
    <row r="215" s="234" customFormat="1"/>
    <row r="216" s="234" customFormat="1"/>
    <row r="217" s="234" customFormat="1"/>
    <row r="218" s="234" customFormat="1"/>
    <row r="219" s="234" customFormat="1"/>
    <row r="220" s="234" customFormat="1"/>
    <row r="221" s="234" customFormat="1"/>
    <row r="222" s="234" customFormat="1"/>
    <row r="223" s="234" customFormat="1"/>
    <row r="224" s="234" customFormat="1"/>
    <row r="225" s="234" customFormat="1"/>
    <row r="226" s="234" customFormat="1"/>
    <row r="227" s="234" customFormat="1"/>
    <row r="228" s="234" customFormat="1"/>
    <row r="229" s="234" customFormat="1"/>
    <row r="230" s="234" customFormat="1"/>
    <row r="231" s="234" customFormat="1"/>
    <row r="232" s="234" customFormat="1"/>
    <row r="233" s="234" customFormat="1"/>
    <row r="234" s="234" customFormat="1"/>
    <row r="235" s="234" customFormat="1"/>
    <row r="236" s="234" customFormat="1"/>
    <row r="237" s="234" customFormat="1"/>
    <row r="238" s="234" customFormat="1"/>
    <row r="239" s="234" customFormat="1"/>
    <row r="240" s="234" customFormat="1"/>
    <row r="241" s="234" customFormat="1"/>
    <row r="242" s="234" customFormat="1"/>
    <row r="243" s="234" customFormat="1"/>
    <row r="244" s="234" customFormat="1"/>
    <row r="245" s="234" customFormat="1"/>
    <row r="246" s="234" customFormat="1"/>
    <row r="247" s="234" customFormat="1"/>
    <row r="248" s="234" customFormat="1"/>
    <row r="249" s="234" customFormat="1"/>
    <row r="250" s="234" customFormat="1"/>
    <row r="251" s="234" customFormat="1"/>
    <row r="252" s="234" customFormat="1"/>
    <row r="253" s="234" customFormat="1"/>
    <row r="254" s="234" customFormat="1"/>
    <row r="255" s="234" customFormat="1"/>
    <row r="256" s="234" customFormat="1"/>
    <row r="257" s="234" customFormat="1"/>
    <row r="258" s="234" customFormat="1"/>
    <row r="259" s="234" customFormat="1"/>
    <row r="260" s="234" customFormat="1"/>
    <row r="261" s="234" customFormat="1"/>
    <row r="262" s="234" customFormat="1"/>
    <row r="263" s="234" customFormat="1"/>
    <row r="264" s="234" customFormat="1"/>
    <row r="265" s="234" customFormat="1"/>
    <row r="266" s="234" customFormat="1"/>
    <row r="267" s="234" customFormat="1"/>
    <row r="268" s="234" customFormat="1"/>
    <row r="269" s="234" customFormat="1"/>
    <row r="270" s="234" customFormat="1"/>
    <row r="271" s="234" customFormat="1"/>
    <row r="272" s="234" customFormat="1"/>
    <row r="273" s="234" customFormat="1"/>
    <row r="274" s="234" customFormat="1"/>
    <row r="275" s="234" customFormat="1"/>
    <row r="276" s="234" customFormat="1"/>
    <row r="277" s="234" customFormat="1"/>
    <row r="278" s="234" customFormat="1"/>
    <row r="279" s="234" customFormat="1"/>
    <row r="280" s="234" customFormat="1"/>
    <row r="281" s="234" customFormat="1"/>
    <row r="282" s="234" customFormat="1"/>
    <row r="283" s="234" customFormat="1"/>
    <row r="284" s="234" customFormat="1"/>
    <row r="285" s="234" customFormat="1"/>
    <row r="286" s="234" customFormat="1"/>
    <row r="287" s="234" customFormat="1"/>
    <row r="288" s="234" customFormat="1"/>
    <row r="289" s="234" customFormat="1"/>
    <row r="290" s="234" customFormat="1"/>
    <row r="291" s="234" customFormat="1"/>
    <row r="292" s="234" customFormat="1"/>
    <row r="293" s="234" customFormat="1"/>
    <row r="294" s="234" customFormat="1"/>
    <row r="295" s="234" customFormat="1"/>
    <row r="296" s="234" customFormat="1"/>
    <row r="297" s="234" customFormat="1"/>
    <row r="298" s="234" customFormat="1"/>
    <row r="299" s="234" customFormat="1"/>
    <row r="300" s="234" customFormat="1"/>
    <row r="301" s="234" customFormat="1"/>
    <row r="302" s="234" customFormat="1"/>
    <row r="303" s="234" customFormat="1"/>
    <row r="304" s="234" customFormat="1"/>
    <row r="305" s="234" customFormat="1"/>
    <row r="306" s="234" customFormat="1"/>
    <row r="307" s="234" customFormat="1"/>
    <row r="308" s="234" customFormat="1"/>
    <row r="309" s="234" customFormat="1"/>
    <row r="310" s="234" customFormat="1"/>
    <row r="311" s="234" customFormat="1"/>
    <row r="312" s="234" customFormat="1"/>
    <row r="313" s="234" customFormat="1"/>
    <row r="314" s="234" customFormat="1"/>
    <row r="315" s="234" customFormat="1"/>
    <row r="316" s="234" customFormat="1"/>
    <row r="317" s="234" customFormat="1"/>
    <row r="318" s="234" customFormat="1"/>
    <row r="319" s="234" customFormat="1"/>
    <row r="320" s="234" customFormat="1"/>
    <row r="321" s="234" customFormat="1"/>
    <row r="322" s="234" customFormat="1"/>
    <row r="323" s="234" customFormat="1"/>
    <row r="324" s="234" customFormat="1"/>
    <row r="325" s="234" customFormat="1"/>
    <row r="326" s="234" customFormat="1"/>
    <row r="327" s="234" customFormat="1"/>
    <row r="328" s="234" customFormat="1"/>
    <row r="329" s="234" customFormat="1"/>
    <row r="330" s="234" customFormat="1"/>
    <row r="331" s="234" customFormat="1"/>
    <row r="332" s="234" customFormat="1"/>
    <row r="333" s="234" customFormat="1"/>
    <row r="334" s="234" customFormat="1"/>
    <row r="335" s="234" customFormat="1"/>
    <row r="336" s="234" customFormat="1"/>
    <row r="337" s="234" customFormat="1"/>
    <row r="338" s="234" customFormat="1"/>
    <row r="339" s="234" customFormat="1"/>
    <row r="340" s="234" customFormat="1"/>
    <row r="341" s="234" customFormat="1"/>
    <row r="342" s="234" customFormat="1"/>
    <row r="343" s="234" customFormat="1"/>
    <row r="344" s="234" customFormat="1"/>
    <row r="345" s="234" customFormat="1"/>
    <row r="346" s="234" customFormat="1"/>
    <row r="347" s="234" customFormat="1"/>
    <row r="348" s="234" customFormat="1"/>
    <row r="349" s="234" customFormat="1"/>
    <row r="350" s="234" customFormat="1"/>
    <row r="351" s="234" customFormat="1"/>
    <row r="352" s="234" customFormat="1"/>
    <row r="353" s="234" customFormat="1"/>
    <row r="354" s="234" customFormat="1"/>
    <row r="355" s="234" customFormat="1"/>
    <row r="356" s="234" customFormat="1"/>
    <row r="357" s="234" customFormat="1"/>
    <row r="358" s="234" customFormat="1"/>
    <row r="359" s="234" customFormat="1"/>
    <row r="360" s="234" customFormat="1"/>
    <row r="361" s="234" customFormat="1"/>
    <row r="362" s="234" customFormat="1"/>
    <row r="363" s="234" customFormat="1"/>
    <row r="364" s="234" customFormat="1"/>
    <row r="365" s="234" customFormat="1"/>
    <row r="366" s="234" customFormat="1"/>
    <row r="367" s="234" customFormat="1"/>
    <row r="368" s="234" customFormat="1"/>
    <row r="369" s="234" customFormat="1"/>
    <row r="370" s="234" customFormat="1"/>
    <row r="371" s="234" customFormat="1"/>
    <row r="372" s="234" customFormat="1"/>
    <row r="373" s="234" customFormat="1"/>
    <row r="374" s="234" customFormat="1"/>
    <row r="375" s="234" customFormat="1"/>
    <row r="376" s="234" customFormat="1"/>
    <row r="377" s="234" customFormat="1"/>
    <row r="378" s="234" customFormat="1"/>
    <row r="379" s="234" customFormat="1"/>
    <row r="380" s="234" customFormat="1"/>
    <row r="381" s="234" customFormat="1"/>
    <row r="382" s="234" customFormat="1"/>
    <row r="383" s="234" customFormat="1"/>
    <row r="384" s="234" customFormat="1"/>
    <row r="385" s="234" customFormat="1"/>
    <row r="386" s="234" customFormat="1"/>
    <row r="387" s="234" customFormat="1"/>
    <row r="388" s="234" customFormat="1"/>
    <row r="389" s="234" customFormat="1"/>
    <row r="390" s="234" customFormat="1"/>
    <row r="391" s="234" customFormat="1"/>
    <row r="392" s="234" customFormat="1"/>
    <row r="393" s="234" customFormat="1"/>
    <row r="394" s="234" customFormat="1"/>
    <row r="395" s="234" customFormat="1"/>
    <row r="396" s="234" customFormat="1"/>
    <row r="397" s="234" customFormat="1"/>
    <row r="398" s="234" customFormat="1"/>
    <row r="399" s="234" customFormat="1"/>
    <row r="400" s="234" customFormat="1"/>
    <row r="401" s="234" customFormat="1"/>
    <row r="402" s="234" customFormat="1"/>
    <row r="403" s="234" customFormat="1"/>
    <row r="404" s="234" customFormat="1"/>
    <row r="405" s="234" customFormat="1"/>
    <row r="406" s="234" customFormat="1"/>
    <row r="407" s="234" customFormat="1"/>
    <row r="408" s="234" customFormat="1"/>
    <row r="409" s="234" customFormat="1"/>
    <row r="410" s="234" customFormat="1"/>
    <row r="411" s="234" customFormat="1"/>
    <row r="412" s="234" customFormat="1"/>
    <row r="413" s="234" customFormat="1"/>
    <row r="414" s="234" customFormat="1"/>
    <row r="415" s="234" customFormat="1"/>
    <row r="416" s="234" customFormat="1"/>
    <row r="417" s="234" customFormat="1"/>
    <row r="418" s="234" customFormat="1"/>
    <row r="419" s="234" customFormat="1"/>
    <row r="420" s="234" customFormat="1"/>
    <row r="421" s="234" customFormat="1"/>
    <row r="422" s="234" customFormat="1"/>
    <row r="423" s="234" customFormat="1"/>
    <row r="424" s="234" customFormat="1"/>
    <row r="425" s="234" customFormat="1"/>
    <row r="426" s="234" customFormat="1"/>
    <row r="427" s="234" customFormat="1"/>
    <row r="428" s="234" customFormat="1"/>
    <row r="429" s="234" customFormat="1"/>
    <row r="430" s="234" customFormat="1"/>
    <row r="431" s="234" customFormat="1"/>
    <row r="432" s="234" customFormat="1"/>
    <row r="433" s="234" customFormat="1"/>
    <row r="434" s="234" customFormat="1"/>
    <row r="435" s="234" customFormat="1"/>
    <row r="436" s="234" customFormat="1"/>
    <row r="437" s="234" customFormat="1"/>
    <row r="438" s="234" customFormat="1"/>
    <row r="439" s="234" customFormat="1"/>
    <row r="440" s="234" customFormat="1"/>
    <row r="441" s="234" customFormat="1"/>
    <row r="442" s="234" customFormat="1"/>
    <row r="443" s="234" customFormat="1"/>
    <row r="444" s="234" customFormat="1"/>
    <row r="445" s="234" customFormat="1"/>
    <row r="446" s="234" customFormat="1"/>
    <row r="447" s="234" customFormat="1"/>
    <row r="448" s="234" customFormat="1"/>
    <row r="449" s="234" customFormat="1"/>
    <row r="450" s="234" customFormat="1"/>
    <row r="451" s="234" customFormat="1"/>
    <row r="452" s="234" customFormat="1"/>
    <row r="453" s="234" customFormat="1"/>
    <row r="454" s="234" customFormat="1"/>
    <row r="455" s="234" customFormat="1"/>
    <row r="456" s="234" customFormat="1"/>
    <row r="457" s="234" customFormat="1"/>
    <row r="458" s="234" customFormat="1"/>
    <row r="459" s="234" customFormat="1"/>
    <row r="460" s="234" customFormat="1"/>
    <row r="461" s="234" customFormat="1"/>
    <row r="462" s="234" customFormat="1"/>
    <row r="463" s="234" customFormat="1"/>
    <row r="464" s="234" customFormat="1"/>
    <row r="465" s="234" customFormat="1"/>
    <row r="466" s="234" customFormat="1"/>
    <row r="467" s="234" customFormat="1"/>
    <row r="468" s="234" customFormat="1"/>
    <row r="469" s="234" customFormat="1"/>
    <row r="470" s="234" customFormat="1"/>
    <row r="471" s="234" customFormat="1"/>
    <row r="472" s="234" customFormat="1"/>
    <row r="473" s="234" customFormat="1"/>
    <row r="474" s="234" customFormat="1"/>
    <row r="475" s="234" customFormat="1"/>
    <row r="476" s="234" customFormat="1"/>
    <row r="477" s="234" customFormat="1"/>
    <row r="478" s="234" customFormat="1"/>
    <row r="479" s="234" customFormat="1"/>
    <row r="480" s="234" customFormat="1"/>
    <row r="481" s="234" customFormat="1"/>
    <row r="482" s="234" customFormat="1"/>
    <row r="483" s="234" customFormat="1"/>
    <row r="484" s="234" customFormat="1"/>
    <row r="485" s="234" customFormat="1"/>
    <row r="486" s="234" customFormat="1"/>
    <row r="487" s="234" customFormat="1"/>
    <row r="488" s="234" customFormat="1"/>
    <row r="489" s="234" customFormat="1"/>
    <row r="490" s="234" customFormat="1"/>
    <row r="491" s="234" customFormat="1"/>
    <row r="492" s="234" customFormat="1"/>
    <row r="493" s="234" customFormat="1"/>
    <row r="494" s="234" customFormat="1"/>
    <row r="495" s="234" customFormat="1"/>
    <row r="496" s="234" customFormat="1"/>
    <row r="497" s="234" customFormat="1"/>
    <row r="498" s="234" customFormat="1"/>
    <row r="499" s="234" customFormat="1"/>
    <row r="500" s="234" customFormat="1"/>
    <row r="501" s="234" customFormat="1"/>
    <row r="502" s="234" customFormat="1"/>
    <row r="503" s="234" customFormat="1"/>
    <row r="504" s="234" customFormat="1"/>
    <row r="505" s="234" customFormat="1"/>
    <row r="506" s="234" customFormat="1"/>
    <row r="507" s="234" customFormat="1"/>
    <row r="508" s="234" customFormat="1"/>
    <row r="509" s="234" customFormat="1"/>
    <row r="510" s="234" customFormat="1"/>
    <row r="511" s="234" customFormat="1"/>
    <row r="512" s="234" customFormat="1"/>
    <row r="513" s="234" customFormat="1"/>
    <row r="514" s="234" customFormat="1"/>
    <row r="515" s="234" customFormat="1"/>
    <row r="516" s="234" customFormat="1"/>
    <row r="517" s="234" customFormat="1"/>
    <row r="518" s="234" customFormat="1"/>
    <row r="519" s="234" customFormat="1"/>
    <row r="520" s="234" customFormat="1"/>
    <row r="521" s="234" customFormat="1"/>
    <row r="522" s="234" customFormat="1"/>
    <row r="523" s="234" customFormat="1"/>
    <row r="524" s="234" customFormat="1"/>
    <row r="525" s="234" customFormat="1"/>
    <row r="526" s="234" customFormat="1"/>
    <row r="527" s="234" customFormat="1"/>
    <row r="528" s="234" customFormat="1"/>
    <row r="529" s="234" customFormat="1"/>
    <row r="530" s="234" customFormat="1"/>
    <row r="531" s="234" customFormat="1"/>
    <row r="532" s="234" customFormat="1"/>
    <row r="533" s="234" customFormat="1"/>
    <row r="534" s="234" customFormat="1"/>
    <row r="535" s="234" customFormat="1"/>
    <row r="536" s="234" customFormat="1"/>
    <row r="537" s="234" customFormat="1"/>
    <row r="538" s="234" customFormat="1"/>
    <row r="539" s="234" customFormat="1"/>
    <row r="540" s="234" customFormat="1"/>
    <row r="541" s="234" customFormat="1"/>
    <row r="542" s="234" customFormat="1"/>
    <row r="543" s="234" customFormat="1"/>
    <row r="544" s="234" customFormat="1"/>
    <row r="545" s="234" customFormat="1"/>
    <row r="546" s="234" customFormat="1"/>
    <row r="547" s="234" customFormat="1"/>
    <row r="548" s="234" customFormat="1"/>
    <row r="549" s="234" customFormat="1"/>
    <row r="550" s="234" customFormat="1"/>
    <row r="551" s="234" customFormat="1"/>
    <row r="552" s="234" customFormat="1"/>
    <row r="553" s="234" customFormat="1"/>
    <row r="554" s="234" customFormat="1"/>
    <row r="555" s="234" customFormat="1"/>
    <row r="556" s="234" customFormat="1"/>
    <row r="557" s="234" customFormat="1"/>
    <row r="558" s="234" customFormat="1"/>
    <row r="559" s="234" customFormat="1"/>
    <row r="560" s="234" customFormat="1"/>
    <row r="561" s="234" customFormat="1"/>
    <row r="562" s="234" customFormat="1"/>
    <row r="563" s="234" customFormat="1"/>
    <row r="564" s="234" customFormat="1"/>
    <row r="565" s="234" customFormat="1"/>
    <row r="566" s="234" customFormat="1"/>
    <row r="567" s="234" customFormat="1"/>
    <row r="568" s="234" customFormat="1"/>
    <row r="569" s="234" customFormat="1"/>
    <row r="570" s="234" customFormat="1"/>
    <row r="571" s="234" customFormat="1"/>
    <row r="572" s="234" customFormat="1"/>
    <row r="573" s="234" customFormat="1"/>
    <row r="574" s="234" customFormat="1"/>
    <row r="575" s="234" customFormat="1"/>
    <row r="576" s="234" customFormat="1"/>
    <row r="577" s="234" customFormat="1"/>
    <row r="578" s="234" customFormat="1"/>
    <row r="579" s="234" customFormat="1"/>
    <row r="580" s="234" customFormat="1"/>
    <row r="581" s="234" customFormat="1"/>
    <row r="582" s="234" customFormat="1"/>
    <row r="583" s="234" customFormat="1"/>
    <row r="584" s="234" customFormat="1"/>
    <row r="585" s="234" customFormat="1"/>
    <row r="586" s="234" customFormat="1"/>
    <row r="587" s="234" customFormat="1"/>
    <row r="588" s="234" customFormat="1"/>
    <row r="589" s="234" customFormat="1"/>
    <row r="590" s="234" customFormat="1"/>
    <row r="591" s="234" customFormat="1"/>
    <row r="592" s="234" customFormat="1"/>
    <row r="593" s="234" customFormat="1"/>
    <row r="594" s="234" customFormat="1"/>
    <row r="595" s="234" customFormat="1"/>
    <row r="596" s="234" customFormat="1"/>
    <row r="597" s="234" customFormat="1"/>
    <row r="598" s="234" customFormat="1"/>
    <row r="599" s="234" customFormat="1"/>
    <row r="600" s="234" customFormat="1"/>
    <row r="601" s="234" customFormat="1"/>
    <row r="602" s="234" customFormat="1"/>
    <row r="603" s="234" customFormat="1"/>
    <row r="604" s="234" customFormat="1"/>
    <row r="605" s="234" customFormat="1"/>
    <row r="606" s="234" customFormat="1"/>
    <row r="607" s="234" customFormat="1"/>
    <row r="608" s="234" customFormat="1"/>
    <row r="609" s="234" customFormat="1"/>
    <row r="610" s="234" customFormat="1"/>
    <row r="611" s="234" customFormat="1"/>
    <row r="612" s="234" customFormat="1"/>
    <row r="613" s="234" customFormat="1"/>
    <row r="614" s="234" customFormat="1"/>
    <row r="615" s="234" customFormat="1"/>
    <row r="616" s="234" customFormat="1"/>
    <row r="617" s="234" customFormat="1"/>
    <row r="618" s="234" customFormat="1"/>
    <row r="619" s="234" customFormat="1"/>
    <row r="620" s="234" customFormat="1"/>
    <row r="621" s="234" customFormat="1"/>
    <row r="622" s="234" customFormat="1"/>
    <row r="623" s="234" customFormat="1"/>
    <row r="624" s="234" customFormat="1"/>
    <row r="625" s="234" customFormat="1"/>
    <row r="626" s="234" customFormat="1"/>
    <row r="627" s="234" customFormat="1"/>
    <row r="628" s="234" customFormat="1"/>
    <row r="629" s="234" customFormat="1"/>
    <row r="630" s="234" customFormat="1"/>
    <row r="631" s="234" customFormat="1"/>
    <row r="632" s="234" customFormat="1"/>
    <row r="633" s="234" customFormat="1"/>
    <row r="634" s="234" customFormat="1"/>
    <row r="635" s="234" customFormat="1"/>
    <row r="636" s="234" customFormat="1"/>
    <row r="637" s="234" customFormat="1"/>
    <row r="638" s="234" customFormat="1"/>
    <row r="639" s="234" customFormat="1"/>
    <row r="640" s="234" customFormat="1"/>
    <row r="641" s="234" customFormat="1"/>
    <row r="642" s="234" customFormat="1"/>
    <row r="643" s="234" customFormat="1"/>
    <row r="644" s="234" customFormat="1"/>
    <row r="645" s="234" customFormat="1"/>
    <row r="646" s="234" customFormat="1"/>
    <row r="647" s="234" customFormat="1"/>
    <row r="648" s="234" customFormat="1"/>
    <row r="649" s="234" customFormat="1"/>
    <row r="650" s="234" customFormat="1"/>
    <row r="651" s="234" customFormat="1"/>
    <row r="652" s="234" customFormat="1"/>
    <row r="653" s="234" customFormat="1"/>
    <row r="654" s="234" customFormat="1"/>
    <row r="655" s="234" customFormat="1"/>
    <row r="656" s="234" customFormat="1"/>
    <row r="657" s="234" customFormat="1"/>
    <row r="658" s="234" customFormat="1"/>
    <row r="659" s="234" customFormat="1"/>
    <row r="660" s="234" customFormat="1"/>
    <row r="661" s="234" customFormat="1"/>
    <row r="662" s="234" customFormat="1"/>
    <row r="663" s="234" customFormat="1"/>
    <row r="664" s="234" customFormat="1"/>
    <row r="665" s="234" customFormat="1"/>
    <row r="666" s="234" customFormat="1"/>
    <row r="667" s="234" customFormat="1"/>
    <row r="668" s="234" customFormat="1"/>
    <row r="669" s="234" customFormat="1"/>
    <row r="670" s="234" customFormat="1"/>
    <row r="671" s="234" customFormat="1"/>
    <row r="672" s="234" customFormat="1"/>
    <row r="673" s="234" customFormat="1"/>
    <row r="674" s="234" customFormat="1"/>
    <row r="675" s="234" customFormat="1"/>
    <row r="676" s="234" customFormat="1"/>
    <row r="677" s="234" customFormat="1"/>
    <row r="678" s="234" customFormat="1"/>
    <row r="679" s="234" customFormat="1"/>
    <row r="680" s="234" customFormat="1"/>
    <row r="681" s="234" customFormat="1"/>
    <row r="682" s="234" customFormat="1"/>
    <row r="683" s="234" customFormat="1"/>
    <row r="684" s="234" customFormat="1"/>
    <row r="685" s="234" customFormat="1"/>
    <row r="686" s="234" customFormat="1"/>
    <row r="687" s="234" customFormat="1"/>
    <row r="688" s="234" customFormat="1"/>
    <row r="689" s="234" customFormat="1"/>
    <row r="690" s="234" customFormat="1"/>
    <row r="691" s="234" customFormat="1"/>
    <row r="692" s="234" customFormat="1"/>
    <row r="693" s="234" customFormat="1"/>
    <row r="694" s="234" customFormat="1"/>
    <row r="695" s="234" customFormat="1"/>
    <row r="696" s="234" customFormat="1"/>
    <row r="697" s="234" customFormat="1"/>
    <row r="698" s="234" customFormat="1"/>
    <row r="699" s="234" customFormat="1"/>
    <row r="700" s="234" customFormat="1"/>
    <row r="701" s="234" customFormat="1"/>
    <row r="702" s="234" customFormat="1"/>
    <row r="703" s="234" customFormat="1"/>
    <row r="704" s="234" customFormat="1"/>
    <row r="705" s="234" customFormat="1"/>
    <row r="706" s="234" customFormat="1"/>
    <row r="707" s="234" customFormat="1"/>
    <row r="708" s="234" customFormat="1"/>
    <row r="709" s="234" customFormat="1"/>
    <row r="710" s="234" customFormat="1"/>
    <row r="711" s="234" customFormat="1"/>
    <row r="712" s="234" customFormat="1"/>
    <row r="713" s="234" customFormat="1"/>
    <row r="714" s="234" customFormat="1"/>
    <row r="715" s="234" customFormat="1"/>
    <row r="716" s="234" customFormat="1"/>
    <row r="717" s="234" customFormat="1"/>
    <row r="718" s="234" customFormat="1"/>
    <row r="719" s="234" customFormat="1"/>
    <row r="720" s="234" customFormat="1"/>
    <row r="721" s="234" customFormat="1"/>
    <row r="722" s="234" customFormat="1"/>
    <row r="723" s="234" customFormat="1"/>
    <row r="724" s="234" customFormat="1"/>
    <row r="725" s="234" customFormat="1"/>
    <row r="726" s="234" customFormat="1"/>
    <row r="727" s="234" customFormat="1"/>
    <row r="728" s="234" customFormat="1"/>
    <row r="729" s="234" customFormat="1"/>
    <row r="730" s="234" customFormat="1"/>
    <row r="731" s="234" customFormat="1"/>
    <row r="732" s="234" customFormat="1"/>
    <row r="733" s="234" customFormat="1"/>
    <row r="734" s="234" customFormat="1"/>
    <row r="735" s="234" customFormat="1"/>
    <row r="736" s="234" customFormat="1"/>
    <row r="737" s="234" customFormat="1"/>
    <row r="738" s="234" customFormat="1"/>
    <row r="739" s="234" customFormat="1"/>
    <row r="740" s="234" customFormat="1"/>
    <row r="741" s="234" customFormat="1"/>
    <row r="742" s="234" customFormat="1"/>
    <row r="743" s="234" customFormat="1"/>
    <row r="744" s="234" customFormat="1"/>
    <row r="745" s="234" customFormat="1"/>
    <row r="746" s="234" customFormat="1"/>
    <row r="747" s="234" customFormat="1"/>
    <row r="748" s="234" customFormat="1"/>
    <row r="749" s="234" customFormat="1"/>
    <row r="750" s="234" customFormat="1"/>
    <row r="751" s="234" customFormat="1"/>
    <row r="752" s="234" customFormat="1"/>
    <row r="753" s="234" customFormat="1"/>
    <row r="754" s="234" customFormat="1"/>
    <row r="755" s="234" customFormat="1"/>
    <row r="756" s="234" customFormat="1"/>
    <row r="757" s="234" customFormat="1"/>
    <row r="758" s="234" customFormat="1"/>
    <row r="759" s="234" customFormat="1"/>
    <row r="760" s="234" customFormat="1"/>
    <row r="761" s="234" customFormat="1"/>
    <row r="762" s="234" customFormat="1"/>
    <row r="763" s="234" customFormat="1"/>
    <row r="764" s="234" customFormat="1"/>
    <row r="765" s="234" customFormat="1"/>
    <row r="766" s="234" customFormat="1"/>
    <row r="767" s="234" customFormat="1"/>
    <row r="768" s="234" customFormat="1"/>
    <row r="769" s="234" customFormat="1"/>
    <row r="770" s="234" customFormat="1"/>
    <row r="771" s="234" customFormat="1"/>
    <row r="772" s="234" customFormat="1"/>
    <row r="773" s="234" customFormat="1"/>
    <row r="774" s="234" customFormat="1"/>
    <row r="775" s="234" customFormat="1"/>
    <row r="776" s="234" customFormat="1"/>
    <row r="777" s="234" customFormat="1"/>
    <row r="778" s="234" customFormat="1"/>
    <row r="779" s="234" customFormat="1"/>
    <row r="780" s="234" customFormat="1"/>
    <row r="781" s="234" customFormat="1"/>
    <row r="782" s="234" customFormat="1"/>
    <row r="783" s="234" customFormat="1"/>
    <row r="784" s="234" customFormat="1"/>
    <row r="785" s="234" customFormat="1"/>
    <row r="786" s="234" customFormat="1"/>
    <row r="787" s="234" customFormat="1"/>
    <row r="788" s="234" customFormat="1"/>
    <row r="789" s="234" customFormat="1"/>
    <row r="790" s="234" customFormat="1"/>
    <row r="791" s="234" customFormat="1"/>
    <row r="792" s="234" customFormat="1"/>
    <row r="793" s="234" customFormat="1"/>
    <row r="794" s="234" customFormat="1"/>
    <row r="795" s="234" customFormat="1"/>
    <row r="796" s="234" customFormat="1"/>
    <row r="797" s="234" customFormat="1"/>
    <row r="798" s="234" customFormat="1"/>
    <row r="799" s="234" customFormat="1"/>
    <row r="800" s="234" customFormat="1"/>
    <row r="801" s="234" customFormat="1"/>
    <row r="802" s="234" customFormat="1"/>
    <row r="803" s="234" customFormat="1"/>
    <row r="804" s="234" customFormat="1"/>
    <row r="805" s="234" customFormat="1"/>
    <row r="806" s="234" customFormat="1"/>
    <row r="807" s="234" customFormat="1"/>
    <row r="808" s="234" customFormat="1"/>
    <row r="809" s="234" customFormat="1"/>
    <row r="810" s="234" customFormat="1"/>
    <row r="811" s="234" customFormat="1"/>
    <row r="812" s="234" customFormat="1"/>
    <row r="813" s="234" customFormat="1"/>
    <row r="814" s="234" customFormat="1"/>
    <row r="815" s="234" customFormat="1"/>
    <row r="816" s="234" customFormat="1"/>
    <row r="817" s="234" customFormat="1"/>
    <row r="818" s="234" customFormat="1"/>
    <row r="819" s="234" customFormat="1"/>
    <row r="820" s="234" customFormat="1"/>
    <row r="821" s="234" customFormat="1"/>
    <row r="822" s="234" customFormat="1"/>
    <row r="823" s="234" customFormat="1"/>
    <row r="824" s="234" customFormat="1"/>
    <row r="825" s="234" customFormat="1"/>
    <row r="826" s="234" customFormat="1"/>
    <row r="827" s="234" customFormat="1"/>
    <row r="828" s="234" customFormat="1"/>
    <row r="829" s="234" customFormat="1"/>
    <row r="830" s="234" customFormat="1"/>
    <row r="831" s="234" customFormat="1"/>
    <row r="832" s="234" customFormat="1"/>
    <row r="833" s="234" customFormat="1"/>
    <row r="834" s="234" customFormat="1"/>
    <row r="835" s="234" customFormat="1"/>
    <row r="836" s="234" customFormat="1"/>
    <row r="837" s="234" customFormat="1"/>
    <row r="838" s="234" customFormat="1"/>
    <row r="839" s="234" customFormat="1"/>
    <row r="840" s="234" customFormat="1"/>
    <row r="841" s="234" customFormat="1"/>
    <row r="842" s="234" customFormat="1"/>
    <row r="843" s="234" customFormat="1"/>
    <row r="844" s="234" customFormat="1"/>
    <row r="845" s="234" customFormat="1"/>
    <row r="846" s="234" customFormat="1"/>
    <row r="847" s="234" customFormat="1"/>
    <row r="848" s="234" customFormat="1"/>
    <row r="849" s="234" customFormat="1"/>
    <row r="850" s="234" customFormat="1"/>
    <row r="851" s="234" customFormat="1"/>
    <row r="852" s="234" customFormat="1"/>
    <row r="853" s="234" customFormat="1"/>
    <row r="854" s="234" customFormat="1"/>
    <row r="855" s="234" customFormat="1"/>
    <row r="856" s="234" customFormat="1"/>
    <row r="857" s="234" customFormat="1"/>
    <row r="858" s="234" customFormat="1"/>
    <row r="859" s="234" customFormat="1"/>
    <row r="860" s="234" customFormat="1"/>
    <row r="861" s="234" customFormat="1"/>
    <row r="862" s="234" customFormat="1"/>
    <row r="863" s="234" customFormat="1"/>
    <row r="864" s="234" customFormat="1"/>
    <row r="865" s="234" customFormat="1"/>
    <row r="866" s="234" customFormat="1"/>
    <row r="867" s="234" customFormat="1"/>
    <row r="868" s="234" customFormat="1"/>
    <row r="869" s="234" customFormat="1"/>
    <row r="870" s="234" customFormat="1"/>
    <row r="871" s="234" customFormat="1"/>
    <row r="872" s="234" customFormat="1"/>
    <row r="873" s="234" customFormat="1"/>
    <row r="874" s="234" customFormat="1"/>
    <row r="875" s="234" customFormat="1"/>
    <row r="876" s="234" customFormat="1"/>
    <row r="877" s="234" customFormat="1"/>
    <row r="878" s="234" customFormat="1"/>
    <row r="879" s="234" customFormat="1"/>
    <row r="880" s="234" customFormat="1"/>
    <row r="881" s="234" customFormat="1"/>
    <row r="882" s="234" customFormat="1"/>
    <row r="883" s="234" customFormat="1"/>
    <row r="884" s="234" customFormat="1"/>
    <row r="885" s="234" customFormat="1"/>
    <row r="886" s="234" customFormat="1"/>
    <row r="887" s="234" customFormat="1"/>
    <row r="888" s="234" customFormat="1"/>
    <row r="889" s="234" customFormat="1"/>
    <row r="890" s="234" customFormat="1"/>
    <row r="891" s="234" customFormat="1"/>
    <row r="892" s="234" customFormat="1"/>
    <row r="893" s="234" customFormat="1"/>
    <row r="894" s="234" customFormat="1"/>
    <row r="895" s="234" customFormat="1"/>
    <row r="896" s="234" customFormat="1"/>
    <row r="897" s="234" customFormat="1"/>
    <row r="898" s="234" customFormat="1"/>
    <row r="899" s="234" customFormat="1"/>
    <row r="900" s="234" customFormat="1"/>
    <row r="901" s="234" customFormat="1"/>
    <row r="902" s="234" customFormat="1"/>
    <row r="903" s="234" customFormat="1"/>
    <row r="904" s="234" customFormat="1"/>
    <row r="905" s="234" customFormat="1"/>
    <row r="906" s="234" customFormat="1"/>
    <row r="907" s="234" customFormat="1"/>
    <row r="908" s="234" customFormat="1"/>
    <row r="909" s="234" customFormat="1"/>
    <row r="910" s="234" customFormat="1"/>
    <row r="911" s="234" customFormat="1"/>
    <row r="912" s="234" customFormat="1"/>
    <row r="913" s="234" customFormat="1"/>
    <row r="914" s="234" customFormat="1"/>
    <row r="915" s="234" customFormat="1"/>
    <row r="916" s="234" customFormat="1"/>
    <row r="917" s="234" customFormat="1"/>
    <row r="918" s="234" customFormat="1"/>
    <row r="919" s="234" customFormat="1"/>
    <row r="920" s="234" customFormat="1"/>
    <row r="921" s="234" customFormat="1"/>
    <row r="922" s="234" customFormat="1"/>
    <row r="923" s="234" customFormat="1"/>
    <row r="924" s="234" customFormat="1"/>
    <row r="925" s="234" customFormat="1"/>
    <row r="926" s="234" customFormat="1"/>
    <row r="927" s="234" customFormat="1"/>
    <row r="928" s="234" customFormat="1"/>
    <row r="929" s="234" customFormat="1"/>
    <row r="930" s="234" customFormat="1"/>
    <row r="931" s="234" customFormat="1"/>
    <row r="932" s="234" customFormat="1"/>
    <row r="933" s="234" customFormat="1"/>
    <row r="934" s="234" customFormat="1"/>
    <row r="935" s="234" customFormat="1"/>
    <row r="936" s="234" customFormat="1"/>
    <row r="937" s="234" customFormat="1"/>
    <row r="938" s="234" customFormat="1"/>
    <row r="939" s="234" customFormat="1"/>
    <row r="940" s="234" customFormat="1"/>
    <row r="941" s="234" customFormat="1"/>
    <row r="942" s="234" customFormat="1"/>
    <row r="943" s="234" customFormat="1"/>
    <row r="944" s="234" customFormat="1"/>
    <row r="945" s="234" customFormat="1"/>
    <row r="946" s="234" customFormat="1"/>
    <row r="947" s="234" customFormat="1"/>
    <row r="948" s="234" customFormat="1"/>
    <row r="949" s="234" customFormat="1"/>
    <row r="950" s="234" customFormat="1"/>
    <row r="951" s="234" customFormat="1"/>
    <row r="952" s="234" customFormat="1"/>
    <row r="953" s="234" customFormat="1"/>
    <row r="954" s="234" customFormat="1"/>
    <row r="955" s="234" customFormat="1"/>
    <row r="956" s="234" customFormat="1"/>
    <row r="957" s="234" customFormat="1"/>
    <row r="958" s="234" customFormat="1"/>
    <row r="959" s="234" customFormat="1"/>
    <row r="960" s="234" customFormat="1"/>
    <row r="961" s="234" customFormat="1"/>
    <row r="962" s="234" customFormat="1"/>
    <row r="963" s="234" customFormat="1"/>
    <row r="964" s="234" customFormat="1"/>
    <row r="965" s="234" customFormat="1"/>
    <row r="966" s="234" customFormat="1"/>
    <row r="967" s="234" customFormat="1"/>
    <row r="968" s="234" customFormat="1"/>
    <row r="969" s="234" customFormat="1"/>
    <row r="970" s="234" customFormat="1"/>
    <row r="971" s="234" customFormat="1"/>
    <row r="972" s="234" customFormat="1"/>
    <row r="973" s="234" customFormat="1"/>
    <row r="974" s="234" customFormat="1"/>
    <row r="975" s="234" customFormat="1"/>
    <row r="976" s="234" customFormat="1"/>
    <row r="977" s="234" customFormat="1"/>
    <row r="978" s="234" customFormat="1"/>
    <row r="979" s="234" customFormat="1"/>
    <row r="980" s="234" customFormat="1"/>
    <row r="981" s="234" customFormat="1"/>
    <row r="982" s="234" customFormat="1"/>
    <row r="983" s="234" customFormat="1"/>
    <row r="984" s="234" customFormat="1"/>
    <row r="985" s="234" customFormat="1"/>
    <row r="986" s="234" customFormat="1"/>
    <row r="987" s="234" customFormat="1"/>
    <row r="988" s="234" customFormat="1"/>
    <row r="989" s="234" customFormat="1"/>
    <row r="990" s="234" customFormat="1"/>
    <row r="991" s="234" customFormat="1"/>
    <row r="992" s="234" customFormat="1"/>
    <row r="993" s="234" customFormat="1"/>
    <row r="994" s="234" customFormat="1"/>
    <row r="995" s="234" customFormat="1"/>
    <row r="996" s="234" customFormat="1"/>
    <row r="997" s="234" customFormat="1"/>
    <row r="998" s="234" customFormat="1"/>
    <row r="999" s="234" customFormat="1"/>
    <row r="1000" s="234" customFormat="1"/>
    <row r="1001" s="234" customFormat="1"/>
    <row r="1002" s="234" customFormat="1"/>
    <row r="1003" s="234" customFormat="1"/>
    <row r="1004" s="234" customFormat="1"/>
    <row r="1005" s="234" customFormat="1"/>
    <row r="1006" s="234" customFormat="1"/>
    <row r="1007" s="234" customFormat="1"/>
    <row r="1008" s="234" customFormat="1"/>
    <row r="1009" s="234" customFormat="1"/>
    <row r="1010" s="234" customFormat="1"/>
    <row r="1011" s="234" customFormat="1"/>
    <row r="1012" s="234" customFormat="1"/>
    <row r="1013" s="234" customFormat="1"/>
    <row r="1014" s="234" customFormat="1"/>
    <row r="1015" s="234" customFormat="1"/>
    <row r="1016" s="234" customFormat="1"/>
    <row r="1017" s="234" customFormat="1"/>
    <row r="1018" s="234" customFormat="1"/>
    <row r="1019" s="234" customFormat="1"/>
    <row r="1020" s="234" customFormat="1"/>
    <row r="1021" s="234" customFormat="1"/>
    <row r="1022" s="234" customFormat="1"/>
    <row r="1023" s="234" customFormat="1"/>
    <row r="1024" s="234" customFormat="1"/>
    <row r="1025" s="234" customFormat="1"/>
    <row r="1026" s="234" customFormat="1"/>
    <row r="1027" s="234" customFormat="1"/>
    <row r="1028" s="234" customFormat="1"/>
    <row r="1029" s="234" customFormat="1"/>
    <row r="1030" s="234" customFormat="1"/>
    <row r="1031" s="234" customFormat="1"/>
    <row r="1032" s="234" customFormat="1"/>
    <row r="1033" s="234" customFormat="1"/>
    <row r="1034" s="234" customFormat="1"/>
    <row r="1035" s="234" customFormat="1"/>
    <row r="1036" s="234" customFormat="1"/>
    <row r="1037" s="234" customFormat="1"/>
    <row r="1038" s="234" customFormat="1"/>
    <row r="1039" s="234" customFormat="1"/>
    <row r="1040" s="234" customFormat="1"/>
    <row r="1041" s="234" customFormat="1"/>
    <row r="1042" s="234" customFormat="1"/>
    <row r="1043" s="234" customFormat="1"/>
    <row r="1044" s="234" customFormat="1"/>
    <row r="1045" s="234" customFormat="1"/>
    <row r="1046" s="234" customFormat="1"/>
    <row r="1047" s="234" customFormat="1"/>
    <row r="1048" s="234" customFormat="1"/>
    <row r="1049" s="234" customFormat="1"/>
    <row r="1050" s="234" customFormat="1"/>
    <row r="1051" s="234" customFormat="1"/>
    <row r="1052" s="234" customFormat="1"/>
    <row r="1053" s="234" customFormat="1"/>
    <row r="1054" s="234" customFormat="1"/>
    <row r="1055" s="234" customFormat="1"/>
    <row r="1056" s="234" customFormat="1"/>
    <row r="1057" s="234" customFormat="1"/>
    <row r="1058" s="234" customFormat="1"/>
    <row r="1059" s="234" customFormat="1"/>
    <row r="1060" s="234" customFormat="1"/>
    <row r="1061" s="234" customFormat="1"/>
    <row r="1062" s="234" customFormat="1"/>
    <row r="1063" s="234" customFormat="1"/>
    <row r="1064" s="234" customFormat="1"/>
    <row r="1065" s="234" customFormat="1"/>
    <row r="1066" s="234" customFormat="1"/>
    <row r="1067" s="234" customFormat="1"/>
    <row r="1068" s="234" customFormat="1"/>
    <row r="1069" s="234" customFormat="1"/>
    <row r="1070" s="234" customFormat="1"/>
    <row r="1071" s="234" customFormat="1"/>
    <row r="1072" s="234" customFormat="1"/>
    <row r="1073" s="234" customFormat="1"/>
    <row r="1074" s="234" customFormat="1"/>
    <row r="1075" s="234" customFormat="1"/>
    <row r="1076" s="234" customFormat="1"/>
    <row r="1077" s="234" customFormat="1"/>
    <row r="1078" s="234" customFormat="1"/>
    <row r="1079" s="234" customFormat="1"/>
    <row r="1080" s="234" customFormat="1"/>
    <row r="1081" s="234" customFormat="1"/>
    <row r="1082" s="234" customFormat="1"/>
    <row r="1083" s="234" customFormat="1"/>
    <row r="1084" s="234" customFormat="1"/>
    <row r="1085" s="234" customFormat="1"/>
    <row r="1086" s="234" customFormat="1"/>
    <row r="1087" s="234" customFormat="1"/>
    <row r="1088" s="234" customFormat="1"/>
    <row r="1089" s="234" customFormat="1"/>
    <row r="1090" s="234" customFormat="1"/>
    <row r="1091" s="234" customFormat="1"/>
    <row r="1092" s="234" customFormat="1"/>
    <row r="1093" s="234" customFormat="1"/>
    <row r="1094" s="234" customFormat="1"/>
    <row r="1095" s="234" customFormat="1"/>
    <row r="1096" s="234" customFormat="1"/>
    <row r="1097" s="234" customFormat="1"/>
    <row r="1098" s="234" customFormat="1"/>
    <row r="1099" s="234" customFormat="1"/>
    <row r="1100" s="234" customFormat="1"/>
    <row r="1101" s="234" customFormat="1"/>
    <row r="1102" s="234" customFormat="1"/>
    <row r="1103" s="234" customFormat="1"/>
    <row r="1104" s="234" customFormat="1"/>
    <row r="1105" s="234" customFormat="1"/>
    <row r="1106" s="234" customFormat="1"/>
    <row r="1107" s="234" customFormat="1"/>
    <row r="1108" s="234" customFormat="1"/>
    <row r="1109" s="234" customFormat="1"/>
    <row r="1110" s="234" customFormat="1"/>
    <row r="1111" s="234" customFormat="1"/>
    <row r="1112" s="234" customFormat="1"/>
    <row r="1113" s="234" customFormat="1"/>
    <row r="1114" s="234" customFormat="1"/>
    <row r="1115" s="234" customFormat="1"/>
    <row r="1116" s="234" customFormat="1"/>
    <row r="1117" s="234" customFormat="1"/>
    <row r="1118" s="234" customFormat="1"/>
    <row r="1119" s="234" customFormat="1"/>
    <row r="1120" s="234" customFormat="1"/>
    <row r="1121" s="234" customFormat="1"/>
    <row r="1122" s="234" customFormat="1"/>
    <row r="1123" s="234" customFormat="1"/>
    <row r="1124" s="234" customFormat="1"/>
    <row r="1125" s="234" customFormat="1"/>
    <row r="1126" s="234" customFormat="1"/>
    <row r="1127" s="234" customFormat="1"/>
    <row r="1128" s="234" customFormat="1"/>
    <row r="1129" s="234" customFormat="1"/>
    <row r="1130" s="234" customFormat="1"/>
    <row r="1131" s="234" customFormat="1"/>
    <row r="1132" s="234" customFormat="1"/>
    <row r="1133" s="234" customFormat="1"/>
    <row r="1134" s="234" customFormat="1"/>
    <row r="1135" s="234" customFormat="1"/>
    <row r="1136" s="234" customFormat="1"/>
    <row r="1137" s="234" customFormat="1"/>
    <row r="1138" s="234" customFormat="1"/>
    <row r="1139" s="234" customFormat="1"/>
    <row r="1140" s="234" customFormat="1"/>
    <row r="1141" s="234" customFormat="1"/>
    <row r="1142" s="234" customFormat="1"/>
    <row r="1143" s="234" customFormat="1"/>
    <row r="1144" s="234" customFormat="1"/>
    <row r="1145" s="234" customFormat="1"/>
    <row r="1146" s="234" customFormat="1"/>
    <row r="1147" s="234" customFormat="1"/>
    <row r="1148" s="234" customFormat="1"/>
    <row r="1149" s="234" customFormat="1"/>
    <row r="1150" s="234" customFormat="1"/>
    <row r="1151" s="234" customFormat="1"/>
    <row r="1152" s="234" customFormat="1"/>
    <row r="1153" s="234" customFormat="1"/>
    <row r="1154" s="234" customFormat="1"/>
    <row r="1155" s="234" customFormat="1"/>
    <row r="1156" s="234" customFormat="1"/>
    <row r="1157" s="234" customFormat="1"/>
    <row r="1158" s="234" customFormat="1"/>
    <row r="1159" s="234" customFormat="1"/>
    <row r="1160" s="234" customFormat="1"/>
    <row r="1161" s="234" customFormat="1"/>
    <row r="1162" s="234" customFormat="1"/>
    <row r="1163" s="234" customFormat="1"/>
    <row r="1164" s="234" customFormat="1"/>
    <row r="1165" s="234" customFormat="1"/>
    <row r="1166" s="234" customFormat="1"/>
    <row r="1167" s="234" customFormat="1"/>
    <row r="1168" s="234" customFormat="1"/>
    <row r="1169" s="234" customFormat="1"/>
    <row r="1170" s="234" customFormat="1"/>
    <row r="1171" s="234" customFormat="1"/>
    <row r="1172" s="234" customFormat="1"/>
    <row r="1173" s="234" customFormat="1"/>
    <row r="1174" s="234" customFormat="1"/>
    <row r="1175" s="234" customFormat="1"/>
    <row r="1176" s="234" customFormat="1"/>
    <row r="1177" s="234" customFormat="1"/>
    <row r="1178" s="234" customFormat="1"/>
    <row r="1179" s="234" customFormat="1"/>
    <row r="1180" s="234" customFormat="1"/>
    <row r="1181" s="234" customFormat="1"/>
    <row r="1182" s="234" customFormat="1"/>
    <row r="1183" s="234" customFormat="1"/>
    <row r="1184" s="234" customFormat="1"/>
    <row r="1185" s="234" customFormat="1"/>
    <row r="1186" s="234" customFormat="1"/>
    <row r="1187" s="234" customFormat="1"/>
    <row r="1188" s="234" customFormat="1"/>
    <row r="1189" s="234" customFormat="1"/>
    <row r="1190" s="234" customFormat="1"/>
    <row r="1191" s="234" customFormat="1"/>
    <row r="1192" s="234" customFormat="1"/>
    <row r="1193" s="234" customFormat="1"/>
    <row r="1194" s="234" customFormat="1"/>
    <row r="1195" s="234" customFormat="1"/>
    <row r="1196" s="234" customFormat="1"/>
    <row r="1197" s="234" customFormat="1"/>
    <row r="1198" s="234" customFormat="1"/>
    <row r="1199" s="234" customFormat="1"/>
    <row r="1200" s="234" customFormat="1"/>
    <row r="1201" s="234" customFormat="1"/>
    <row r="1202" s="234" customFormat="1"/>
    <row r="1203" s="234" customFormat="1"/>
    <row r="1204" s="234" customFormat="1"/>
    <row r="1205" s="234" customFormat="1"/>
    <row r="1206" s="234" customFormat="1"/>
    <row r="1207" s="234" customFormat="1"/>
    <row r="1208" s="234" customFormat="1"/>
    <row r="1209" s="234" customFormat="1"/>
    <row r="1210" s="234" customFormat="1"/>
    <row r="1211" s="234" customFormat="1"/>
    <row r="1212" s="234" customFormat="1"/>
    <row r="1213" s="234" customFormat="1"/>
    <row r="1214" s="234" customFormat="1"/>
    <row r="1215" s="234" customFormat="1"/>
    <row r="1216" s="234" customFormat="1"/>
    <row r="1217" s="234" customFormat="1"/>
    <row r="1218" s="234" customFormat="1"/>
    <row r="1219" s="234" customFormat="1"/>
    <row r="1220" s="234" customFormat="1"/>
    <row r="1221" s="234" customFormat="1"/>
    <row r="1222" s="234" customFormat="1"/>
    <row r="1223" s="234" customFormat="1"/>
    <row r="1224" s="234" customFormat="1"/>
    <row r="1225" s="234" customFormat="1"/>
    <row r="1226" s="234" customFormat="1"/>
    <row r="1227" s="234" customFormat="1"/>
    <row r="1228" s="234" customFormat="1"/>
    <row r="1229" s="234" customFormat="1"/>
    <row r="1230" s="234" customFormat="1"/>
    <row r="1231" s="234" customFormat="1"/>
    <row r="1232" s="234" customFormat="1"/>
    <row r="1233" s="234" customFormat="1"/>
    <row r="1234" s="234" customFormat="1"/>
    <row r="1235" s="234" customFormat="1"/>
    <row r="1236" s="234" customFormat="1"/>
    <row r="1237" s="234" customFormat="1"/>
    <row r="1238" s="234" customFormat="1"/>
    <row r="1239" s="234" customFormat="1"/>
    <row r="1240" s="234" customFormat="1"/>
    <row r="1241" s="234" customFormat="1"/>
    <row r="1242" s="234" customFormat="1"/>
    <row r="1243" s="234" customFormat="1"/>
    <row r="1244" s="234" customFormat="1"/>
    <row r="1245" s="234" customFormat="1"/>
    <row r="1246" s="234" customFormat="1"/>
    <row r="1247" s="234" customFormat="1"/>
    <row r="1248" s="234" customFormat="1"/>
    <row r="1249" s="234" customFormat="1"/>
    <row r="1250" s="234" customFormat="1"/>
    <row r="1251" s="234" customFormat="1"/>
    <row r="1252" s="234" customFormat="1"/>
    <row r="1253" s="234" customFormat="1"/>
    <row r="1254" s="234" customFormat="1"/>
    <row r="1255" s="234" customFormat="1"/>
    <row r="1256" s="234" customFormat="1"/>
    <row r="1257" s="234" customFormat="1"/>
    <row r="1258" s="234" customFormat="1"/>
    <row r="1259" s="234" customFormat="1"/>
    <row r="1260" s="234" customFormat="1"/>
    <row r="1261" s="234" customFormat="1"/>
    <row r="1262" s="234" customFormat="1"/>
    <row r="1263" s="234" customFormat="1"/>
    <row r="1264" s="234" customFormat="1"/>
    <row r="1265" s="234" customFormat="1"/>
    <row r="1266" s="234" customFormat="1"/>
    <row r="1267" s="234" customFormat="1"/>
    <row r="1268" s="234" customFormat="1"/>
    <row r="1269" s="234" customFormat="1"/>
    <row r="1270" s="234" customFormat="1"/>
    <row r="1271" s="234" customFormat="1"/>
    <row r="1272" s="234" customFormat="1"/>
    <row r="1273" s="234" customFormat="1"/>
    <row r="1274" s="234" customFormat="1"/>
    <row r="1275" s="234" customFormat="1"/>
    <row r="1276" s="234" customFormat="1"/>
    <row r="1277" s="234" customFormat="1"/>
    <row r="1278" s="234" customFormat="1"/>
    <row r="1279" s="234" customFormat="1"/>
    <row r="1280" s="234" customFormat="1"/>
    <row r="1281" s="234" customFormat="1"/>
    <row r="1282" s="234" customFormat="1"/>
    <row r="1283" s="234" customFormat="1"/>
    <row r="1284" s="234" customFormat="1"/>
    <row r="1285" s="234" customFormat="1"/>
    <row r="1286" s="234" customFormat="1"/>
    <row r="1287" s="234" customFormat="1"/>
    <row r="1288" s="234" customFormat="1"/>
    <row r="1289" s="234" customFormat="1"/>
    <row r="1290" s="234" customFormat="1"/>
    <row r="1291" s="234" customFormat="1"/>
    <row r="1292" s="234" customFormat="1"/>
    <row r="1293" s="234" customFormat="1"/>
    <row r="1294" s="234" customFormat="1"/>
    <row r="1295" s="234" customFormat="1"/>
    <row r="1296" s="234" customFormat="1"/>
    <row r="1297" s="234" customFormat="1"/>
    <row r="1298" s="234" customFormat="1"/>
    <row r="1299" s="234" customFormat="1"/>
    <row r="1300" s="234" customFormat="1"/>
    <row r="1301" s="234" customFormat="1"/>
    <row r="1302" s="234" customFormat="1"/>
    <row r="1303" s="234" customFormat="1"/>
    <row r="1304" s="234" customFormat="1"/>
    <row r="1305" s="234" customFormat="1"/>
    <row r="1306" s="234" customFormat="1"/>
    <row r="1307" s="234" customFormat="1"/>
    <row r="1308" s="234" customFormat="1"/>
    <row r="1309" s="234" customFormat="1"/>
    <row r="1310" s="234" customFormat="1"/>
    <row r="1311" s="234" customFormat="1"/>
    <row r="1312" s="234" customFormat="1"/>
    <row r="1313" s="234" customFormat="1"/>
    <row r="1314" s="234" customFormat="1"/>
    <row r="1315" s="234" customFormat="1"/>
    <row r="1316" s="234" customFormat="1"/>
    <row r="1317" s="234" customFormat="1"/>
    <row r="1318" s="234" customFormat="1"/>
    <row r="1319" s="234" customFormat="1"/>
    <row r="1320" s="234" customFormat="1"/>
    <row r="1321" s="234" customFormat="1"/>
    <row r="1322" s="234" customFormat="1"/>
    <row r="1323" s="234" customFormat="1"/>
    <row r="1324" s="234" customFormat="1"/>
    <row r="1325" s="234" customFormat="1"/>
    <row r="1326" s="234" customFormat="1"/>
    <row r="1327" s="234" customFormat="1"/>
    <row r="1328" s="234" customFormat="1"/>
    <row r="1329" s="234" customFormat="1"/>
    <row r="1330" s="234" customFormat="1"/>
    <row r="1331" s="234" customFormat="1"/>
    <row r="1332" s="234" customFormat="1"/>
    <row r="1333" s="234" customFormat="1"/>
    <row r="1334" s="234" customFormat="1"/>
    <row r="1335" s="234" customFormat="1"/>
    <row r="1336" s="234" customFormat="1"/>
    <row r="1337" s="234" customFormat="1"/>
    <row r="1338" s="234" customFormat="1"/>
    <row r="1339" s="234" customFormat="1"/>
    <row r="1340" s="234" customFormat="1"/>
    <row r="1341" s="234" customFormat="1"/>
    <row r="1342" s="234" customFormat="1"/>
    <row r="1343" s="234" customFormat="1"/>
    <row r="1344" s="234" customFormat="1"/>
    <row r="1345" s="234" customFormat="1"/>
    <row r="1346" s="234" customFormat="1"/>
    <row r="1347" s="234" customFormat="1"/>
    <row r="1348" s="234" customFormat="1"/>
    <row r="1349" s="234" customFormat="1"/>
    <row r="1350" s="234" customFormat="1"/>
    <row r="1351" s="234" customFormat="1"/>
    <row r="1352" s="234" customFormat="1"/>
    <row r="1353" s="234" customFormat="1"/>
    <row r="1354" s="234" customFormat="1"/>
    <row r="1355" s="234" customFormat="1"/>
    <row r="1356" s="234" customFormat="1"/>
    <row r="1357" s="234" customFormat="1"/>
    <row r="1358" s="234" customFormat="1"/>
    <row r="1359" s="234" customFormat="1"/>
    <row r="1360" s="234" customFormat="1"/>
    <row r="1361" s="234" customFormat="1"/>
    <row r="1362" s="234" customFormat="1"/>
    <row r="1363" s="234" customFormat="1"/>
    <row r="1364" s="234" customFormat="1"/>
    <row r="1365" s="234" customFormat="1"/>
    <row r="1366" s="234" customFormat="1"/>
    <row r="1367" s="234" customFormat="1"/>
    <row r="1368" s="234" customFormat="1"/>
    <row r="1369" s="234" customFormat="1"/>
    <row r="1370" s="234" customFormat="1"/>
    <row r="1371" s="234" customFormat="1"/>
    <row r="1372" s="234" customFormat="1"/>
    <row r="1373" s="234" customFormat="1"/>
    <row r="1374" s="234" customFormat="1"/>
    <row r="1375" s="234" customFormat="1"/>
    <row r="1376" s="234" customFormat="1"/>
    <row r="1377" s="234" customFormat="1"/>
    <row r="1378" s="234" customFormat="1"/>
    <row r="1379" s="234" customFormat="1"/>
    <row r="1380" s="234" customFormat="1"/>
    <row r="1381" s="234" customFormat="1"/>
    <row r="1382" s="234" customFormat="1"/>
    <row r="1383" s="234" customFormat="1"/>
    <row r="1384" s="234" customFormat="1"/>
    <row r="1385" s="234" customFormat="1"/>
    <row r="1386" s="234" customFormat="1"/>
    <row r="1387" s="234" customFormat="1"/>
    <row r="1388" s="234" customFormat="1"/>
    <row r="1389" s="234" customFormat="1"/>
    <row r="1390" s="234" customFormat="1"/>
    <row r="1391" s="234" customFormat="1"/>
    <row r="1392" s="234" customFormat="1"/>
    <row r="1393" s="234" customFormat="1"/>
    <row r="1394" s="234" customFormat="1"/>
    <row r="1395" s="234" customFormat="1"/>
    <row r="1396" s="234" customFormat="1"/>
    <row r="1397" s="234" customFormat="1"/>
    <row r="1398" s="234" customFormat="1"/>
    <row r="1399" s="234" customFormat="1"/>
    <row r="1400" s="234" customFormat="1"/>
    <row r="1401" s="234" customFormat="1"/>
    <row r="1402" s="234" customFormat="1"/>
    <row r="1403" s="234" customFormat="1"/>
    <row r="1404" s="234" customFormat="1"/>
    <row r="1405" s="234" customFormat="1"/>
    <row r="1406" s="234" customFormat="1"/>
    <row r="1407" s="234" customFormat="1"/>
    <row r="1408" s="234" customFormat="1"/>
    <row r="1409" s="234" customFormat="1"/>
    <row r="1410" s="234" customFormat="1"/>
    <row r="1411" s="234" customFormat="1"/>
    <row r="1412" s="234" customFormat="1"/>
    <row r="1413" s="234" customFormat="1"/>
    <row r="1414" s="234" customFormat="1"/>
    <row r="1415" s="234" customFormat="1"/>
    <row r="1416" s="234" customFormat="1"/>
    <row r="1417" s="234" customFormat="1"/>
    <row r="1418" s="234" customFormat="1"/>
    <row r="1419" s="234" customFormat="1"/>
    <row r="1420" s="234" customFormat="1"/>
    <row r="1421" s="234" customFormat="1"/>
    <row r="1422" s="234" customFormat="1"/>
    <row r="1423" s="234" customFormat="1"/>
    <row r="1424" s="234" customFormat="1"/>
    <row r="1425" s="234" customFormat="1"/>
    <row r="1426" s="234" customFormat="1"/>
    <row r="1427" s="234" customFormat="1"/>
    <row r="1428" s="234" customFormat="1"/>
    <row r="1429" s="234" customFormat="1"/>
    <row r="1430" s="234" customFormat="1"/>
    <row r="1431" s="234" customFormat="1"/>
    <row r="1432" s="234" customFormat="1"/>
    <row r="1433" s="234" customFormat="1"/>
    <row r="1434" s="234" customFormat="1"/>
    <row r="1435" s="234" customFormat="1"/>
    <row r="1436" s="234" customFormat="1"/>
    <row r="1437" s="234" customFormat="1"/>
    <row r="1438" s="234" customFormat="1"/>
    <row r="1439" s="234" customFormat="1"/>
    <row r="1440" s="234" customFormat="1"/>
    <row r="1441" s="234" customFormat="1"/>
    <row r="1442" s="234" customFormat="1"/>
    <row r="1443" s="234" customFormat="1"/>
    <row r="1444" s="234" customFormat="1"/>
    <row r="1445" s="234" customFormat="1"/>
    <row r="1446" s="234" customFormat="1"/>
    <row r="1447" s="234" customFormat="1"/>
    <row r="1448" s="234" customFormat="1"/>
    <row r="1449" s="234" customFormat="1"/>
    <row r="1450" s="234" customFormat="1"/>
    <row r="1451" s="234" customFormat="1"/>
    <row r="1452" s="234" customFormat="1"/>
    <row r="1453" s="234" customFormat="1"/>
    <row r="1454" s="234" customFormat="1"/>
    <row r="1455" s="234" customFormat="1"/>
    <row r="1456" s="234" customFormat="1"/>
    <row r="1457" s="234" customFormat="1"/>
    <row r="1458" s="234" customFormat="1"/>
    <row r="1459" s="234" customFormat="1"/>
    <row r="1460" s="234" customFormat="1"/>
    <row r="1461" s="234" customFormat="1"/>
    <row r="1462" s="234" customFormat="1"/>
    <row r="1463" s="234" customFormat="1"/>
    <row r="1464" s="234" customFormat="1"/>
    <row r="1465" s="234" customFormat="1"/>
    <row r="1466" s="234" customFormat="1"/>
    <row r="1467" s="234" customFormat="1"/>
    <row r="1468" s="234" customFormat="1"/>
    <row r="1469" s="234" customFormat="1"/>
    <row r="1470" s="234" customFormat="1"/>
    <row r="1471" s="234" customFormat="1"/>
    <row r="1472" s="234" customFormat="1"/>
    <row r="1473" s="234" customFormat="1"/>
    <row r="1474" s="234" customFormat="1"/>
    <row r="1475" s="234" customFormat="1"/>
    <row r="1476" s="234" customFormat="1"/>
    <row r="1477" s="234" customFormat="1"/>
    <row r="1478" s="234" customFormat="1"/>
    <row r="1479" s="234" customFormat="1"/>
    <row r="1480" s="234" customFormat="1"/>
    <row r="1481" s="234" customFormat="1"/>
    <row r="1482" s="234" customFormat="1"/>
    <row r="1483" s="234" customFormat="1"/>
    <row r="1484" s="234" customFormat="1"/>
    <row r="1485" s="234" customFormat="1"/>
    <row r="1486" s="234" customFormat="1"/>
    <row r="1487" s="234" customFormat="1"/>
    <row r="1488" s="234" customFormat="1"/>
    <row r="1489" s="234" customFormat="1"/>
    <row r="1490" s="234" customFormat="1"/>
    <row r="1491" s="234" customFormat="1"/>
    <row r="1492" s="234" customFormat="1"/>
    <row r="1493" s="234" customFormat="1"/>
    <row r="1494" s="234" customFormat="1"/>
    <row r="1495" s="234" customFormat="1"/>
    <row r="1496" s="234" customFormat="1"/>
    <row r="1497" s="234" customFormat="1"/>
    <row r="1498" s="234" customFormat="1"/>
    <row r="1499" s="234" customFormat="1"/>
    <row r="1500" s="234" customFormat="1"/>
    <row r="1501" s="234" customFormat="1"/>
    <row r="1502" s="234" customFormat="1"/>
    <row r="1503" s="234" customFormat="1"/>
    <row r="1504" s="234" customFormat="1"/>
    <row r="1505" s="234" customFormat="1"/>
    <row r="1506" s="234" customFormat="1"/>
    <row r="1507" s="234" customFormat="1"/>
    <row r="1508" s="234" customFormat="1"/>
    <row r="1509" s="234" customFormat="1"/>
    <row r="1510" s="234" customFormat="1"/>
    <row r="1511" s="234" customFormat="1"/>
    <row r="1512" s="234" customFormat="1"/>
    <row r="1513" s="234" customFormat="1"/>
    <row r="1514" s="234" customFormat="1"/>
    <row r="1515" s="234" customFormat="1"/>
    <row r="1516" s="234" customFormat="1"/>
    <row r="1517" s="234" customFormat="1"/>
    <row r="1518" s="234" customFormat="1"/>
    <row r="1519" s="234" customFormat="1"/>
    <row r="1520" s="234" customFormat="1"/>
    <row r="1521" s="234" customFormat="1"/>
    <row r="1522" s="234" customFormat="1"/>
    <row r="1523" s="234" customFormat="1"/>
    <row r="1524" s="234" customFormat="1"/>
    <row r="1525" s="234" customFormat="1"/>
    <row r="1526" s="234" customFormat="1"/>
    <row r="1527" s="234" customFormat="1"/>
    <row r="1528" s="234" customFormat="1"/>
    <row r="1529" s="234" customFormat="1"/>
    <row r="1530" s="234" customFormat="1"/>
    <row r="1531" s="234" customFormat="1"/>
    <row r="1532" s="234" customFormat="1"/>
    <row r="1533" s="234" customFormat="1"/>
    <row r="1534" s="234" customFormat="1"/>
    <row r="1535" s="234" customFormat="1"/>
    <row r="1536" s="234" customFormat="1"/>
    <row r="1537" s="234" customFormat="1"/>
    <row r="1538" s="234" customFormat="1"/>
    <row r="1539" s="234" customFormat="1"/>
    <row r="1540" s="234" customFormat="1"/>
    <row r="1541" s="234" customFormat="1"/>
    <row r="1542" s="234" customFormat="1"/>
    <row r="1543" s="234" customFormat="1"/>
    <row r="1544" s="234" customFormat="1"/>
    <row r="1545" s="234" customFormat="1"/>
    <row r="1546" s="234" customFormat="1"/>
    <row r="1547" s="234" customFormat="1"/>
    <row r="1548" s="234" customFormat="1"/>
    <row r="1549" s="234" customFormat="1"/>
    <row r="1550" s="234" customFormat="1"/>
    <row r="1551" s="234" customFormat="1"/>
    <row r="1552" s="234" customFormat="1"/>
    <row r="1553" s="234" customFormat="1"/>
    <row r="1554" s="234" customFormat="1"/>
    <row r="1555" s="234" customFormat="1"/>
    <row r="1556" s="234" customFormat="1"/>
    <row r="1557" s="234" customFormat="1"/>
    <row r="1558" s="234" customFormat="1"/>
    <row r="1559" s="234" customFormat="1"/>
    <row r="1560" s="234" customFormat="1"/>
    <row r="1561" s="234" customFormat="1"/>
    <row r="1562" s="234" customFormat="1"/>
    <row r="1563" s="234" customFormat="1"/>
    <row r="1564" s="234" customFormat="1"/>
    <row r="1565" s="234" customFormat="1"/>
    <row r="1566" s="234" customFormat="1"/>
    <row r="1567" s="234" customFormat="1"/>
    <row r="1568" s="234" customFormat="1"/>
    <row r="1569" s="234" customFormat="1"/>
    <row r="1570" s="234" customFormat="1"/>
    <row r="1571" s="234" customFormat="1"/>
    <row r="1572" s="234" customFormat="1"/>
    <row r="1573" s="234" customFormat="1"/>
    <row r="1574" s="234" customFormat="1"/>
    <row r="1575" s="234" customFormat="1"/>
    <row r="1576" s="234" customFormat="1"/>
    <row r="1577" s="234" customFormat="1"/>
    <row r="1578" s="234" customFormat="1"/>
    <row r="1579" s="234" customFormat="1"/>
    <row r="1580" s="234" customFormat="1"/>
    <row r="1581" s="234" customFormat="1"/>
    <row r="1582" s="234" customFormat="1"/>
    <row r="1583" s="234" customFormat="1"/>
    <row r="1584" s="234" customFormat="1"/>
    <row r="1585" s="234" customFormat="1"/>
    <row r="1586" s="234" customFormat="1"/>
    <row r="1587" s="234" customFormat="1"/>
    <row r="1588" s="234" customFormat="1"/>
    <row r="1589" s="234" customFormat="1"/>
    <row r="1590" s="234" customFormat="1"/>
    <row r="1591" s="234" customFormat="1"/>
    <row r="1592" s="234" customFormat="1"/>
    <row r="1593" s="234" customFormat="1"/>
    <row r="1594" s="234" customFormat="1"/>
    <row r="1595" s="234" customFormat="1"/>
    <row r="1596" s="234" customFormat="1"/>
    <row r="1597" s="234" customFormat="1"/>
    <row r="1598" s="234" customFormat="1"/>
    <row r="1599" s="234" customFormat="1"/>
    <row r="1600" s="234" customFormat="1"/>
    <row r="1601" s="234" customFormat="1"/>
    <row r="1602" s="234" customFormat="1"/>
    <row r="1603" s="234" customFormat="1"/>
    <row r="1604" s="234" customFormat="1"/>
    <row r="1605" s="234" customFormat="1"/>
    <row r="1606" s="234" customFormat="1"/>
    <row r="1607" s="234" customFormat="1"/>
    <row r="1608" s="234" customFormat="1"/>
    <row r="1609" s="234" customFormat="1"/>
    <row r="1610" s="234" customFormat="1"/>
    <row r="1611" s="234" customFormat="1"/>
    <row r="1612" s="234" customFormat="1"/>
    <row r="1613" s="234" customFormat="1"/>
    <row r="1614" s="234" customFormat="1"/>
    <row r="1615" s="234" customFormat="1"/>
    <row r="1616" s="234" customFormat="1"/>
    <row r="1617" s="234" customFormat="1"/>
    <row r="1618" s="234" customFormat="1"/>
    <row r="1619" s="234" customFormat="1"/>
    <row r="1620" s="234" customFormat="1"/>
    <row r="1621" s="234" customFormat="1"/>
    <row r="1622" s="234" customFormat="1"/>
    <row r="1623" s="234" customFormat="1"/>
    <row r="1624" s="234" customFormat="1"/>
    <row r="1625" s="234" customFormat="1"/>
    <row r="1626" s="234" customFormat="1"/>
    <row r="1627" s="234" customFormat="1"/>
    <row r="1628" s="234" customFormat="1"/>
    <row r="1629" s="234" customFormat="1"/>
    <row r="1630" s="234" customFormat="1"/>
    <row r="1631" s="234" customFormat="1"/>
    <row r="1632" s="234" customFormat="1"/>
    <row r="1633" s="234" customFormat="1"/>
    <row r="1634" s="234" customFormat="1"/>
    <row r="1635" s="234" customFormat="1"/>
    <row r="1636" s="234" customFormat="1"/>
    <row r="1637" s="234" customFormat="1"/>
    <row r="1638" s="234" customFormat="1"/>
    <row r="1639" s="234" customFormat="1"/>
    <row r="1640" s="234" customFormat="1"/>
    <row r="1641" s="234" customFormat="1"/>
    <row r="1642" s="234" customFormat="1"/>
    <row r="1643" s="234" customFormat="1"/>
    <row r="1644" s="234" customFormat="1"/>
    <row r="1645" s="234" customFormat="1"/>
    <row r="1646" s="234" customFormat="1"/>
    <row r="1647" s="234" customFormat="1"/>
    <row r="1648" s="234" customFormat="1"/>
    <row r="1649" s="234" customFormat="1"/>
    <row r="1650" s="234" customFormat="1"/>
    <row r="1651" s="234" customFormat="1"/>
    <row r="1652" s="234" customFormat="1"/>
    <row r="1653" s="234" customFormat="1"/>
    <row r="1654" s="234" customFormat="1"/>
    <row r="1655" s="234" customFormat="1"/>
    <row r="1656" s="234" customFormat="1"/>
    <row r="1657" s="234" customFormat="1"/>
    <row r="1658" s="234" customFormat="1"/>
    <row r="1659" s="234" customFormat="1"/>
    <row r="1660" s="234" customFormat="1"/>
    <row r="1661" s="234" customFormat="1"/>
    <row r="1662" s="234" customFormat="1"/>
    <row r="1663" s="234" customFormat="1"/>
    <row r="1664" s="234" customFormat="1"/>
    <row r="1665" s="234" customFormat="1"/>
    <row r="1666" s="234" customFormat="1"/>
    <row r="1667" s="234" customFormat="1"/>
    <row r="1668" s="234" customFormat="1"/>
    <row r="1669" s="234" customFormat="1"/>
    <row r="1670" s="234" customFormat="1"/>
    <row r="1671" s="234" customFormat="1"/>
    <row r="1672" s="234" customFormat="1"/>
    <row r="1673" s="234" customFormat="1"/>
    <row r="1674" s="234" customFormat="1"/>
    <row r="1675" s="234" customFormat="1"/>
    <row r="1676" s="234" customFormat="1"/>
    <row r="1677" s="234" customFormat="1"/>
    <row r="1678" s="234" customFormat="1"/>
    <row r="1679" s="234" customFormat="1"/>
    <row r="1680" s="234" customFormat="1"/>
    <row r="1681" s="234" customFormat="1"/>
    <row r="1682" s="234" customFormat="1"/>
    <row r="1683" s="234" customFormat="1"/>
    <row r="1684" s="234" customFormat="1"/>
    <row r="1685" s="234" customFormat="1"/>
    <row r="1686" s="234" customFormat="1"/>
    <row r="1687" s="234" customFormat="1"/>
    <row r="1688" s="234" customFormat="1"/>
    <row r="1689" s="234" customFormat="1"/>
    <row r="1690" s="234" customFormat="1"/>
    <row r="1691" s="234" customFormat="1"/>
    <row r="1692" s="234" customFormat="1"/>
    <row r="1693" s="234" customFormat="1"/>
    <row r="1694" s="234" customFormat="1"/>
    <row r="1695" s="234" customFormat="1"/>
    <row r="1696" s="234" customFormat="1"/>
    <row r="1697" s="234" customFormat="1"/>
    <row r="1698" s="234" customFormat="1"/>
    <row r="1699" s="234" customFormat="1"/>
    <row r="1700" s="234" customFormat="1"/>
    <row r="1701" s="234" customFormat="1"/>
    <row r="1702" s="234" customFormat="1"/>
    <row r="1703" s="234" customFormat="1"/>
    <row r="1704" s="234" customFormat="1"/>
    <row r="1705" s="234" customFormat="1"/>
    <row r="1706" s="234" customFormat="1"/>
    <row r="1707" s="234" customFormat="1"/>
    <row r="1708" s="234" customFormat="1"/>
    <row r="1709" s="234" customFormat="1"/>
    <row r="1710" s="234" customFormat="1"/>
    <row r="1711" s="234" customFormat="1"/>
    <row r="1712" s="234" customFormat="1"/>
    <row r="1713" s="234" customFormat="1"/>
    <row r="1714" s="234" customFormat="1"/>
    <row r="1715" s="234" customFormat="1"/>
    <row r="1716" s="234" customFormat="1"/>
    <row r="1717" s="234" customFormat="1"/>
    <row r="1718" s="234" customFormat="1"/>
    <row r="1719" s="234" customFormat="1"/>
    <row r="1720" s="234" customFormat="1"/>
    <row r="1721" s="234" customFormat="1"/>
    <row r="1722" s="234" customFormat="1"/>
    <row r="1723" s="234" customFormat="1"/>
    <row r="1724" s="234" customFormat="1"/>
    <row r="1725" s="234" customFormat="1"/>
    <row r="1726" s="234" customFormat="1"/>
    <row r="1727" s="234" customFormat="1"/>
    <row r="1728" s="234" customFormat="1"/>
    <row r="1729" s="234" customFormat="1"/>
    <row r="1730" s="234" customFormat="1"/>
    <row r="1731" s="234" customFormat="1"/>
    <row r="1732" s="234" customFormat="1"/>
    <row r="1733" s="234" customFormat="1"/>
    <row r="1734" s="234" customFormat="1"/>
    <row r="1735" s="234" customFormat="1"/>
    <row r="1736" s="234" customFormat="1"/>
    <row r="1737" s="234" customFormat="1"/>
    <row r="1738" s="234" customFormat="1"/>
    <row r="1739" s="234" customFormat="1"/>
    <row r="1740" s="234" customFormat="1"/>
    <row r="1741" s="234" customFormat="1"/>
    <row r="1742" s="234" customFormat="1"/>
    <row r="1743" s="234" customFormat="1"/>
    <row r="1744" s="234" customFormat="1"/>
    <row r="1745" s="234" customFormat="1"/>
    <row r="1746" s="234" customFormat="1"/>
    <row r="1747" s="234" customFormat="1"/>
    <row r="1748" s="234" customFormat="1"/>
    <row r="1749" s="234" customFormat="1"/>
    <row r="1750" s="234" customFormat="1"/>
    <row r="1751" s="234" customFormat="1"/>
    <row r="1752" s="234" customFormat="1"/>
    <row r="1753" s="234" customFormat="1"/>
    <row r="1754" s="234" customFormat="1"/>
    <row r="1755" s="234" customFormat="1"/>
    <row r="1756" s="234" customFormat="1"/>
    <row r="1757" s="234" customFormat="1"/>
    <row r="1758" s="234" customFormat="1"/>
    <row r="1759" s="234" customFormat="1"/>
    <row r="1760" s="234" customFormat="1"/>
    <row r="1761" s="234" customFormat="1"/>
    <row r="1762" s="234" customFormat="1"/>
    <row r="1763" s="234" customFormat="1"/>
    <row r="1764" s="234" customFormat="1"/>
    <row r="1765" s="234" customFormat="1"/>
    <row r="1766" s="234" customFormat="1"/>
    <row r="1767" s="234" customFormat="1"/>
    <row r="1768" s="234" customFormat="1"/>
    <row r="1769" s="234" customFormat="1"/>
    <row r="1770" s="234" customFormat="1"/>
    <row r="1771" s="234" customFormat="1"/>
    <row r="1772" s="234" customFormat="1"/>
    <row r="1773" s="234" customFormat="1"/>
    <row r="1774" s="234" customFormat="1"/>
    <row r="1775" s="234" customFormat="1"/>
    <row r="1776" s="234" customFormat="1"/>
    <row r="1777" s="234" customFormat="1"/>
    <row r="1778" s="234" customFormat="1"/>
    <row r="1779" s="234" customFormat="1"/>
    <row r="1780" s="234" customFormat="1"/>
    <row r="1781" s="234" customFormat="1"/>
    <row r="1782" s="234" customFormat="1"/>
    <row r="1783" s="234" customFormat="1"/>
    <row r="1784" s="234" customFormat="1"/>
    <row r="1785" s="234" customFormat="1"/>
    <row r="1786" s="234" customFormat="1"/>
    <row r="1787" s="234" customFormat="1"/>
    <row r="1788" s="234" customFormat="1"/>
    <row r="1789" s="234" customFormat="1"/>
    <row r="1790" s="234" customFormat="1"/>
    <row r="1791" s="234" customFormat="1"/>
    <row r="1792" s="234" customFormat="1"/>
    <row r="1793" s="234" customFormat="1"/>
    <row r="1794" s="234" customFormat="1"/>
    <row r="1795" s="234" customFormat="1"/>
    <row r="1796" s="234" customFormat="1"/>
    <row r="1797" s="234" customFormat="1"/>
    <row r="1798" s="234" customFormat="1"/>
    <row r="1799" s="234" customFormat="1"/>
    <row r="1800" s="234" customFormat="1"/>
    <row r="1801" s="234" customFormat="1"/>
    <row r="1802" s="234" customFormat="1"/>
    <row r="1803" s="234" customFormat="1"/>
    <row r="1804" s="234" customFormat="1"/>
    <row r="1805" s="234" customFormat="1"/>
    <row r="1806" s="234" customFormat="1"/>
    <row r="1807" s="234" customFormat="1"/>
    <row r="1808" s="234" customFormat="1"/>
    <row r="1809" s="234" customFormat="1"/>
    <row r="1810" s="234" customFormat="1"/>
    <row r="1811" s="234" customFormat="1"/>
    <row r="1812" s="234" customFormat="1"/>
    <row r="1813" s="234" customFormat="1"/>
    <row r="1814" s="234" customFormat="1"/>
    <row r="1815" s="234" customFormat="1"/>
    <row r="1816" s="234" customFormat="1"/>
    <row r="1817" s="234" customFormat="1"/>
    <row r="1818" s="234" customFormat="1"/>
    <row r="1819" s="234" customFormat="1"/>
    <row r="1820" s="234" customFormat="1"/>
    <row r="1821" s="234" customFormat="1"/>
    <row r="1822" s="234" customFormat="1"/>
    <row r="1823" s="234" customFormat="1"/>
    <row r="1824" s="234" customFormat="1"/>
    <row r="1825" s="234" customFormat="1"/>
    <row r="1826" s="234" customFormat="1"/>
    <row r="1827" s="234" customFormat="1"/>
    <row r="1828" s="234" customFormat="1"/>
    <row r="1829" s="234" customFormat="1"/>
    <row r="1830" s="234" customFormat="1"/>
    <row r="1831" s="234" customFormat="1"/>
    <row r="1832" s="234" customFormat="1"/>
    <row r="1833" s="234" customFormat="1"/>
    <row r="1834" s="234" customFormat="1"/>
    <row r="1835" s="234" customFormat="1"/>
    <row r="1836" s="234" customFormat="1"/>
    <row r="1837" s="234" customFormat="1"/>
    <row r="1838" s="234" customFormat="1"/>
    <row r="1839" s="234" customFormat="1"/>
    <row r="1840" s="234" customFormat="1"/>
    <row r="1841" s="234" customFormat="1"/>
    <row r="1842" s="234" customFormat="1"/>
    <row r="1843" s="234" customFormat="1"/>
    <row r="1844" s="234" customFormat="1"/>
    <row r="1845" s="234" customFormat="1"/>
    <row r="1846" s="234" customFormat="1"/>
    <row r="1847" s="234" customFormat="1"/>
    <row r="1848" s="234" customFormat="1"/>
    <row r="1849" s="234" customFormat="1"/>
    <row r="1850" s="234" customFormat="1"/>
    <row r="1851" s="234" customFormat="1"/>
    <row r="1852" s="234" customFormat="1"/>
    <row r="1853" s="234" customFormat="1"/>
    <row r="1854" s="234" customFormat="1"/>
    <row r="1855" s="234" customFormat="1"/>
    <row r="1856" s="234" customFormat="1"/>
    <row r="1857" s="234" customFormat="1"/>
    <row r="1858" s="234" customFormat="1"/>
    <row r="1859" s="234" customFormat="1"/>
    <row r="1860" s="234" customFormat="1"/>
    <row r="1861" s="234" customFormat="1"/>
    <row r="1862" s="234" customFormat="1"/>
    <row r="1863" s="234" customFormat="1"/>
    <row r="1864" s="234" customFormat="1"/>
    <row r="1865" s="234" customFormat="1"/>
    <row r="1866" s="234" customFormat="1"/>
    <row r="1867" s="234" customFormat="1"/>
    <row r="1868" s="234" customFormat="1"/>
    <row r="1869" s="234" customFormat="1"/>
    <row r="1870" s="234" customFormat="1"/>
    <row r="1871" s="234" customFormat="1"/>
    <row r="1872" s="234" customFormat="1"/>
    <row r="1873" s="234" customFormat="1"/>
    <row r="1874" s="234" customFormat="1"/>
    <row r="1875" s="234" customFormat="1"/>
    <row r="1876" s="234" customFormat="1"/>
    <row r="1877" s="234" customFormat="1"/>
    <row r="1878" s="234" customFormat="1"/>
    <row r="1879" s="234" customFormat="1"/>
    <row r="1880" s="234" customFormat="1"/>
    <row r="1881" s="234" customFormat="1"/>
    <row r="1882" s="234" customFormat="1"/>
    <row r="1883" s="234" customFormat="1"/>
    <row r="1884" s="234" customFormat="1"/>
    <row r="1885" s="234" customFormat="1"/>
    <row r="1886" s="234" customFormat="1"/>
    <row r="1887" s="234" customFormat="1"/>
    <row r="1888" s="234" customFormat="1"/>
    <row r="1889" s="234" customFormat="1"/>
    <row r="1890" s="234" customFormat="1"/>
    <row r="1891" s="234" customFormat="1"/>
    <row r="1892" s="234" customFormat="1"/>
    <row r="1893" s="234" customFormat="1"/>
    <row r="1894" s="234" customFormat="1"/>
    <row r="1895" s="234" customFormat="1"/>
    <row r="1896" s="234" customFormat="1"/>
    <row r="1897" s="234" customFormat="1"/>
    <row r="1898" s="234" customFormat="1"/>
    <row r="1899" s="234" customFormat="1"/>
    <row r="1900" s="234" customFormat="1"/>
    <row r="1901" s="234" customFormat="1"/>
    <row r="1902" s="234" customFormat="1"/>
    <row r="1903" s="234" customFormat="1"/>
    <row r="1904" s="234" customFormat="1"/>
    <row r="1905" s="234" customFormat="1"/>
    <row r="1906" s="234" customFormat="1"/>
    <row r="1907" s="234" customFormat="1"/>
    <row r="1908" s="234" customFormat="1"/>
    <row r="1909" s="234" customFormat="1"/>
    <row r="1910" s="234" customFormat="1"/>
    <row r="1911" s="234" customFormat="1"/>
    <row r="1912" s="234" customFormat="1"/>
    <row r="1913" s="234" customFormat="1"/>
    <row r="1914" s="234" customFormat="1"/>
    <row r="1915" s="234" customFormat="1"/>
    <row r="1916" s="234" customFormat="1"/>
    <row r="1917" s="234" customFormat="1"/>
    <row r="1918" s="234" customFormat="1"/>
    <row r="1919" s="234" customFormat="1"/>
    <row r="1920" s="234" customFormat="1"/>
    <row r="1921" s="234" customFormat="1"/>
    <row r="1922" s="234" customFormat="1"/>
    <row r="1923" s="234" customFormat="1"/>
    <row r="1924" s="234" customFormat="1"/>
    <row r="1925" s="234" customFormat="1"/>
    <row r="1926" s="234" customFormat="1"/>
    <row r="1927" s="234" customFormat="1"/>
    <row r="1928" s="234" customFormat="1"/>
    <row r="1929" s="234" customFormat="1"/>
    <row r="1930" s="234" customFormat="1"/>
    <row r="1931" s="234" customFormat="1"/>
    <row r="1932" s="234" customFormat="1"/>
    <row r="1933" s="234" customFormat="1"/>
    <row r="1934" s="234" customFormat="1"/>
    <row r="1935" s="234" customFormat="1"/>
    <row r="1936" s="234" customFormat="1"/>
    <row r="1937" s="234" customFormat="1"/>
    <row r="1938" s="234" customFormat="1"/>
    <row r="1939" s="234" customFormat="1"/>
    <row r="1940" s="234" customFormat="1"/>
    <row r="1941" s="234" customFormat="1"/>
    <row r="1942" s="234" customFormat="1"/>
    <row r="1943" s="234" customFormat="1"/>
    <row r="1944" s="234" customFormat="1"/>
    <row r="1945" s="234" customFormat="1"/>
    <row r="1946" s="234" customFormat="1"/>
    <row r="1947" s="234" customFormat="1"/>
    <row r="1948" s="234" customFormat="1"/>
    <row r="1949" s="234" customFormat="1"/>
    <row r="1950" s="234" customFormat="1"/>
    <row r="1951" s="234" customFormat="1"/>
    <row r="1952" s="234" customFormat="1"/>
    <row r="1953" s="234" customFormat="1"/>
    <row r="1954" s="234" customFormat="1"/>
    <row r="1955" s="234" customFormat="1"/>
    <row r="1956" s="234" customFormat="1"/>
    <row r="1957" s="234" customFormat="1"/>
    <row r="1958" s="234" customFormat="1"/>
    <row r="1959" s="234" customFormat="1"/>
    <row r="1960" s="234" customFormat="1"/>
    <row r="1961" s="234" customFormat="1"/>
    <row r="1962" s="234" customFormat="1"/>
    <row r="1963" s="234" customFormat="1"/>
    <row r="1964" s="234" customFormat="1"/>
    <row r="1965" s="234" customFormat="1"/>
    <row r="1966" s="234" customFormat="1"/>
    <row r="1967" s="234" customFormat="1"/>
    <row r="1968" s="234" customFormat="1"/>
    <row r="1969" s="234" customFormat="1"/>
    <row r="1970" s="234" customFormat="1"/>
    <row r="1971" s="234" customFormat="1"/>
    <row r="1972" s="234" customFormat="1"/>
    <row r="1973" s="234" customFormat="1"/>
    <row r="1974" s="234" customFormat="1"/>
    <row r="1975" s="234" customFormat="1"/>
    <row r="1976" s="234" customFormat="1"/>
    <row r="1977" s="234" customFormat="1"/>
    <row r="1978" s="234" customFormat="1"/>
    <row r="1979" s="234" customFormat="1"/>
    <row r="1980" s="234" customFormat="1"/>
    <row r="1981" s="234" customFormat="1"/>
    <row r="1982" s="234" customFormat="1"/>
    <row r="1983" s="234" customFormat="1"/>
    <row r="1984" s="234" customFormat="1"/>
    <row r="1985" s="234" customFormat="1"/>
    <row r="1986" s="234" customFormat="1"/>
    <row r="1987" s="234" customFormat="1"/>
    <row r="1988" s="234" customFormat="1"/>
    <row r="1989" s="234" customFormat="1"/>
    <row r="1990" s="234" customFormat="1"/>
    <row r="1991" s="234" customFormat="1"/>
    <row r="1992" s="234" customFormat="1"/>
    <row r="1993" s="234" customFormat="1"/>
    <row r="1994" s="234" customFormat="1"/>
    <row r="1995" s="234" customFormat="1"/>
    <row r="1996" s="234" customFormat="1"/>
    <row r="1997" s="234" customFormat="1"/>
    <row r="1998" s="234" customFormat="1"/>
    <row r="1999" s="234" customFormat="1"/>
    <row r="2000" s="234" customFormat="1"/>
    <row r="2001" s="234" customFormat="1"/>
    <row r="2002" s="234" customFormat="1"/>
    <row r="2003" s="234" customFormat="1"/>
    <row r="2004" s="234" customFormat="1"/>
    <row r="2005" s="234" customFormat="1"/>
    <row r="2006" s="234" customFormat="1"/>
    <row r="2007" s="234" customFormat="1"/>
    <row r="2008" s="234" customFormat="1"/>
    <row r="2009" s="234" customFormat="1"/>
    <row r="2010" s="234" customFormat="1"/>
    <row r="2011" s="234" customFormat="1"/>
    <row r="2012" s="234" customFormat="1"/>
    <row r="2013" s="234" customFormat="1"/>
    <row r="2014" s="234" customFormat="1"/>
    <row r="2015" s="234" customFormat="1"/>
    <row r="2016" s="234" customFormat="1"/>
    <row r="2017" s="234" customFormat="1"/>
    <row r="2018" s="234" customFormat="1"/>
    <row r="2019" s="234" customFormat="1"/>
    <row r="2020" s="234" customFormat="1"/>
    <row r="2021" s="234" customFormat="1"/>
    <row r="2022" s="234" customFormat="1"/>
    <row r="2023" s="234" customFormat="1"/>
    <row r="2024" s="234" customFormat="1"/>
    <row r="2025" s="234" customFormat="1"/>
    <row r="2026" s="234" customFormat="1"/>
    <row r="2027" s="234" customFormat="1"/>
    <row r="2028" s="234" customFormat="1"/>
    <row r="2029" s="234" customFormat="1"/>
    <row r="2030" s="234" customFormat="1"/>
    <row r="2031" s="234" customFormat="1"/>
    <row r="2032" s="234" customFormat="1"/>
    <row r="2033" s="234" customFormat="1"/>
    <row r="2034" s="234" customFormat="1"/>
    <row r="2035" s="234" customFormat="1"/>
    <row r="2036" s="234" customFormat="1"/>
    <row r="2037" s="234" customFormat="1"/>
    <row r="2038" s="234" customFormat="1"/>
    <row r="2039" s="234" customFormat="1"/>
    <row r="2040" s="234" customFormat="1"/>
    <row r="2041" s="234" customFormat="1"/>
    <row r="2042" s="234" customFormat="1"/>
    <row r="2043" s="234" customFormat="1"/>
    <row r="2044" s="234" customFormat="1"/>
    <row r="2045" s="234" customFormat="1"/>
    <row r="2046" s="234" customFormat="1"/>
    <row r="2047" s="234" customFormat="1"/>
    <row r="2048" s="234" customFormat="1"/>
    <row r="2049" s="234" customFormat="1"/>
    <row r="2050" s="234" customFormat="1"/>
    <row r="2051" s="234" customFormat="1"/>
    <row r="2052" s="234" customFormat="1"/>
    <row r="2053" s="234" customFormat="1"/>
    <row r="2054" s="234" customFormat="1"/>
    <row r="2055" s="234" customFormat="1"/>
    <row r="2056" s="234" customFormat="1"/>
    <row r="2057" s="234" customFormat="1"/>
    <row r="2058" s="234" customFormat="1"/>
    <row r="2059" s="234" customFormat="1"/>
    <row r="2060" s="234" customFormat="1"/>
    <row r="2061" s="234" customFormat="1"/>
    <row r="2062" s="234" customFormat="1"/>
    <row r="2063" s="234" customFormat="1"/>
    <row r="2064" s="234" customFormat="1"/>
    <row r="2065" s="234" customFormat="1"/>
    <row r="2066" s="234" customFormat="1"/>
    <row r="2067" s="234" customFormat="1"/>
    <row r="2068" s="234" customFormat="1"/>
    <row r="2069" s="234" customFormat="1"/>
    <row r="2070" s="234" customFormat="1"/>
    <row r="2071" s="234" customFormat="1"/>
    <row r="2072" s="234" customFormat="1"/>
    <row r="2073" s="234" customFormat="1"/>
    <row r="2074" s="234" customFormat="1"/>
    <row r="2075" s="234" customFormat="1"/>
    <row r="2076" s="234" customFormat="1"/>
    <row r="2077" s="234" customFormat="1"/>
    <row r="2078" s="234" customFormat="1"/>
    <row r="2079" s="234" customFormat="1"/>
    <row r="2080" s="234" customFormat="1"/>
    <row r="2081" s="234" customFormat="1"/>
    <row r="2082" s="234" customFormat="1"/>
    <row r="2083" s="234" customFormat="1"/>
    <row r="2084" s="234" customFormat="1"/>
    <row r="2085" s="234" customFormat="1"/>
    <row r="2086" s="234" customFormat="1"/>
    <row r="2087" s="234" customFormat="1"/>
    <row r="2088" s="234" customFormat="1"/>
    <row r="2089" s="234" customFormat="1"/>
    <row r="2090" s="234" customFormat="1"/>
    <row r="2091" s="234" customFormat="1"/>
    <row r="2092" s="234" customFormat="1"/>
    <row r="2093" s="234" customFormat="1"/>
    <row r="2094" s="234" customFormat="1"/>
    <row r="2095" s="234" customFormat="1"/>
    <row r="2096" s="234" customFormat="1"/>
    <row r="2097" s="234" customFormat="1"/>
    <row r="2098" s="234" customFormat="1"/>
    <row r="2099" s="234" customFormat="1"/>
    <row r="2100" s="234" customFormat="1"/>
    <row r="2101" s="234" customFormat="1"/>
    <row r="2102" s="234" customFormat="1"/>
    <row r="2103" s="234" customFormat="1"/>
    <row r="2104" s="234" customFormat="1"/>
    <row r="2105" s="234" customFormat="1"/>
    <row r="2106" s="234" customFormat="1"/>
    <row r="2107" s="234" customFormat="1"/>
    <row r="2108" s="234" customFormat="1"/>
    <row r="2109" s="234" customFormat="1"/>
    <row r="2110" s="234" customFormat="1"/>
    <row r="2111" s="234" customFormat="1"/>
    <row r="2112" s="234" customFormat="1"/>
    <row r="2113" s="234" customFormat="1"/>
    <row r="2114" s="234" customFormat="1"/>
    <row r="2115" s="234" customFormat="1"/>
    <row r="2116" s="234" customFormat="1"/>
    <row r="2117" s="234" customFormat="1"/>
    <row r="2118" s="234" customFormat="1"/>
    <row r="2119" s="234" customFormat="1"/>
    <row r="2120" s="234" customFormat="1"/>
    <row r="2121" s="234" customFormat="1"/>
    <row r="2122" s="234" customFormat="1"/>
    <row r="2123" s="234" customFormat="1"/>
    <row r="2124" s="234" customFormat="1"/>
    <row r="2125" s="234" customFormat="1"/>
    <row r="2126" s="234" customFormat="1"/>
    <row r="2127" s="234" customFormat="1"/>
    <row r="2128" s="234" customFormat="1"/>
    <row r="2129" s="234" customFormat="1"/>
    <row r="2130" s="234" customFormat="1"/>
    <row r="2131" s="234" customFormat="1"/>
    <row r="2132" s="234" customFormat="1"/>
    <row r="2133" s="234" customFormat="1"/>
    <row r="2134" s="234" customFormat="1"/>
    <row r="2135" s="234" customFormat="1"/>
    <row r="2136" s="234" customFormat="1"/>
    <row r="2137" s="234" customFormat="1"/>
    <row r="2138" s="234" customFormat="1"/>
    <row r="2139" s="234" customFormat="1"/>
    <row r="2140" s="234" customFormat="1"/>
    <row r="2141" s="234" customFormat="1"/>
    <row r="2142" s="234" customFormat="1"/>
    <row r="2143" s="234" customFormat="1"/>
    <row r="2144" s="234" customFormat="1"/>
    <row r="2145" s="234" customFormat="1"/>
    <row r="2146" s="234" customFormat="1"/>
    <row r="2147" s="234" customFormat="1"/>
    <row r="2148" s="234" customFormat="1"/>
    <row r="2149" s="234" customFormat="1"/>
    <row r="2150" s="234" customFormat="1"/>
    <row r="2151" s="234" customFormat="1"/>
    <row r="2152" s="234" customFormat="1"/>
    <row r="2153" s="234" customFormat="1"/>
    <row r="2154" s="234" customFormat="1"/>
    <row r="2155" s="234" customFormat="1"/>
    <row r="2156" s="234" customFormat="1"/>
    <row r="2157" s="234" customFormat="1"/>
    <row r="2158" s="234" customFormat="1"/>
    <row r="2159" s="234" customFormat="1"/>
    <row r="2160" s="234" customFormat="1"/>
    <row r="2161" s="234" customFormat="1"/>
    <row r="2162" s="234" customFormat="1"/>
    <row r="2163" s="234" customFormat="1"/>
    <row r="2164" s="234" customFormat="1"/>
    <row r="2165" s="234" customFormat="1"/>
    <row r="2166" s="234" customFormat="1"/>
    <row r="2167" s="234" customFormat="1"/>
    <row r="2168" s="234" customFormat="1"/>
    <row r="2169" s="234" customFormat="1"/>
    <row r="2170" s="234" customFormat="1"/>
    <row r="2171" s="234" customFormat="1"/>
    <row r="2172" s="234" customFormat="1"/>
    <row r="2173" s="234" customFormat="1"/>
    <row r="2174" s="234" customFormat="1"/>
    <row r="2175" s="234" customFormat="1"/>
    <row r="2176" s="234" customFormat="1"/>
    <row r="2177" s="234" customFormat="1"/>
    <row r="2178" s="234" customFormat="1"/>
    <row r="2179" s="234" customFormat="1"/>
    <row r="2180" s="234" customFormat="1"/>
    <row r="2181" s="234" customFormat="1"/>
    <row r="2182" s="234" customFormat="1"/>
    <row r="2183" s="234" customFormat="1"/>
    <row r="2184" s="234" customFormat="1"/>
    <row r="2185" s="234" customFormat="1"/>
    <row r="2186" s="234" customFormat="1"/>
    <row r="2187" s="234" customFormat="1"/>
    <row r="2188" s="234" customFormat="1"/>
    <row r="2189" s="234" customFormat="1"/>
    <row r="2190" s="234" customFormat="1"/>
    <row r="2191" s="234" customFormat="1"/>
    <row r="2192" s="234" customFormat="1"/>
    <row r="2193" s="234" customFormat="1"/>
    <row r="2194" s="234" customFormat="1"/>
    <row r="2195" s="234" customFormat="1"/>
    <row r="2196" s="234" customFormat="1"/>
    <row r="2197" s="234" customFormat="1"/>
    <row r="2198" s="234" customFormat="1"/>
    <row r="2199" s="234" customFormat="1"/>
    <row r="2200" s="234" customFormat="1"/>
    <row r="2201" s="234" customFormat="1"/>
    <row r="2202" s="234" customFormat="1"/>
    <row r="2203" s="234" customFormat="1"/>
    <row r="2204" s="234" customFormat="1"/>
    <row r="2205" s="234" customFormat="1"/>
    <row r="2206" s="234" customFormat="1"/>
    <row r="2207" s="234" customFormat="1"/>
    <row r="2208" s="234" customFormat="1"/>
    <row r="2209" s="234" customFormat="1"/>
    <row r="2210" s="234" customFormat="1"/>
    <row r="2211" s="234" customFormat="1"/>
    <row r="2212" s="234" customFormat="1"/>
    <row r="2213" s="234" customFormat="1"/>
    <row r="2214" s="234" customFormat="1"/>
    <row r="2215" s="234" customFormat="1"/>
    <row r="2216" s="234" customFormat="1"/>
    <row r="2217" s="234" customFormat="1"/>
    <row r="2218" s="234" customFormat="1"/>
    <row r="2219" s="234" customFormat="1"/>
    <row r="2220" s="234" customFormat="1"/>
    <row r="2221" s="234" customFormat="1"/>
    <row r="2222" s="234" customFormat="1"/>
    <row r="2223" s="234" customFormat="1"/>
    <row r="2224" s="234" customFormat="1"/>
    <row r="2225" s="234" customFormat="1"/>
    <row r="2226" s="234" customFormat="1"/>
    <row r="2227" s="234" customFormat="1"/>
    <row r="2228" s="234" customFormat="1"/>
    <row r="2229" s="234" customFormat="1"/>
    <row r="2230" s="234" customFormat="1"/>
    <row r="2231" s="234" customFormat="1"/>
    <row r="2232" s="234" customFormat="1"/>
    <row r="2233" s="234" customFormat="1"/>
    <row r="2234" s="234" customFormat="1"/>
    <row r="2235" s="234" customFormat="1"/>
    <row r="2236" s="234" customFormat="1"/>
    <row r="2237" s="234" customFormat="1"/>
    <row r="2238" s="234" customFormat="1"/>
    <row r="2239" s="234" customFormat="1"/>
    <row r="2240" s="234" customFormat="1"/>
    <row r="2241" s="234" customFormat="1"/>
    <row r="2242" s="234" customFormat="1"/>
    <row r="2243" s="234" customFormat="1"/>
    <row r="2244" s="234" customFormat="1"/>
    <row r="2245" s="234" customFormat="1"/>
    <row r="2246" s="234" customFormat="1"/>
    <row r="2247" s="234" customFormat="1"/>
    <row r="2248" s="234" customFormat="1"/>
    <row r="2249" s="234" customFormat="1"/>
    <row r="2250" s="234" customFormat="1"/>
    <row r="2251" s="234" customFormat="1"/>
    <row r="2252" s="234" customFormat="1"/>
    <row r="2253" s="234" customFormat="1"/>
    <row r="2254" s="234" customFormat="1"/>
    <row r="2255" s="234" customFormat="1"/>
    <row r="2256" s="234" customFormat="1"/>
    <row r="2257" s="234" customFormat="1"/>
    <row r="2258" s="234" customFormat="1"/>
    <row r="2259" s="234" customFormat="1"/>
    <row r="2260" s="234" customFormat="1"/>
    <row r="2261" s="234" customFormat="1"/>
    <row r="2262" s="234" customFormat="1"/>
    <row r="2263" s="234" customFormat="1"/>
    <row r="2264" s="234" customFormat="1"/>
    <row r="2265" s="234" customFormat="1"/>
    <row r="2266" s="234" customFormat="1"/>
    <row r="2267" s="234" customFormat="1"/>
    <row r="2268" s="234" customFormat="1"/>
    <row r="2269" s="234" customFormat="1"/>
    <row r="2270" s="234" customFormat="1"/>
    <row r="2271" s="234" customFormat="1"/>
    <row r="2272" s="234" customFormat="1"/>
    <row r="2273" s="234" customFormat="1"/>
    <row r="2274" s="234" customFormat="1"/>
    <row r="2275" s="234" customFormat="1"/>
    <row r="2276" s="234" customFormat="1"/>
    <row r="2277" s="234" customFormat="1"/>
    <row r="2278" s="234" customFormat="1"/>
    <row r="2279" s="234" customFormat="1"/>
    <row r="2280" s="234" customFormat="1"/>
    <row r="2281" s="234" customFormat="1"/>
    <row r="2282" s="234" customFormat="1"/>
    <row r="2283" s="234" customFormat="1"/>
    <row r="2284" s="234" customFormat="1"/>
    <row r="2285" s="234" customFormat="1"/>
    <row r="2286" s="234" customFormat="1"/>
    <row r="2287" s="234" customFormat="1"/>
    <row r="2288" s="234" customFormat="1"/>
    <row r="2289" s="234" customFormat="1"/>
    <row r="2290" s="234" customFormat="1"/>
    <row r="2291" s="234" customFormat="1"/>
    <row r="2292" s="234" customFormat="1"/>
    <row r="2293" s="234" customFormat="1"/>
    <row r="2294" s="234" customFormat="1"/>
    <row r="2295" s="234" customFormat="1"/>
    <row r="2296" s="234" customFormat="1"/>
    <row r="2297" s="234" customFormat="1"/>
    <row r="2298" s="234" customFormat="1"/>
    <row r="2299" s="234" customFormat="1"/>
    <row r="2300" s="234" customFormat="1"/>
    <row r="2301" s="234" customFormat="1"/>
    <row r="2302" s="234" customFormat="1"/>
    <row r="2303" s="234" customFormat="1"/>
    <row r="2304" s="234" customFormat="1"/>
    <row r="2305" s="234" customFormat="1"/>
    <row r="2306" s="234" customFormat="1"/>
    <row r="2307" s="234" customFormat="1"/>
    <row r="2308" s="234" customFormat="1"/>
    <row r="2309" s="234" customFormat="1"/>
    <row r="2310" s="234" customFormat="1"/>
    <row r="2311" s="234" customFormat="1"/>
    <row r="2312" s="234" customFormat="1"/>
    <row r="2313" s="234" customFormat="1"/>
    <row r="2314" s="234" customFormat="1"/>
    <row r="2315" s="234" customFormat="1"/>
    <row r="2316" s="234" customFormat="1"/>
    <row r="2317" s="234" customFormat="1"/>
    <row r="2318" s="234" customFormat="1"/>
    <row r="2319" s="234" customFormat="1"/>
    <row r="2320" s="234" customFormat="1"/>
    <row r="2321" s="234" customFormat="1"/>
    <row r="2322" s="234" customFormat="1"/>
    <row r="2323" s="234" customFormat="1"/>
    <row r="2324" s="234" customFormat="1"/>
    <row r="2325" s="234" customFormat="1"/>
    <row r="2326" s="234" customFormat="1"/>
    <row r="2327" s="234" customFormat="1"/>
    <row r="2328" s="234" customFormat="1"/>
    <row r="2329" s="234" customFormat="1"/>
    <row r="2330" s="234" customFormat="1"/>
    <row r="2331" s="234" customFormat="1"/>
    <row r="2332" s="234" customFormat="1"/>
    <row r="2333" s="234" customFormat="1"/>
    <row r="2334" s="234" customFormat="1"/>
    <row r="2335" s="234" customFormat="1"/>
    <row r="2336" s="234" customFormat="1"/>
    <row r="2337" s="234" customFormat="1"/>
    <row r="2338" s="234" customFormat="1"/>
    <row r="2339" s="234" customFormat="1"/>
    <row r="2340" s="234" customFormat="1"/>
    <row r="2341" s="234" customFormat="1"/>
    <row r="2342" s="234" customFormat="1"/>
    <row r="2343" s="234" customFormat="1"/>
    <row r="2344" s="234" customFormat="1"/>
    <row r="2345" s="234" customFormat="1"/>
    <row r="2346" s="234" customFormat="1"/>
    <row r="2347" s="234" customFormat="1"/>
    <row r="2348" s="234" customFormat="1"/>
    <row r="2349" s="234" customFormat="1"/>
    <row r="2350" s="234" customFormat="1"/>
    <row r="2351" s="234" customFormat="1"/>
    <row r="2352" s="234" customFormat="1"/>
    <row r="2353" s="234" customFormat="1"/>
    <row r="2354" s="234" customFormat="1"/>
    <row r="2355" s="234" customFormat="1"/>
    <row r="2356" s="234" customFormat="1"/>
    <row r="2357" s="234" customFormat="1"/>
    <row r="2358" s="234" customFormat="1"/>
    <row r="2359" s="234" customFormat="1"/>
    <row r="2360" s="234" customFormat="1"/>
    <row r="2361" s="234" customFormat="1"/>
    <row r="2362" s="234" customFormat="1"/>
    <row r="2363" s="234" customFormat="1"/>
    <row r="2364" s="234" customFormat="1"/>
    <row r="2365" s="234" customFormat="1"/>
    <row r="2366" s="234" customFormat="1"/>
    <row r="2367" s="234" customFormat="1"/>
    <row r="2368" s="234" customFormat="1"/>
    <row r="2369" s="234" customFormat="1"/>
    <row r="2370" s="234" customFormat="1"/>
    <row r="2371" s="234" customFormat="1"/>
    <row r="2372" s="234" customFormat="1"/>
    <row r="2373" s="234" customFormat="1"/>
    <row r="2374" s="234" customFormat="1"/>
    <row r="2375" s="234" customFormat="1"/>
    <row r="2376" s="234" customFormat="1"/>
    <row r="2377" s="234" customFormat="1"/>
    <row r="2378" s="234" customFormat="1"/>
    <row r="2379" s="234" customFormat="1"/>
    <row r="2380" s="234" customFormat="1"/>
    <row r="2381" s="234" customFormat="1"/>
    <row r="2382" s="234" customFormat="1"/>
    <row r="2383" s="234" customFormat="1"/>
    <row r="2384" s="234" customFormat="1"/>
    <row r="2385" s="234" customFormat="1"/>
    <row r="2386" s="234" customFormat="1"/>
    <row r="2387" s="234" customFormat="1"/>
    <row r="2388" s="234" customFormat="1"/>
    <row r="2389" s="234" customFormat="1"/>
    <row r="2390" s="234" customFormat="1"/>
    <row r="2391" s="234" customFormat="1"/>
    <row r="2392" s="234" customFormat="1"/>
    <row r="2393" s="234" customFormat="1"/>
    <row r="2394" s="234" customFormat="1"/>
    <row r="2395" s="234" customFormat="1"/>
    <row r="2396" s="234" customFormat="1"/>
    <row r="2397" s="234" customFormat="1"/>
    <row r="2398" s="234" customFormat="1"/>
    <row r="2399" s="234" customFormat="1"/>
    <row r="2400" s="234" customFormat="1"/>
    <row r="2401" s="234" customFormat="1"/>
    <row r="2402" s="234" customFormat="1"/>
    <row r="2403" s="234" customFormat="1"/>
    <row r="2404" s="234" customFormat="1"/>
    <row r="2405" s="234" customFormat="1"/>
    <row r="2406" s="234" customFormat="1"/>
    <row r="2407" s="234" customFormat="1"/>
    <row r="2408" s="234" customFormat="1"/>
    <row r="2409" s="234" customFormat="1"/>
    <row r="2410" s="234" customFormat="1"/>
    <row r="2411" s="234" customFormat="1"/>
    <row r="2412" s="234" customFormat="1"/>
    <row r="2413" s="234" customFormat="1"/>
    <row r="2414" s="234" customFormat="1"/>
    <row r="2415" s="234" customFormat="1"/>
    <row r="2416" s="234" customFormat="1"/>
    <row r="2417" s="234" customFormat="1"/>
    <row r="2418" s="234" customFormat="1"/>
    <row r="2419" s="234" customFormat="1"/>
    <row r="2420" s="234" customFormat="1"/>
    <row r="2421" s="234" customFormat="1"/>
    <row r="2422" s="234" customFormat="1"/>
    <row r="2423" s="234" customFormat="1"/>
    <row r="2424" s="234" customFormat="1"/>
    <row r="2425" s="234" customFormat="1"/>
    <row r="2426" s="234" customFormat="1"/>
    <row r="2427" s="234" customFormat="1"/>
    <row r="2428" s="234" customFormat="1"/>
    <row r="2429" s="234" customFormat="1"/>
    <row r="2430" s="234" customFormat="1"/>
    <row r="2431" s="234" customFormat="1"/>
    <row r="2432" s="234" customFormat="1"/>
    <row r="2433" s="234" customFormat="1"/>
    <row r="2434" s="234" customFormat="1"/>
    <row r="2435" s="234" customFormat="1"/>
    <row r="2436" s="234" customFormat="1"/>
    <row r="2437" s="234" customFormat="1"/>
    <row r="2438" s="234" customFormat="1"/>
    <row r="2439" s="234" customFormat="1"/>
    <row r="2440" s="234" customFormat="1"/>
    <row r="2441" s="234" customFormat="1"/>
    <row r="2442" s="234" customFormat="1"/>
    <row r="2443" s="234" customFormat="1"/>
    <row r="2444" s="234" customFormat="1"/>
    <row r="2445" s="234" customFormat="1"/>
    <row r="2446" s="234" customFormat="1"/>
    <row r="2447" s="234" customFormat="1"/>
    <row r="2448" s="234" customFormat="1"/>
    <row r="2449" s="234" customFormat="1"/>
    <row r="2450" s="234" customFormat="1"/>
    <row r="2451" s="234" customFormat="1"/>
    <row r="2452" s="234" customFormat="1"/>
    <row r="2453" s="234" customFormat="1"/>
    <row r="2454" s="234" customFormat="1"/>
    <row r="2455" s="234" customFormat="1"/>
    <row r="2456" s="234" customFormat="1"/>
    <row r="2457" s="234" customFormat="1"/>
    <row r="2458" s="234" customFormat="1"/>
    <row r="2459" s="234" customFormat="1"/>
    <row r="2460" s="234" customFormat="1"/>
    <row r="2461" s="234" customFormat="1"/>
    <row r="2462" s="234" customFormat="1"/>
    <row r="2463" s="234" customFormat="1"/>
    <row r="2464" s="234" customFormat="1"/>
    <row r="2465" s="234" customFormat="1"/>
    <row r="2466" s="234" customFormat="1"/>
    <row r="2467" s="234" customFormat="1"/>
    <row r="2468" s="234" customFormat="1"/>
    <row r="2469" s="234" customFormat="1"/>
    <row r="2470" s="234" customFormat="1"/>
    <row r="2471" s="234" customFormat="1"/>
    <row r="2472" s="234" customFormat="1"/>
    <row r="2473" s="234" customFormat="1"/>
    <row r="2474" s="234" customFormat="1"/>
    <row r="2475" s="234" customFormat="1"/>
    <row r="2476" s="234" customFormat="1"/>
    <row r="2477" s="234" customFormat="1"/>
    <row r="2478" s="234" customFormat="1"/>
    <row r="2479" s="234" customFormat="1"/>
    <row r="2480" s="234" customFormat="1"/>
    <row r="2481" s="234" customFormat="1"/>
    <row r="2482" s="234" customFormat="1"/>
    <row r="2483" s="234" customFormat="1"/>
    <row r="2484" s="234" customFormat="1"/>
    <row r="2485" s="234" customFormat="1"/>
    <row r="2486" s="234" customFormat="1"/>
    <row r="2487" s="234" customFormat="1"/>
    <row r="2488" s="234" customFormat="1"/>
    <row r="2489" s="234" customFormat="1"/>
    <row r="2490" s="234" customFormat="1"/>
    <row r="2491" s="234" customFormat="1"/>
    <row r="2492" s="234" customFormat="1"/>
    <row r="2493" s="234" customFormat="1"/>
    <row r="2494" s="234" customFormat="1"/>
    <row r="2495" s="234" customFormat="1"/>
    <row r="2496" s="234" customFormat="1"/>
    <row r="2497" s="234" customFormat="1"/>
    <row r="2498" s="234" customFormat="1"/>
    <row r="2499" s="234" customFormat="1"/>
    <row r="2500" s="234" customFormat="1"/>
    <row r="2501" s="234" customFormat="1"/>
    <row r="2502" s="234" customFormat="1"/>
    <row r="2503" s="234" customFormat="1"/>
    <row r="2504" s="234" customFormat="1"/>
    <row r="2505" s="234" customFormat="1"/>
    <row r="2506" s="234" customFormat="1"/>
    <row r="2507" s="234" customFormat="1"/>
    <row r="2508" s="234" customFormat="1"/>
    <row r="2509" s="234" customFormat="1"/>
    <row r="2510" s="234" customFormat="1"/>
    <row r="2511" s="234" customFormat="1"/>
    <row r="2512" s="234" customFormat="1"/>
    <row r="2513" s="234" customFormat="1"/>
    <row r="2514" s="234" customFormat="1"/>
    <row r="2515" s="234" customFormat="1"/>
    <row r="2516" s="234" customFormat="1"/>
    <row r="2517" s="234" customFormat="1"/>
    <row r="2518" s="234" customFormat="1"/>
    <row r="2519" s="234" customFormat="1"/>
    <row r="2520" s="234" customFormat="1"/>
    <row r="2521" s="234" customFormat="1"/>
    <row r="2522" s="234" customFormat="1"/>
    <row r="2523" s="234" customFormat="1"/>
    <row r="2524" s="234" customFormat="1"/>
    <row r="2525" s="234" customFormat="1"/>
    <row r="2526" s="234" customFormat="1"/>
    <row r="2527" s="234" customFormat="1"/>
    <row r="2528" s="234" customFormat="1"/>
    <row r="2529" s="234" customFormat="1"/>
    <row r="2530" s="234" customFormat="1"/>
    <row r="2531" s="234" customFormat="1"/>
    <row r="2532" s="234" customFormat="1"/>
    <row r="2533" s="234" customFormat="1"/>
    <row r="2534" s="234" customFormat="1"/>
    <row r="2535" s="234" customFormat="1"/>
    <row r="2536" s="234" customFormat="1"/>
    <row r="2537" s="234" customFormat="1"/>
    <row r="2538" s="234" customFormat="1"/>
    <row r="2539" s="234" customFormat="1"/>
    <row r="2540" s="234" customFormat="1"/>
    <row r="2541" s="234" customFormat="1"/>
    <row r="2542" s="234" customFormat="1"/>
    <row r="2543" s="234" customFormat="1"/>
    <row r="2544" s="234" customFormat="1"/>
    <row r="2545" s="234" customFormat="1"/>
    <row r="2546" s="234" customFormat="1"/>
    <row r="2547" s="234" customFormat="1"/>
    <row r="2548" s="234" customFormat="1"/>
    <row r="2549" s="234" customFormat="1"/>
    <row r="2550" s="234" customFormat="1"/>
    <row r="2551" s="234" customFormat="1"/>
    <row r="2552" s="234" customFormat="1"/>
    <row r="2553" s="234" customFormat="1"/>
    <row r="2554" s="234" customFormat="1"/>
    <row r="2555" s="234" customFormat="1"/>
    <row r="2556" s="234" customFormat="1"/>
    <row r="2557" s="234" customFormat="1"/>
    <row r="2558" s="234" customFormat="1"/>
    <row r="2559" s="234" customFormat="1"/>
    <row r="2560" s="234" customFormat="1"/>
    <row r="2561" s="234" customFormat="1"/>
    <row r="2562" s="234" customFormat="1"/>
    <row r="2563" s="234" customFormat="1"/>
    <row r="2564" s="234" customFormat="1"/>
    <row r="2565" s="234" customFormat="1"/>
    <row r="2566" s="234" customFormat="1"/>
    <row r="2567" s="234" customFormat="1"/>
    <row r="2568" s="234" customFormat="1"/>
    <row r="2569" s="234" customFormat="1"/>
    <row r="2570" s="234" customFormat="1"/>
    <row r="2571" s="234" customFormat="1"/>
    <row r="2572" s="234" customFormat="1"/>
    <row r="2573" s="234" customFormat="1"/>
    <row r="2574" s="234" customFormat="1"/>
    <row r="2575" s="234" customFormat="1"/>
    <row r="2576" s="234" customFormat="1"/>
    <row r="2577" s="234" customFormat="1"/>
    <row r="2578" s="234" customFormat="1"/>
    <row r="2579" s="234" customFormat="1"/>
    <row r="2580" s="234" customFormat="1"/>
    <row r="2581" s="234" customFormat="1"/>
    <row r="2582" s="234" customFormat="1"/>
    <row r="2583" s="234" customFormat="1"/>
    <row r="2584" s="234" customFormat="1"/>
    <row r="2585" s="234" customFormat="1"/>
    <row r="2586" s="234" customFormat="1"/>
    <row r="2587" s="234" customFormat="1"/>
    <row r="2588" s="234" customFormat="1"/>
    <row r="2589" s="234" customFormat="1"/>
    <row r="2590" s="234" customFormat="1"/>
    <row r="2591" s="234" customFormat="1"/>
    <row r="2592" s="234" customFormat="1"/>
    <row r="2593" s="234" customFormat="1"/>
    <row r="2594" s="234" customFormat="1"/>
    <row r="2595" s="234" customFormat="1"/>
    <row r="2596" s="234" customFormat="1"/>
    <row r="2597" s="234" customFormat="1"/>
    <row r="2598" s="234" customFormat="1"/>
    <row r="2599" s="234" customFormat="1"/>
    <row r="2600" s="234" customFormat="1"/>
    <row r="2601" s="234" customFormat="1"/>
    <row r="2602" s="234" customFormat="1"/>
    <row r="2603" s="234" customFormat="1"/>
    <row r="2604" s="234" customFormat="1"/>
  </sheetData>
  <phoneticPr fontId="0" type="noConversion"/>
  <printOptions horizontalCentered="1"/>
  <pageMargins left="0.25" right="0.75" top="0.42" bottom="0.5" header="0" footer="0"/>
  <pageSetup paperSize="9" scale="82" orientation="portrait" r:id="rId1"/>
  <headerFooter alignWithMargins="0"/>
  <rowBreaks count="1" manualBreakCount="1">
    <brk id="60" max="9" man="1"/>
  </rowBreaks>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22">
    <pageSetUpPr fitToPage="1"/>
  </sheetPr>
  <dimension ref="A1:K59"/>
  <sheetViews>
    <sheetView view="pageBreakPreview" zoomScaleNormal="100" zoomScaleSheetLayoutView="100" workbookViewId="0">
      <selection activeCell="H22" sqref="H22"/>
    </sheetView>
  </sheetViews>
  <sheetFormatPr defaultRowHeight="12.75" outlineLevelCol="1"/>
  <cols>
    <col min="1" max="1" width="43.85546875" style="54" customWidth="1"/>
    <col min="2" max="3" width="10.85546875" style="54" hidden="1" customWidth="1" outlineLevel="1"/>
    <col min="4" max="4" width="10.85546875" style="54" customWidth="1" collapsed="1"/>
    <col min="5" max="9" width="10.85546875" style="54" customWidth="1"/>
    <col min="10" max="16384" width="9.140625" style="54"/>
  </cols>
  <sheetData>
    <row r="1" spans="1:11" s="234" customFormat="1" ht="18.75">
      <c r="A1" s="308" t="s">
        <v>599</v>
      </c>
    </row>
    <row r="2" spans="1:11" s="234" customFormat="1" ht="13.5" thickBot="1">
      <c r="A2" s="5"/>
      <c r="B2" s="5"/>
      <c r="C2" s="78"/>
      <c r="D2" s="78"/>
      <c r="E2" s="78"/>
      <c r="F2" s="78"/>
      <c r="G2" s="78"/>
      <c r="H2" s="78"/>
      <c r="I2" s="78"/>
    </row>
    <row r="3" spans="1:11" ht="15" customHeight="1" thickTop="1">
      <c r="A3" s="169" t="s">
        <v>600</v>
      </c>
      <c r="B3" s="169"/>
      <c r="C3" s="166">
        <f>Pressupostos!B$6</f>
        <v>2010</v>
      </c>
      <c r="D3" s="166">
        <f>Pressupostos!C$6</f>
        <v>2011</v>
      </c>
      <c r="E3" s="166">
        <f>Pressupostos!D$6</f>
        <v>2012</v>
      </c>
      <c r="F3" s="166">
        <f>Pressupostos!E$6</f>
        <v>2013</v>
      </c>
      <c r="G3" s="166">
        <f>Pressupostos!F$6</f>
        <v>2014</v>
      </c>
      <c r="H3" s="166">
        <f>Pressupostos!G$6</f>
        <v>2015</v>
      </c>
      <c r="I3" s="166">
        <f>Pressupostos!H$6</f>
        <v>2016</v>
      </c>
      <c r="J3" s="57"/>
      <c r="K3" s="57"/>
    </row>
    <row r="4" spans="1:11" ht="15" customHeight="1">
      <c r="A4" s="299" t="s">
        <v>601</v>
      </c>
      <c r="B4" s="65"/>
      <c r="C4" s="70"/>
      <c r="D4" s="70"/>
      <c r="E4" s="70"/>
      <c r="F4" s="70"/>
      <c r="G4" s="70"/>
      <c r="H4" s="70"/>
      <c r="I4" s="70"/>
      <c r="J4" s="57"/>
      <c r="K4" s="57"/>
    </row>
    <row r="5" spans="1:11" ht="15" customHeight="1">
      <c r="A5" s="306" t="s">
        <v>19</v>
      </c>
      <c r="B5" s="65"/>
      <c r="D5" s="60">
        <f>Estado!D39+Estado!E36</f>
        <v>0</v>
      </c>
      <c r="E5" s="60">
        <f>Estado!E39+Estado!F36</f>
        <v>0</v>
      </c>
      <c r="F5" s="60">
        <f>Estado!F39+Estado!G36</f>
        <v>0</v>
      </c>
      <c r="G5" s="60">
        <f>Estado!G39+Estado!H36</f>
        <v>0</v>
      </c>
      <c r="H5" s="60">
        <f>Estado!H39+Estado!I36</f>
        <v>0</v>
      </c>
      <c r="I5" s="60">
        <f>Estado!I39+Estado!J36</f>
        <v>0</v>
      </c>
      <c r="J5" s="57"/>
      <c r="K5" s="57"/>
    </row>
    <row r="6" spans="1:11" ht="15" customHeight="1">
      <c r="A6" s="306" t="s">
        <v>155</v>
      </c>
      <c r="B6" s="65"/>
      <c r="C6" s="60"/>
      <c r="E6" s="60"/>
      <c r="F6" s="60"/>
      <c r="G6" s="60"/>
      <c r="H6" s="60"/>
      <c r="I6" s="60"/>
      <c r="J6" s="57"/>
      <c r="K6" s="57"/>
    </row>
    <row r="7" spans="1:11" ht="15" customHeight="1">
      <c r="A7" s="306" t="s">
        <v>393</v>
      </c>
      <c r="B7" s="65"/>
      <c r="C7" s="60"/>
      <c r="D7" s="60">
        <f>CMVMC!D17</f>
        <v>0</v>
      </c>
      <c r="E7" s="60">
        <f>CMVMC!E17</f>
        <v>0</v>
      </c>
      <c r="F7" s="60">
        <f>CMVMC!F17</f>
        <v>0</v>
      </c>
      <c r="G7" s="60">
        <f>CMVMC!G17</f>
        <v>0</v>
      </c>
      <c r="H7" s="60">
        <f>CMVMC!H17</f>
        <v>0</v>
      </c>
      <c r="I7" s="60">
        <f>CMVMC!I17</f>
        <v>0</v>
      </c>
      <c r="J7" s="57"/>
      <c r="K7" s="57"/>
    </row>
    <row r="8" spans="1:11" ht="15" customHeight="1">
      <c r="A8" s="306" t="s">
        <v>602</v>
      </c>
      <c r="B8" s="65"/>
      <c r="C8" s="60"/>
      <c r="D8" s="60">
        <v>0</v>
      </c>
      <c r="E8" s="60">
        <v>0</v>
      </c>
      <c r="F8" s="60">
        <v>0</v>
      </c>
      <c r="G8" s="60">
        <v>0</v>
      </c>
      <c r="H8" s="60">
        <v>0</v>
      </c>
      <c r="I8" s="60">
        <v>0</v>
      </c>
      <c r="J8" s="57"/>
      <c r="K8" s="57"/>
    </row>
    <row r="9" spans="1:11" ht="15" customHeight="1">
      <c r="A9" s="306" t="s">
        <v>603</v>
      </c>
      <c r="B9" s="65"/>
      <c r="C9" s="60"/>
      <c r="D9" s="60">
        <f>'P. Serviços'!D37</f>
        <v>0</v>
      </c>
      <c r="E9" s="60">
        <f>'P. Serviços'!E37</f>
        <v>0</v>
      </c>
      <c r="F9" s="60">
        <f>'P. Serviços'!F37</f>
        <v>0</v>
      </c>
      <c r="G9" s="60">
        <f>'P. Serviços'!G37</f>
        <v>0</v>
      </c>
      <c r="H9" s="60">
        <f>'P. Serviços'!H37</f>
        <v>0</v>
      </c>
      <c r="I9" s="60">
        <f>'P. Serviços'!I37</f>
        <v>0</v>
      </c>
      <c r="J9" s="57"/>
      <c r="K9" s="57"/>
    </row>
    <row r="10" spans="1:11" ht="15" customHeight="1">
      <c r="A10" s="306" t="s">
        <v>604</v>
      </c>
      <c r="B10" s="65"/>
      <c r="C10" s="60"/>
      <c r="D10" s="60">
        <f>Financ!D16</f>
        <v>0</v>
      </c>
      <c r="E10" s="60">
        <f>Financ!E16</f>
        <v>0</v>
      </c>
      <c r="F10" s="60">
        <v>0</v>
      </c>
      <c r="G10" s="60">
        <v>0</v>
      </c>
      <c r="H10" s="60">
        <v>0</v>
      </c>
      <c r="I10" s="60">
        <v>0</v>
      </c>
      <c r="J10" s="57"/>
      <c r="K10" s="57"/>
    </row>
    <row r="11" spans="1:11" ht="15" customHeight="1">
      <c r="A11" s="144"/>
      <c r="B11" s="65"/>
      <c r="C11" s="60"/>
      <c r="D11" s="60"/>
      <c r="E11" s="60"/>
      <c r="F11" s="60"/>
      <c r="G11" s="60"/>
      <c r="H11" s="60"/>
      <c r="I11" s="60"/>
      <c r="J11" s="57"/>
      <c r="K11" s="57"/>
    </row>
    <row r="12" spans="1:11" ht="15" customHeight="1" thickBot="1">
      <c r="A12" s="305" t="s">
        <v>319</v>
      </c>
      <c r="B12" s="472"/>
      <c r="C12" s="222"/>
      <c r="D12" s="139">
        <f t="shared" ref="D12:I12" si="0">SUM(D5:D11)</f>
        <v>0</v>
      </c>
      <c r="E12" s="139">
        <f t="shared" si="0"/>
        <v>0</v>
      </c>
      <c r="F12" s="139">
        <f t="shared" si="0"/>
        <v>0</v>
      </c>
      <c r="G12" s="139">
        <f t="shared" si="0"/>
        <v>0</v>
      </c>
      <c r="H12" s="139">
        <f t="shared" si="0"/>
        <v>0</v>
      </c>
      <c r="I12" s="139">
        <f t="shared" si="0"/>
        <v>0</v>
      </c>
      <c r="J12" s="57"/>
      <c r="K12" s="57"/>
    </row>
    <row r="13" spans="1:11" ht="15" customHeight="1" thickTop="1">
      <c r="A13" s="299" t="s">
        <v>605</v>
      </c>
      <c r="B13" s="65"/>
      <c r="C13" s="70"/>
      <c r="D13" s="327"/>
      <c r="E13" s="327"/>
      <c r="F13" s="327"/>
      <c r="G13" s="327"/>
      <c r="H13" s="327"/>
      <c r="I13" s="327"/>
      <c r="J13" s="57"/>
      <c r="K13" s="57"/>
    </row>
    <row r="14" spans="1:11" ht="15" customHeight="1">
      <c r="A14" s="306" t="s">
        <v>402</v>
      </c>
      <c r="B14" s="65"/>
      <c r="C14" s="60"/>
      <c r="D14" s="60">
        <f>CMVMC!D32+'Custo Merc'!D27</f>
        <v>0</v>
      </c>
      <c r="E14" s="60">
        <f>CMVMC!E32+'Custo Merc'!E27</f>
        <v>0</v>
      </c>
      <c r="F14" s="60">
        <f>CMVMC!F32+'Custo Merc'!F27</f>
        <v>0</v>
      </c>
      <c r="G14" s="60">
        <f>CMVMC!G32+'Custo Merc'!G27</f>
        <v>0</v>
      </c>
      <c r="H14" s="60">
        <f>CMVMC!H32+'Custo Merc'!H27</f>
        <v>0</v>
      </c>
      <c r="I14" s="60">
        <f>CMVMC!I32+'Custo Merc'!I27</f>
        <v>0</v>
      </c>
      <c r="J14" s="57"/>
      <c r="K14" s="57"/>
    </row>
    <row r="15" spans="1:11" ht="15" customHeight="1">
      <c r="A15" s="306" t="s">
        <v>419</v>
      </c>
      <c r="B15" s="65"/>
      <c r="C15" s="60"/>
      <c r="D15" s="60">
        <f>FSE!D20</f>
        <v>0</v>
      </c>
      <c r="E15" s="60">
        <f>FSE!E20</f>
        <v>0</v>
      </c>
      <c r="F15" s="60">
        <f>FSE!F20</f>
        <v>0</v>
      </c>
      <c r="G15" s="60">
        <f>FSE!G20</f>
        <v>0</v>
      </c>
      <c r="H15" s="60">
        <f>FSE!H20</f>
        <v>0</v>
      </c>
      <c r="I15" s="60">
        <f>FSE!I20</f>
        <v>0</v>
      </c>
      <c r="J15" s="57"/>
      <c r="K15" s="57"/>
    </row>
    <row r="16" spans="1:11" ht="15" customHeight="1">
      <c r="A16" s="306" t="s">
        <v>428</v>
      </c>
      <c r="B16" s="65"/>
      <c r="C16" s="60"/>
      <c r="D16" s="60">
        <f>'C. Pessoal'!D33</f>
        <v>0</v>
      </c>
      <c r="E16" s="60">
        <f>'C. Pessoal'!E33</f>
        <v>0</v>
      </c>
      <c r="F16" s="60">
        <f>'C. Pessoal'!F33</f>
        <v>0</v>
      </c>
      <c r="G16" s="60">
        <f>'C. Pessoal'!G33</f>
        <v>0</v>
      </c>
      <c r="H16" s="60">
        <f>'C. Pessoal'!H33</f>
        <v>0</v>
      </c>
      <c r="I16" s="60">
        <f>'C. Pessoal'!I33</f>
        <v>0</v>
      </c>
      <c r="J16" s="57"/>
      <c r="K16" s="57"/>
    </row>
    <row r="17" spans="1:11" ht="15" customHeight="1">
      <c r="A17" s="306" t="s">
        <v>606</v>
      </c>
      <c r="B17" s="65"/>
      <c r="C17" s="60"/>
      <c r="D17" s="60">
        <f>Invest!E71</f>
        <v>0</v>
      </c>
      <c r="E17" s="60">
        <f>Invest!F71</f>
        <v>0</v>
      </c>
      <c r="F17" s="60">
        <f>Invest!G71</f>
        <v>0</v>
      </c>
      <c r="G17" s="60">
        <f>Invest!H71</f>
        <v>0</v>
      </c>
      <c r="H17" s="60">
        <f>Invest!I71</f>
        <v>0</v>
      </c>
      <c r="I17" s="60">
        <f>Invest!J71</f>
        <v>0</v>
      </c>
      <c r="J17" s="57"/>
      <c r="K17" s="57"/>
    </row>
    <row r="18" spans="1:11" ht="15" customHeight="1">
      <c r="A18" s="306" t="s">
        <v>607</v>
      </c>
      <c r="B18" s="65"/>
      <c r="C18" s="60"/>
      <c r="D18" s="60">
        <f>FSE!D28</f>
        <v>0</v>
      </c>
      <c r="E18" s="60">
        <f>FSE!E28</f>
        <v>0</v>
      </c>
      <c r="F18" s="60">
        <f>FSE!F28</f>
        <v>0</v>
      </c>
      <c r="G18" s="60">
        <f>FSE!G28</f>
        <v>0</v>
      </c>
      <c r="H18" s="60">
        <f>FSE!H28</f>
        <v>0</v>
      </c>
      <c r="I18" s="60">
        <f>FSE!I28</f>
        <v>0</v>
      </c>
      <c r="J18" s="57"/>
      <c r="K18" s="57"/>
    </row>
    <row r="19" spans="1:11" ht="15" customHeight="1">
      <c r="A19" s="306" t="s">
        <v>608</v>
      </c>
      <c r="B19" s="65"/>
      <c r="C19" s="60"/>
      <c r="D19" s="60">
        <v>0</v>
      </c>
      <c r="E19" s="60">
        <v>0</v>
      </c>
      <c r="F19" s="60">
        <v>0</v>
      </c>
      <c r="G19" s="60">
        <v>0</v>
      </c>
      <c r="H19" s="60">
        <v>0</v>
      </c>
      <c r="I19" s="60">
        <v>0</v>
      </c>
      <c r="J19" s="57"/>
      <c r="K19" s="57"/>
    </row>
    <row r="20" spans="1:11" ht="15" customHeight="1">
      <c r="A20" s="306" t="s">
        <v>609</v>
      </c>
      <c r="B20" s="65"/>
      <c r="C20" s="60"/>
      <c r="D20" s="60">
        <v>0</v>
      </c>
      <c r="E20" s="60">
        <v>0</v>
      </c>
      <c r="F20" s="60">
        <v>0</v>
      </c>
      <c r="G20" s="60">
        <v>0</v>
      </c>
      <c r="H20" s="60">
        <v>0</v>
      </c>
      <c r="I20" s="60">
        <v>0</v>
      </c>
      <c r="J20" s="57"/>
      <c r="K20" s="57"/>
    </row>
    <row r="21" spans="1:11" ht="15" customHeight="1" thickBot="1">
      <c r="A21" s="305" t="s">
        <v>319</v>
      </c>
      <c r="B21" s="472"/>
      <c r="C21" s="222"/>
      <c r="D21" s="139">
        <f t="shared" ref="D21:I21" si="1">SUM(D14:D20)</f>
        <v>0</v>
      </c>
      <c r="E21" s="139">
        <f t="shared" si="1"/>
        <v>0</v>
      </c>
      <c r="F21" s="139">
        <f t="shared" si="1"/>
        <v>0</v>
      </c>
      <c r="G21" s="139">
        <f t="shared" si="1"/>
        <v>0</v>
      </c>
      <c r="H21" s="139">
        <f t="shared" si="1"/>
        <v>0</v>
      </c>
      <c r="I21" s="139">
        <f t="shared" si="1"/>
        <v>0</v>
      </c>
      <c r="J21" s="57"/>
      <c r="K21" s="57"/>
    </row>
    <row r="22" spans="1:11" ht="15" customHeight="1" thickTop="1" thickBot="1">
      <c r="A22" s="300" t="s">
        <v>610</v>
      </c>
      <c r="B22" s="473"/>
      <c r="C22" s="301"/>
      <c r="D22" s="328">
        <f t="shared" ref="D22:I22" si="2">D12-D21</f>
        <v>0</v>
      </c>
      <c r="E22" s="328">
        <f t="shared" si="2"/>
        <v>0</v>
      </c>
      <c r="F22" s="328">
        <f t="shared" si="2"/>
        <v>0</v>
      </c>
      <c r="G22" s="328">
        <f t="shared" si="2"/>
        <v>0</v>
      </c>
      <c r="H22" s="328">
        <f t="shared" si="2"/>
        <v>0</v>
      </c>
      <c r="I22" s="328">
        <f t="shared" si="2"/>
        <v>0</v>
      </c>
      <c r="J22" s="57"/>
      <c r="K22" s="57"/>
    </row>
    <row r="23" spans="1:11" ht="15" customHeight="1" thickTop="1">
      <c r="A23" s="306" t="s">
        <v>496</v>
      </c>
      <c r="B23" s="65"/>
      <c r="C23" s="263"/>
      <c r="D23" s="60">
        <f>Estado!D77</f>
        <v>0</v>
      </c>
      <c r="E23" s="60">
        <f>Estado!E77</f>
        <v>0</v>
      </c>
      <c r="F23" s="60">
        <f>Estado!F77</f>
        <v>0</v>
      </c>
      <c r="G23" s="60">
        <f>Estado!G77</f>
        <v>0</v>
      </c>
      <c r="H23" s="60">
        <f>Estado!H77</f>
        <v>0</v>
      </c>
      <c r="I23" s="60">
        <f>Estado!I77</f>
        <v>0</v>
      </c>
      <c r="J23" s="57"/>
      <c r="K23" s="57"/>
    </row>
    <row r="24" spans="1:11" ht="15" customHeight="1">
      <c r="A24" s="306" t="s">
        <v>499</v>
      </c>
      <c r="B24" s="65"/>
      <c r="C24" s="60"/>
      <c r="D24" s="60">
        <f>'Plano Financ'!C38</f>
        <v>0</v>
      </c>
      <c r="E24" s="60">
        <f>'Plano Financ'!D38</f>
        <v>0</v>
      </c>
      <c r="F24" s="60">
        <f>'Plano Financ'!E38</f>
        <v>0</v>
      </c>
      <c r="G24" s="60">
        <f>'Plano Financ'!F38</f>
        <v>0</v>
      </c>
      <c r="H24" s="60">
        <f>'Plano Financ'!G38</f>
        <v>0</v>
      </c>
      <c r="I24" s="60">
        <f>'Plano Financ'!H38</f>
        <v>0</v>
      </c>
      <c r="J24" s="57"/>
      <c r="K24" s="57"/>
    </row>
    <row r="25" spans="1:11" ht="15" customHeight="1" thickBot="1">
      <c r="A25" s="145" t="s">
        <v>611</v>
      </c>
      <c r="B25" s="472"/>
      <c r="C25" s="222"/>
      <c r="D25" s="139">
        <f t="shared" ref="D25:I25" si="3">D22-D23+D24</f>
        <v>0</v>
      </c>
      <c r="E25" s="139">
        <f t="shared" si="3"/>
        <v>0</v>
      </c>
      <c r="F25" s="139">
        <f t="shared" si="3"/>
        <v>0</v>
      </c>
      <c r="G25" s="139">
        <f t="shared" si="3"/>
        <v>0</v>
      </c>
      <c r="H25" s="139">
        <f t="shared" si="3"/>
        <v>0</v>
      </c>
      <c r="I25" s="139">
        <f t="shared" si="3"/>
        <v>0</v>
      </c>
      <c r="J25" s="57"/>
      <c r="K25" s="57"/>
    </row>
    <row r="26" spans="1:11" ht="15" customHeight="1" thickTop="1" thickBot="1">
      <c r="A26" s="307" t="s">
        <v>612</v>
      </c>
      <c r="B26" s="449"/>
      <c r="C26" s="302"/>
      <c r="D26" s="126">
        <f>IF(D25&gt;0,D25*Estado!D$5,0)</f>
        <v>0</v>
      </c>
      <c r="E26" s="126">
        <f>IF(AND(E25&gt;0,Balanço!E31&gt;=0),E25*Estado!D5,IF(AND(AND(E25&gt;0,Balanço!E31&lt;0),(E25+Balanço!E31)&gt;0),(E25+Balanço!E31)*Estado!D5,0))</f>
        <v>0</v>
      </c>
      <c r="F26" s="126">
        <f>IF(AND(F25&gt;0,Balanço!F31&gt;=0),F25*Estado!E5,IF(AND(AND(F25&gt;0,Balanço!F31&lt;0),(F25+Balanço!F31)&gt;0),(F25+Balanço!F31)*Estado!E5,0))</f>
        <v>0</v>
      </c>
      <c r="G26" s="126">
        <f>IF(AND(G25&gt;0,Balanço!G31&gt;=0),G25*Estado!F5,IF(AND(AND(G25&gt;0,Balanço!G31&lt;0),(G25+Balanço!G31)&gt;0),(G25+Balanço!G31)*Estado!F5,0))</f>
        <v>0</v>
      </c>
      <c r="H26" s="126">
        <f>IF(AND(H25&gt;0,Balanço!H31&gt;=0),H25*Estado!G5,IF(AND(AND(H25&gt;0,Balanço!H31&lt;0),(H25+Balanço!H31)&gt;0),(H25+Balanço!H31)*Estado!G5,0))</f>
        <v>0</v>
      </c>
      <c r="I26" s="126">
        <f>IF(AND(I25&gt;0,Balanço!J31&gt;=0),I25*Estado!H5,IF(AND(AND(I25&gt;0,Balanço!J31&lt;0),(I25+Balanço!J31)&gt;0),(I25+Balanço!J31)*Estado!H5,0))</f>
        <v>0</v>
      </c>
      <c r="J26" s="57"/>
      <c r="K26" s="57"/>
    </row>
    <row r="27" spans="1:11" ht="15" customHeight="1" thickTop="1" thickBot="1">
      <c r="A27" s="303" t="s">
        <v>613</v>
      </c>
      <c r="B27" s="474"/>
      <c r="C27" s="304"/>
      <c r="D27" s="134">
        <f t="shared" ref="D27:I27" si="4">D25-D26</f>
        <v>0</v>
      </c>
      <c r="E27" s="134">
        <f t="shared" si="4"/>
        <v>0</v>
      </c>
      <c r="F27" s="134">
        <f t="shared" si="4"/>
        <v>0</v>
      </c>
      <c r="G27" s="134">
        <f t="shared" si="4"/>
        <v>0</v>
      </c>
      <c r="H27" s="134">
        <f t="shared" si="4"/>
        <v>0</v>
      </c>
      <c r="I27" s="134">
        <f t="shared" si="4"/>
        <v>0</v>
      </c>
      <c r="J27" s="57"/>
      <c r="K27" s="57"/>
    </row>
    <row r="28" spans="1:11">
      <c r="A28" s="57"/>
      <c r="B28" s="57"/>
      <c r="C28" s="57"/>
      <c r="D28" s="57"/>
      <c r="E28" s="57"/>
      <c r="F28" s="57"/>
      <c r="G28" s="57"/>
      <c r="H28" s="57"/>
      <c r="I28" s="57"/>
      <c r="J28" s="57"/>
      <c r="K28" s="57"/>
    </row>
    <row r="29" spans="1:11">
      <c r="A29" s="57"/>
      <c r="B29" s="57"/>
      <c r="C29" s="57"/>
      <c r="D29" s="317"/>
      <c r="E29" s="317"/>
      <c r="F29" s="317"/>
      <c r="G29" s="317"/>
      <c r="H29" s="317"/>
      <c r="I29" s="317"/>
      <c r="J29" s="57"/>
      <c r="K29" s="57"/>
    </row>
    <row r="30" spans="1:11">
      <c r="A30" s="57"/>
      <c r="B30" s="57"/>
      <c r="C30" s="57"/>
      <c r="D30" s="317"/>
      <c r="E30" s="317"/>
      <c r="F30" s="317"/>
      <c r="G30" s="317"/>
      <c r="H30" s="317"/>
      <c r="I30" s="317"/>
      <c r="J30" s="57"/>
      <c r="K30" s="57"/>
    </row>
    <row r="31" spans="1:11">
      <c r="A31" s="57"/>
      <c r="D31" s="317"/>
      <c r="E31" s="317"/>
      <c r="F31" s="317"/>
      <c r="G31" s="317"/>
      <c r="H31" s="317"/>
      <c r="I31" s="317"/>
    </row>
    <row r="32" spans="1:11">
      <c r="A32" s="57"/>
      <c r="D32" s="317"/>
      <c r="E32" s="317"/>
      <c r="F32" s="317"/>
      <c r="G32" s="317"/>
      <c r="H32" s="317"/>
      <c r="I32" s="317"/>
    </row>
    <row r="33" spans="1:9">
      <c r="A33" s="57"/>
      <c r="D33" s="317"/>
      <c r="E33" s="317"/>
      <c r="F33" s="317"/>
      <c r="G33" s="317"/>
      <c r="H33" s="317"/>
      <c r="I33" s="317"/>
    </row>
    <row r="34" spans="1:9">
      <c r="A34" s="57"/>
      <c r="D34" s="317"/>
      <c r="E34" s="317"/>
      <c r="F34" s="317"/>
      <c r="G34" s="317"/>
      <c r="H34" s="317"/>
      <c r="I34" s="317"/>
    </row>
    <row r="35" spans="1:9">
      <c r="A35" s="57"/>
      <c r="D35" s="317"/>
      <c r="E35" s="317"/>
      <c r="F35" s="317"/>
      <c r="G35" s="317"/>
      <c r="H35" s="317"/>
      <c r="I35" s="317"/>
    </row>
    <row r="36" spans="1:9">
      <c r="A36" s="57"/>
      <c r="D36" s="317"/>
      <c r="E36" s="317"/>
      <c r="F36" s="317"/>
      <c r="G36" s="317"/>
      <c r="H36" s="317"/>
      <c r="I36" s="317"/>
    </row>
    <row r="37" spans="1:9">
      <c r="A37" s="57"/>
      <c r="D37" s="317"/>
      <c r="E37" s="317"/>
      <c r="F37" s="317"/>
      <c r="G37" s="317"/>
      <c r="H37" s="317"/>
      <c r="I37" s="317"/>
    </row>
    <row r="38" spans="1:9">
      <c r="A38" s="57"/>
      <c r="D38" s="317"/>
      <c r="E38" s="317"/>
      <c r="F38" s="317"/>
      <c r="G38" s="317"/>
      <c r="H38" s="317"/>
      <c r="I38" s="317"/>
    </row>
    <row r="39" spans="1:9">
      <c r="A39" s="57"/>
      <c r="D39" s="317"/>
      <c r="E39" s="317"/>
      <c r="F39" s="317"/>
      <c r="G39" s="317"/>
      <c r="H39" s="317"/>
      <c r="I39" s="317"/>
    </row>
    <row r="40" spans="1:9">
      <c r="A40" s="57"/>
      <c r="D40" s="317"/>
      <c r="E40" s="317"/>
      <c r="F40" s="317"/>
      <c r="G40" s="317"/>
      <c r="H40" s="317"/>
      <c r="I40" s="317"/>
    </row>
    <row r="41" spans="1:9">
      <c r="A41" s="57"/>
      <c r="D41" s="317"/>
      <c r="E41" s="317"/>
      <c r="F41" s="317"/>
      <c r="G41" s="317"/>
      <c r="H41" s="317"/>
      <c r="I41" s="317"/>
    </row>
    <row r="42" spans="1:9">
      <c r="A42" s="57"/>
      <c r="D42" s="317"/>
      <c r="E42" s="317"/>
      <c r="F42" s="317"/>
      <c r="G42" s="317"/>
      <c r="H42" s="317"/>
      <c r="I42" s="317"/>
    </row>
    <row r="43" spans="1:9">
      <c r="A43" s="57"/>
      <c r="D43" s="317"/>
      <c r="E43" s="317"/>
      <c r="F43" s="317"/>
      <c r="G43" s="317"/>
      <c r="H43" s="317"/>
      <c r="I43" s="317"/>
    </row>
    <row r="44" spans="1:9">
      <c r="A44" s="57"/>
      <c r="D44" s="317"/>
      <c r="E44" s="317"/>
      <c r="F44" s="317"/>
      <c r="G44" s="317"/>
      <c r="H44" s="317"/>
      <c r="I44" s="317"/>
    </row>
    <row r="45" spans="1:9">
      <c r="A45" s="57"/>
      <c r="D45" s="317"/>
      <c r="E45" s="317"/>
      <c r="F45" s="317"/>
      <c r="G45" s="317"/>
      <c r="H45" s="317"/>
      <c r="I45" s="317"/>
    </row>
    <row r="46" spans="1:9">
      <c r="A46" s="57"/>
      <c r="D46" s="317"/>
      <c r="E46" s="317"/>
      <c r="F46" s="317"/>
      <c r="G46" s="317"/>
      <c r="H46" s="317"/>
      <c r="I46" s="317"/>
    </row>
    <row r="47" spans="1:9">
      <c r="A47" s="57"/>
      <c r="D47" s="317"/>
      <c r="E47" s="317"/>
      <c r="F47" s="317"/>
      <c r="G47" s="317"/>
      <c r="H47" s="317"/>
      <c r="I47" s="317"/>
    </row>
    <row r="48" spans="1:9">
      <c r="A48" s="57"/>
      <c r="D48" s="317"/>
      <c r="E48" s="317"/>
      <c r="F48" s="317"/>
      <c r="G48" s="317"/>
      <c r="H48" s="317"/>
      <c r="I48" s="317"/>
    </row>
    <row r="49" spans="1:9">
      <c r="A49" s="57"/>
      <c r="D49" s="317"/>
      <c r="E49" s="317"/>
      <c r="F49" s="317"/>
      <c r="G49" s="317"/>
      <c r="H49" s="317"/>
      <c r="I49" s="317"/>
    </row>
    <row r="50" spans="1:9">
      <c r="A50" s="57"/>
      <c r="D50" s="317"/>
      <c r="E50" s="317"/>
      <c r="F50" s="317"/>
      <c r="G50" s="317"/>
      <c r="H50" s="317"/>
      <c r="I50" s="317"/>
    </row>
    <row r="51" spans="1:9">
      <c r="A51" s="57"/>
      <c r="D51" s="317"/>
      <c r="E51" s="317"/>
      <c r="F51" s="317"/>
      <c r="G51" s="317"/>
      <c r="H51" s="317"/>
      <c r="I51" s="317"/>
    </row>
    <row r="52" spans="1:9">
      <c r="A52" s="57"/>
      <c r="D52" s="317"/>
      <c r="E52" s="317"/>
      <c r="F52" s="317"/>
      <c r="G52" s="317"/>
      <c r="H52" s="317"/>
      <c r="I52" s="317"/>
    </row>
    <row r="53" spans="1:9">
      <c r="A53" s="57"/>
      <c r="D53" s="317"/>
      <c r="E53" s="317"/>
      <c r="F53" s="317"/>
      <c r="G53" s="317"/>
      <c r="H53" s="317"/>
      <c r="I53" s="317"/>
    </row>
    <row r="54" spans="1:9">
      <c r="A54" s="57"/>
    </row>
    <row r="55" spans="1:9">
      <c r="A55" s="57"/>
    </row>
    <row r="56" spans="1:9">
      <c r="A56" s="57"/>
    </row>
    <row r="57" spans="1:9">
      <c r="A57" s="57"/>
    </row>
    <row r="58" spans="1:9">
      <c r="A58" s="57"/>
    </row>
    <row r="59" spans="1:9">
      <c r="A59" s="57"/>
    </row>
  </sheetData>
  <phoneticPr fontId="0" type="noConversion"/>
  <printOptions horizontalCentered="1"/>
  <pageMargins left="0.75" right="0.75" top="0.56000000000000005" bottom="0.98425196850393704" header="0" footer="0"/>
  <pageSetup paperSize="9" scale="80" orientation="portrait" r:id="rId1"/>
  <headerFooter alignWithMargins="0"/>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23">
    <pageSetUpPr fitToPage="1"/>
  </sheetPr>
  <dimension ref="A1:L52"/>
  <sheetViews>
    <sheetView view="pageBreakPreview" zoomScaleNormal="100" zoomScaleSheetLayoutView="100" workbookViewId="0">
      <selection activeCell="A9" sqref="A9:A10"/>
    </sheetView>
  </sheetViews>
  <sheetFormatPr defaultRowHeight="12.75" outlineLevelCol="1"/>
  <cols>
    <col min="1" max="1" width="40.42578125" style="54" customWidth="1"/>
    <col min="2" max="3" width="11.42578125" style="54" hidden="1" customWidth="1" outlineLevel="1"/>
    <col min="4" max="4" width="11.42578125" style="54" customWidth="1" collapsed="1"/>
    <col min="5" max="9" width="11.42578125" style="54" customWidth="1"/>
    <col min="10" max="12" width="9.140625" style="234"/>
    <col min="13" max="16384" width="9.140625" style="54"/>
  </cols>
  <sheetData>
    <row r="1" spans="1:9" ht="18.75">
      <c r="A1" s="308" t="s">
        <v>614</v>
      </c>
      <c r="B1" s="234"/>
      <c r="C1" s="234"/>
      <c r="D1" s="234"/>
      <c r="E1" s="234"/>
      <c r="F1" s="234"/>
      <c r="G1" s="234"/>
      <c r="H1" s="234"/>
      <c r="I1" s="234"/>
    </row>
    <row r="2" spans="1:9" ht="13.5" thickBot="1">
      <c r="A2" s="5"/>
      <c r="B2" s="78"/>
      <c r="C2" s="78"/>
      <c r="D2" s="78"/>
      <c r="E2" s="78"/>
      <c r="F2" s="78"/>
      <c r="G2" s="78"/>
      <c r="H2" s="78"/>
      <c r="I2" s="78"/>
    </row>
    <row r="3" spans="1:9" ht="13.5" thickTop="1">
      <c r="A3" s="169" t="s">
        <v>615</v>
      </c>
      <c r="B3" s="166"/>
      <c r="C3" s="166">
        <f>Pressupostos!B$6</f>
        <v>2010</v>
      </c>
      <c r="D3" s="166">
        <f>Pressupostos!C$6</f>
        <v>2011</v>
      </c>
      <c r="E3" s="166">
        <f>Pressupostos!D$6</f>
        <v>2012</v>
      </c>
      <c r="F3" s="166">
        <f>Pressupostos!E$6</f>
        <v>2013</v>
      </c>
      <c r="G3" s="166">
        <f>Pressupostos!F$6</f>
        <v>2014</v>
      </c>
      <c r="H3" s="166">
        <f>Pressupostos!G$6</f>
        <v>2015</v>
      </c>
      <c r="I3" s="166">
        <f>Pressupostos!H$6</f>
        <v>2016</v>
      </c>
    </row>
    <row r="4" spans="1:9">
      <c r="A4" s="329" t="s">
        <v>200</v>
      </c>
      <c r="B4" s="67"/>
      <c r="C4" s="70"/>
      <c r="D4" s="70"/>
      <c r="E4" s="70"/>
      <c r="F4" s="70"/>
      <c r="G4" s="70"/>
      <c r="H4" s="70"/>
      <c r="I4" s="70"/>
    </row>
    <row r="5" spans="1:9">
      <c r="A5" s="294" t="s">
        <v>616</v>
      </c>
      <c r="B5" s="132"/>
      <c r="C5" s="60">
        <f>Invest!B21+Invest!C21</f>
        <v>0</v>
      </c>
      <c r="D5" s="60">
        <f>Invest!C21+Invest!D21</f>
        <v>0</v>
      </c>
      <c r="E5" s="60">
        <f>D5+Invest!E21</f>
        <v>0</v>
      </c>
      <c r="F5" s="60">
        <f>E5+Invest!F21</f>
        <v>0</v>
      </c>
      <c r="G5" s="60">
        <f>F5+Invest!G21</f>
        <v>0</v>
      </c>
      <c r="H5" s="60">
        <f>G5+Invest!H21</f>
        <v>0</v>
      </c>
      <c r="I5" s="60">
        <f>H5+Invest!I21</f>
        <v>0</v>
      </c>
    </row>
    <row r="6" spans="1:9">
      <c r="A6" s="144" t="s">
        <v>617</v>
      </c>
      <c r="B6" s="475"/>
      <c r="C6" s="133">
        <f>'Dem Resultados'!C17</f>
        <v>0</v>
      </c>
      <c r="D6" s="133">
        <f>C6+'Dem Resultados'!D17</f>
        <v>0</v>
      </c>
      <c r="E6" s="133">
        <f>D6+'Dem Resultados'!E17</f>
        <v>0</v>
      </c>
      <c r="F6" s="133">
        <f>E6+'Dem Resultados'!F17</f>
        <v>0</v>
      </c>
      <c r="G6" s="133">
        <f>F6+'Dem Resultados'!G17</f>
        <v>0</v>
      </c>
      <c r="H6" s="133">
        <f>G6+'Dem Resultados'!H17</f>
        <v>0</v>
      </c>
      <c r="I6" s="133">
        <f>H6+'Dem Resultados'!I17</f>
        <v>0</v>
      </c>
    </row>
    <row r="7" spans="1:9" ht="13.5" thickBot="1">
      <c r="A7" s="68"/>
      <c r="B7" s="146"/>
      <c r="C7" s="139">
        <f t="shared" ref="C7:I7" si="0">C5-C6</f>
        <v>0</v>
      </c>
      <c r="D7" s="139">
        <f t="shared" si="0"/>
        <v>0</v>
      </c>
      <c r="E7" s="139">
        <f t="shared" si="0"/>
        <v>0</v>
      </c>
      <c r="F7" s="139">
        <f t="shared" si="0"/>
        <v>0</v>
      </c>
      <c r="G7" s="139">
        <f t="shared" si="0"/>
        <v>0</v>
      </c>
      <c r="H7" s="139">
        <f t="shared" si="0"/>
        <v>0</v>
      </c>
      <c r="I7" s="139">
        <f t="shared" si="0"/>
        <v>0</v>
      </c>
    </row>
    <row r="8" spans="1:9" ht="13.5" thickTop="1">
      <c r="A8" s="243" t="s">
        <v>618</v>
      </c>
      <c r="B8" s="476"/>
      <c r="C8" s="326"/>
      <c r="D8" s="326"/>
      <c r="E8" s="326"/>
      <c r="F8" s="326"/>
      <c r="G8" s="326"/>
      <c r="H8" s="326"/>
      <c r="I8" s="326"/>
    </row>
    <row r="9" spans="1:9">
      <c r="A9" s="144" t="s">
        <v>619</v>
      </c>
      <c r="B9" s="132"/>
      <c r="C9" s="60">
        <f>FMN!C5</f>
        <v>0</v>
      </c>
      <c r="D9" s="60">
        <f>FMN!D5</f>
        <v>0</v>
      </c>
      <c r="E9" s="60">
        <f>FMN!E5</f>
        <v>0</v>
      </c>
      <c r="F9" s="60">
        <f>FMN!F5</f>
        <v>0</v>
      </c>
      <c r="G9" s="60">
        <f>FMN!G5</f>
        <v>0</v>
      </c>
      <c r="H9" s="60">
        <f>FMN!H5</f>
        <v>0</v>
      </c>
      <c r="I9" s="60">
        <f>FMN!I5</f>
        <v>0</v>
      </c>
    </row>
    <row r="10" spans="1:9">
      <c r="A10" s="144" t="s">
        <v>620</v>
      </c>
      <c r="B10" s="132"/>
      <c r="C10" s="60">
        <f>FMN!C6</f>
        <v>0</v>
      </c>
      <c r="D10" s="60">
        <f>FMN!D6</f>
        <v>0</v>
      </c>
      <c r="E10" s="60">
        <f>FMN!E6</f>
        <v>0</v>
      </c>
      <c r="F10" s="60">
        <f>FMN!F6</f>
        <v>0</v>
      </c>
      <c r="G10" s="60">
        <f>FMN!G6</f>
        <v>0</v>
      </c>
      <c r="H10" s="60">
        <f>FMN!H6</f>
        <v>0</v>
      </c>
      <c r="I10" s="60">
        <f>FMN!I6</f>
        <v>0</v>
      </c>
    </row>
    <row r="11" spans="1:9">
      <c r="A11" s="144" t="s">
        <v>621</v>
      </c>
      <c r="B11" s="475"/>
      <c r="C11" s="133">
        <f>FMN!C7</f>
        <v>0</v>
      </c>
      <c r="D11" s="133">
        <f>FMN!D7</f>
        <v>0</v>
      </c>
      <c r="E11" s="133">
        <f>FMN!E7</f>
        <v>0</v>
      </c>
      <c r="F11" s="133">
        <f>FMN!F7</f>
        <v>0</v>
      </c>
      <c r="G11" s="133">
        <f>FMN!G7</f>
        <v>0</v>
      </c>
      <c r="H11" s="133">
        <f>FMN!H7</f>
        <v>0</v>
      </c>
      <c r="I11" s="133">
        <f>FMN!I7</f>
        <v>0</v>
      </c>
    </row>
    <row r="12" spans="1:9">
      <c r="A12" s="68"/>
      <c r="B12" s="274"/>
      <c r="C12" s="195">
        <f t="shared" ref="C12:I12" si="1">SUM(C9:C11)</f>
        <v>0</v>
      </c>
      <c r="D12" s="195">
        <f t="shared" si="1"/>
        <v>0</v>
      </c>
      <c r="E12" s="195">
        <f t="shared" si="1"/>
        <v>0</v>
      </c>
      <c r="F12" s="195">
        <f t="shared" si="1"/>
        <v>0</v>
      </c>
      <c r="G12" s="195">
        <f t="shared" si="1"/>
        <v>0</v>
      </c>
      <c r="H12" s="195">
        <f t="shared" si="1"/>
        <v>0</v>
      </c>
      <c r="I12" s="195">
        <f t="shared" si="1"/>
        <v>0</v>
      </c>
    </row>
    <row r="13" spans="1:9">
      <c r="A13" s="144" t="s">
        <v>622</v>
      </c>
      <c r="B13" s="475"/>
      <c r="C13" s="133">
        <f>FSE!C24</f>
        <v>0</v>
      </c>
      <c r="D13" s="133">
        <f>FSE!D24</f>
        <v>0</v>
      </c>
      <c r="E13" s="133">
        <f>FSE!E24</f>
        <v>0</v>
      </c>
      <c r="F13" s="133">
        <f>FSE!F24</f>
        <v>0</v>
      </c>
      <c r="G13" s="133">
        <f>FSE!G24</f>
        <v>0</v>
      </c>
      <c r="H13" s="133">
        <f>FSE!H24</f>
        <v>0</v>
      </c>
      <c r="I13" s="133">
        <f>FSE!I24</f>
        <v>0</v>
      </c>
    </row>
    <row r="14" spans="1:9" ht="13.5" thickBot="1">
      <c r="A14" s="68"/>
      <c r="B14" s="146"/>
      <c r="C14" s="139">
        <f t="shared" ref="C14:I14" si="2">C12-C13</f>
        <v>0</v>
      </c>
      <c r="D14" s="139">
        <f t="shared" si="2"/>
        <v>0</v>
      </c>
      <c r="E14" s="139">
        <f t="shared" si="2"/>
        <v>0</v>
      </c>
      <c r="F14" s="139">
        <f t="shared" si="2"/>
        <v>0</v>
      </c>
      <c r="G14" s="139">
        <f t="shared" si="2"/>
        <v>0</v>
      </c>
      <c r="H14" s="139">
        <f t="shared" si="2"/>
        <v>0</v>
      </c>
      <c r="I14" s="139">
        <f t="shared" si="2"/>
        <v>0</v>
      </c>
    </row>
    <row r="15" spans="1:9" ht="13.5" thickTop="1">
      <c r="A15" s="243" t="s">
        <v>623</v>
      </c>
      <c r="B15" s="132"/>
      <c r="C15" s="60">
        <v>0</v>
      </c>
      <c r="D15" s="60">
        <v>0</v>
      </c>
      <c r="E15" s="60">
        <v>0</v>
      </c>
      <c r="F15" s="60">
        <v>0</v>
      </c>
      <c r="G15" s="60">
        <v>0</v>
      </c>
      <c r="H15" s="60">
        <v>0</v>
      </c>
      <c r="I15" s="60">
        <v>0</v>
      </c>
    </row>
    <row r="16" spans="1:9">
      <c r="A16" s="243" t="s">
        <v>624</v>
      </c>
      <c r="B16" s="476"/>
      <c r="C16" s="326"/>
      <c r="D16" s="326"/>
      <c r="E16" s="326"/>
      <c r="F16" s="326"/>
      <c r="G16" s="326"/>
      <c r="H16" s="326"/>
      <c r="I16" s="326"/>
    </row>
    <row r="17" spans="1:10">
      <c r="A17" s="144" t="s">
        <v>625</v>
      </c>
      <c r="B17" s="132"/>
      <c r="C17" s="60">
        <f>Estado!D35</f>
        <v>0</v>
      </c>
      <c r="D17" s="60">
        <f>Estado!E35</f>
        <v>0</v>
      </c>
      <c r="E17" s="60">
        <f>Estado!F35</f>
        <v>0</v>
      </c>
      <c r="F17" s="60">
        <f>Estado!G35</f>
        <v>0</v>
      </c>
      <c r="G17" s="60">
        <f>Estado!H35</f>
        <v>0</v>
      </c>
      <c r="H17" s="60">
        <f>Estado!I35</f>
        <v>0</v>
      </c>
      <c r="I17" s="60">
        <f>Estado!J35</f>
        <v>0</v>
      </c>
    </row>
    <row r="18" spans="1:10">
      <c r="A18" s="144" t="s">
        <v>626</v>
      </c>
      <c r="B18" s="132"/>
      <c r="C18" s="60">
        <f>IF(Estado!C30&lt;0,-Estado!C30,0)</f>
        <v>0</v>
      </c>
      <c r="D18" s="60">
        <f>IF(Estado!D30&lt;0,-Estado!D30,0)</f>
        <v>0</v>
      </c>
      <c r="E18" s="60">
        <f>IF(Estado!E30&lt;0,-Estado!E30,0)</f>
        <v>0</v>
      </c>
      <c r="F18" s="60">
        <f>IF(Estado!F30&lt;0,-Estado!F30,0)</f>
        <v>0</v>
      </c>
      <c r="G18" s="60">
        <f>IF(Estado!G30&lt;0,-Estado!G30,0)</f>
        <v>0</v>
      </c>
      <c r="H18" s="60">
        <f>IF(Estado!H30&lt;0,-Estado!H30,0)</f>
        <v>0</v>
      </c>
      <c r="I18" s="60">
        <f>IF(Estado!I30&lt;0,-Estado!I30,0)</f>
        <v>0</v>
      </c>
    </row>
    <row r="19" spans="1:10">
      <c r="A19" s="144" t="s">
        <v>627</v>
      </c>
      <c r="B19" s="475"/>
      <c r="C19" s="133">
        <v>0</v>
      </c>
      <c r="D19" s="133">
        <v>0</v>
      </c>
      <c r="E19" s="133">
        <v>0</v>
      </c>
      <c r="F19" s="133">
        <v>0</v>
      </c>
      <c r="G19" s="133">
        <v>0</v>
      </c>
      <c r="H19" s="133">
        <v>0</v>
      </c>
      <c r="I19" s="133">
        <v>0</v>
      </c>
    </row>
    <row r="20" spans="1:10">
      <c r="A20" s="68"/>
      <c r="B20" s="274"/>
      <c r="C20" s="195">
        <f t="shared" ref="C20:I20" si="3">SUM(C17:C19)</f>
        <v>0</v>
      </c>
      <c r="D20" s="195">
        <f t="shared" si="3"/>
        <v>0</v>
      </c>
      <c r="E20" s="195">
        <f t="shared" si="3"/>
        <v>0</v>
      </c>
      <c r="F20" s="195">
        <f t="shared" si="3"/>
        <v>0</v>
      </c>
      <c r="G20" s="195">
        <f t="shared" si="3"/>
        <v>0</v>
      </c>
      <c r="H20" s="195">
        <f t="shared" si="3"/>
        <v>0</v>
      </c>
      <c r="I20" s="195">
        <f t="shared" si="3"/>
        <v>0</v>
      </c>
    </row>
    <row r="21" spans="1:10">
      <c r="A21" s="144" t="s">
        <v>628</v>
      </c>
      <c r="B21" s="475"/>
      <c r="C21" s="133">
        <f>FSE!C25</f>
        <v>0</v>
      </c>
      <c r="D21" s="133">
        <f>FSE!D25</f>
        <v>0</v>
      </c>
      <c r="E21" s="133">
        <f>FSE!E25</f>
        <v>0</v>
      </c>
      <c r="F21" s="133">
        <f>FSE!F25</f>
        <v>0</v>
      </c>
      <c r="G21" s="133">
        <f>FSE!G25</f>
        <v>0</v>
      </c>
      <c r="H21" s="133">
        <f>FSE!H25</f>
        <v>0</v>
      </c>
      <c r="I21" s="133">
        <f>FSE!I25</f>
        <v>0</v>
      </c>
    </row>
    <row r="22" spans="1:10" ht="13.5" thickBot="1">
      <c r="A22" s="68"/>
      <c r="B22" s="146"/>
      <c r="C22" s="139">
        <f t="shared" ref="C22:I22" si="4">C20-C21</f>
        <v>0</v>
      </c>
      <c r="D22" s="139">
        <f t="shared" si="4"/>
        <v>0</v>
      </c>
      <c r="E22" s="139">
        <f t="shared" si="4"/>
        <v>0</v>
      </c>
      <c r="F22" s="139">
        <f t="shared" si="4"/>
        <v>0</v>
      </c>
      <c r="G22" s="139">
        <f t="shared" si="4"/>
        <v>0</v>
      </c>
      <c r="H22" s="139">
        <f t="shared" si="4"/>
        <v>0</v>
      </c>
      <c r="I22" s="139">
        <f t="shared" si="4"/>
        <v>0</v>
      </c>
    </row>
    <row r="23" spans="1:10" ht="13.5" thickTop="1">
      <c r="A23" s="243" t="s">
        <v>629</v>
      </c>
      <c r="B23" s="274"/>
      <c r="C23" s="60">
        <f>Invest!C80</f>
        <v>0</v>
      </c>
      <c r="D23" s="60">
        <f>Invest!D80</f>
        <v>0</v>
      </c>
      <c r="E23" s="60">
        <f>Invest!E80</f>
        <v>0</v>
      </c>
      <c r="F23" s="60">
        <f>Invest!F80</f>
        <v>0</v>
      </c>
      <c r="G23" s="60">
        <f>Invest!G80</f>
        <v>0</v>
      </c>
      <c r="H23" s="60">
        <f>Invest!H80</f>
        <v>0</v>
      </c>
      <c r="I23" s="60">
        <f>Invest!I80</f>
        <v>0</v>
      </c>
      <c r="J23" s="372"/>
    </row>
    <row r="24" spans="1:10">
      <c r="A24" s="243" t="s">
        <v>630</v>
      </c>
      <c r="B24" s="274"/>
      <c r="C24" s="60">
        <f>Estado!C82</f>
        <v>0</v>
      </c>
      <c r="D24" s="60">
        <f>Estado!D82</f>
        <v>0</v>
      </c>
      <c r="E24" s="60">
        <f>Estado!E82</f>
        <v>0</v>
      </c>
      <c r="F24" s="60">
        <f>Estado!F82</f>
        <v>0</v>
      </c>
      <c r="G24" s="60">
        <f>Estado!G82</f>
        <v>0</v>
      </c>
      <c r="H24" s="60">
        <f>Estado!H82</f>
        <v>0</v>
      </c>
      <c r="I24" s="60">
        <f>Estado!I82</f>
        <v>0</v>
      </c>
    </row>
    <row r="25" spans="1:10">
      <c r="A25" s="243" t="s">
        <v>631</v>
      </c>
      <c r="B25" s="477"/>
      <c r="C25" s="70">
        <v>0</v>
      </c>
      <c r="D25" s="70">
        <v>0</v>
      </c>
      <c r="E25" s="70">
        <v>0</v>
      </c>
      <c r="F25" s="70">
        <v>0</v>
      </c>
      <c r="G25" s="70">
        <v>0</v>
      </c>
      <c r="H25" s="70">
        <v>0</v>
      </c>
      <c r="I25" s="70">
        <v>0</v>
      </c>
    </row>
    <row r="26" spans="1:10" ht="13.5" thickBot="1">
      <c r="A26" s="187" t="s">
        <v>632</v>
      </c>
      <c r="B26" s="478"/>
      <c r="C26" s="81">
        <f t="shared" ref="C26:I26" si="5">C25+C24+C23+C22+C15+C14+C7</f>
        <v>0</v>
      </c>
      <c r="D26" s="81">
        <f t="shared" si="5"/>
        <v>0</v>
      </c>
      <c r="E26" s="81">
        <f t="shared" si="5"/>
        <v>0</v>
      </c>
      <c r="F26" s="81">
        <f t="shared" si="5"/>
        <v>0</v>
      </c>
      <c r="G26" s="81">
        <f t="shared" si="5"/>
        <v>0</v>
      </c>
      <c r="H26" s="81">
        <f t="shared" si="5"/>
        <v>0</v>
      </c>
      <c r="I26" s="81">
        <f t="shared" si="5"/>
        <v>0</v>
      </c>
      <c r="J26" s="373"/>
    </row>
    <row r="27" spans="1:10">
      <c r="A27" s="330" t="s">
        <v>633</v>
      </c>
      <c r="B27" s="331"/>
      <c r="C27" s="331">
        <f>Pressupostos!B$6</f>
        <v>2010</v>
      </c>
      <c r="D27" s="331">
        <f>Pressupostos!C$6</f>
        <v>2011</v>
      </c>
      <c r="E27" s="331">
        <f>Pressupostos!D$6</f>
        <v>2012</v>
      </c>
      <c r="F27" s="331">
        <f>Pressupostos!E$6</f>
        <v>2013</v>
      </c>
      <c r="G27" s="331">
        <f>Pressupostos!F$6</f>
        <v>2014</v>
      </c>
      <c r="H27" s="331">
        <f>Pressupostos!G$6</f>
        <v>2015</v>
      </c>
      <c r="I27" s="331">
        <f>Pressupostos!H$6</f>
        <v>2016</v>
      </c>
    </row>
    <row r="28" spans="1:10">
      <c r="A28" s="329" t="s">
        <v>315</v>
      </c>
      <c r="B28" s="132"/>
      <c r="C28" s="60"/>
      <c r="D28" s="60"/>
      <c r="E28" s="60"/>
      <c r="F28" s="60"/>
      <c r="G28" s="60"/>
      <c r="H28" s="60"/>
      <c r="I28" s="60"/>
    </row>
    <row r="29" spans="1:10">
      <c r="A29" s="144" t="s">
        <v>634</v>
      </c>
      <c r="B29" s="132"/>
      <c r="C29" s="60">
        <f>Financ!B6+Financ!C6</f>
        <v>0</v>
      </c>
      <c r="D29" s="60">
        <f>C29+Financ!D6</f>
        <v>0</v>
      </c>
      <c r="E29" s="60">
        <f>D29+Financ!E6</f>
        <v>0</v>
      </c>
      <c r="F29" s="60">
        <f>E29+Financ!F6</f>
        <v>0</v>
      </c>
      <c r="G29" s="60">
        <f>F29+Financ!G6</f>
        <v>0</v>
      </c>
      <c r="H29" s="60">
        <f>G29+Financ!H6</f>
        <v>0</v>
      </c>
      <c r="I29" s="60">
        <f>H29+Financ!I6</f>
        <v>0</v>
      </c>
    </row>
    <row r="30" spans="1:10">
      <c r="A30" s="144" t="s">
        <v>635</v>
      </c>
      <c r="B30" s="132"/>
      <c r="C30" s="60">
        <f>Estado!C69</f>
        <v>0</v>
      </c>
      <c r="D30" s="60">
        <f>C30+Estado!D69</f>
        <v>0</v>
      </c>
      <c r="E30" s="60">
        <f>D30+Estado!E69</f>
        <v>0</v>
      </c>
      <c r="F30" s="60">
        <f>E30+Estado!F69</f>
        <v>0</v>
      </c>
      <c r="G30" s="60">
        <f>F30+Estado!G69</f>
        <v>0</v>
      </c>
      <c r="H30" s="60">
        <f>G30+Estado!H69</f>
        <v>0</v>
      </c>
      <c r="I30" s="60">
        <f>H30+Estado!I69</f>
        <v>0</v>
      </c>
    </row>
    <row r="31" spans="1:10">
      <c r="A31" s="144" t="s">
        <v>636</v>
      </c>
      <c r="B31" s="476"/>
      <c r="C31" s="326"/>
      <c r="D31" s="60">
        <f>C31+C32*(1-Pressupostos!C31)</f>
        <v>0</v>
      </c>
      <c r="E31" s="60">
        <f>D31+D32*(1-Pressupostos!D31)</f>
        <v>0</v>
      </c>
      <c r="F31" s="60">
        <f>E31+E32*(1-Pressupostos!E31)</f>
        <v>0</v>
      </c>
      <c r="G31" s="60">
        <f>F31+F32*(1-Pressupostos!F31)</f>
        <v>0</v>
      </c>
      <c r="H31" s="60">
        <f>G31+G32*(1-Pressupostos!G31)</f>
        <v>0</v>
      </c>
      <c r="I31" s="60">
        <f>H31+H32*(1-Pressupostos!H31)</f>
        <v>0</v>
      </c>
      <c r="J31" s="373"/>
    </row>
    <row r="32" spans="1:10">
      <c r="A32" s="144" t="s">
        <v>637</v>
      </c>
      <c r="B32" s="475"/>
      <c r="C32" s="133">
        <f>'Dem Resultados'!C27</f>
        <v>0</v>
      </c>
      <c r="D32" s="133">
        <f>'Dem Resultados'!D27</f>
        <v>0</v>
      </c>
      <c r="E32" s="133">
        <f>'Dem Resultados'!E27</f>
        <v>0</v>
      </c>
      <c r="F32" s="133">
        <f>'Dem Resultados'!F27</f>
        <v>0</v>
      </c>
      <c r="G32" s="133">
        <f>'Dem Resultados'!G27</f>
        <v>0</v>
      </c>
      <c r="H32" s="133">
        <f>'Dem Resultados'!H27</f>
        <v>0</v>
      </c>
      <c r="I32" s="133">
        <f>'Dem Resultados'!I27</f>
        <v>0</v>
      </c>
    </row>
    <row r="33" spans="1:11" ht="13.5" thickBot="1">
      <c r="A33" s="68"/>
      <c r="B33" s="146"/>
      <c r="C33" s="139">
        <f t="shared" ref="C33:I33" si="6">SUM(C29:C32)</f>
        <v>0</v>
      </c>
      <c r="D33" s="139">
        <f t="shared" si="6"/>
        <v>0</v>
      </c>
      <c r="E33" s="139">
        <f t="shared" si="6"/>
        <v>0</v>
      </c>
      <c r="F33" s="139">
        <f t="shared" si="6"/>
        <v>0</v>
      </c>
      <c r="G33" s="139">
        <f t="shared" si="6"/>
        <v>0</v>
      </c>
      <c r="H33" s="139">
        <f t="shared" si="6"/>
        <v>0</v>
      </c>
      <c r="I33" s="139">
        <f t="shared" si="6"/>
        <v>0</v>
      </c>
    </row>
    <row r="34" spans="1:11" ht="13.5" thickTop="1">
      <c r="A34" s="243" t="s">
        <v>638</v>
      </c>
      <c r="B34" s="132"/>
      <c r="C34" s="60"/>
      <c r="D34" s="60"/>
      <c r="E34" s="60"/>
      <c r="F34" s="60"/>
      <c r="G34" s="60"/>
      <c r="H34" s="60"/>
      <c r="I34" s="60"/>
    </row>
    <row r="35" spans="1:11">
      <c r="A35" s="243" t="s">
        <v>639</v>
      </c>
      <c r="B35" s="132"/>
      <c r="C35" s="60"/>
      <c r="D35" s="60"/>
      <c r="E35" s="60"/>
      <c r="F35" s="60"/>
      <c r="G35" s="60"/>
      <c r="H35" s="60"/>
      <c r="I35" s="60"/>
    </row>
    <row r="36" spans="1:11">
      <c r="A36" s="144" t="s">
        <v>640</v>
      </c>
      <c r="B36" s="132"/>
      <c r="C36" s="60">
        <f>'Plano Financ'!$G$15</f>
        <v>0</v>
      </c>
      <c r="D36" s="60">
        <f>'Plano Financ'!$G$17</f>
        <v>0</v>
      </c>
      <c r="E36" s="60">
        <f>D36-Estado!E76</f>
        <v>0</v>
      </c>
      <c r="F36" s="60">
        <f>E36-Estado!F76</f>
        <v>0</v>
      </c>
      <c r="G36" s="60">
        <f>F36-Estado!G76</f>
        <v>0</v>
      </c>
      <c r="H36" s="60">
        <f>G36-Estado!H76</f>
        <v>0</v>
      </c>
      <c r="I36" s="60">
        <f>H36-Estado!I76</f>
        <v>0</v>
      </c>
    </row>
    <row r="37" spans="1:11">
      <c r="A37" s="144" t="s">
        <v>641</v>
      </c>
      <c r="B37" s="132"/>
      <c r="C37" s="60">
        <f>Financ!C14-Financ!C25</f>
        <v>0</v>
      </c>
      <c r="D37" s="60">
        <f>C37+Financ!D14-Financ!D25</f>
        <v>0</v>
      </c>
      <c r="E37" s="60">
        <f>D37+Financ!E14-Financ!E25</f>
        <v>0</v>
      </c>
      <c r="F37" s="60">
        <f>E37+Financ!F14-Financ!F25</f>
        <v>0</v>
      </c>
      <c r="G37" s="60">
        <f>F37+Financ!G14-Financ!G25</f>
        <v>0</v>
      </c>
      <c r="H37" s="60">
        <f>G37+Financ!H14-Financ!H25</f>
        <v>0</v>
      </c>
      <c r="I37" s="60">
        <f>H37+Financ!I14-Financ!I25</f>
        <v>0</v>
      </c>
    </row>
    <row r="38" spans="1:11">
      <c r="A38" s="144" t="s">
        <v>245</v>
      </c>
      <c r="B38" s="475"/>
      <c r="C38" s="133">
        <v>0</v>
      </c>
      <c r="D38" s="133">
        <v>0</v>
      </c>
      <c r="E38" s="133">
        <v>0</v>
      </c>
      <c r="F38" s="133">
        <v>0</v>
      </c>
      <c r="G38" s="133">
        <v>0</v>
      </c>
      <c r="H38" s="133">
        <v>0</v>
      </c>
      <c r="I38" s="133">
        <v>0</v>
      </c>
    </row>
    <row r="39" spans="1:11" ht="13.5" thickBot="1">
      <c r="A39" s="68"/>
      <c r="B39" s="146"/>
      <c r="C39" s="139">
        <f t="shared" ref="C39:I39" si="7">SUM(C36:C38)</f>
        <v>0</v>
      </c>
      <c r="D39" s="139">
        <f t="shared" si="7"/>
        <v>0</v>
      </c>
      <c r="E39" s="139">
        <f t="shared" si="7"/>
        <v>0</v>
      </c>
      <c r="F39" s="139">
        <f t="shared" si="7"/>
        <v>0</v>
      </c>
      <c r="G39" s="139">
        <f t="shared" si="7"/>
        <v>0</v>
      </c>
      <c r="H39" s="139">
        <f t="shared" si="7"/>
        <v>0</v>
      </c>
      <c r="I39" s="139">
        <f t="shared" si="7"/>
        <v>0</v>
      </c>
    </row>
    <row r="40" spans="1:11" ht="13.5" thickTop="1">
      <c r="A40" s="243" t="s">
        <v>642</v>
      </c>
      <c r="B40" s="476"/>
      <c r="C40" s="326"/>
      <c r="D40" s="326"/>
      <c r="E40" s="326"/>
      <c r="F40" s="326"/>
      <c r="G40" s="326"/>
      <c r="H40" s="326"/>
      <c r="I40" s="326"/>
    </row>
    <row r="41" spans="1:11">
      <c r="A41" s="144" t="s">
        <v>640</v>
      </c>
      <c r="B41" s="132"/>
      <c r="C41" s="60">
        <f>Estado!C66-Estado!C81</f>
        <v>0</v>
      </c>
      <c r="D41" s="60">
        <f>+C41+Estado!D66-Estado!D81</f>
        <v>0</v>
      </c>
      <c r="E41" s="60">
        <f>+D41+Estado!E66-Estado!E81</f>
        <v>0</v>
      </c>
      <c r="F41" s="60">
        <f>+E41+Estado!F66-Estado!F81</f>
        <v>0</v>
      </c>
      <c r="G41" s="60">
        <f>+F41+Estado!G66-Estado!G81</f>
        <v>0</v>
      </c>
      <c r="H41" s="60">
        <f>+G41+Estado!H66-Estado!H81</f>
        <v>0</v>
      </c>
      <c r="I41" s="60">
        <f>+H41+Estado!I66-Estado!I81</f>
        <v>0</v>
      </c>
      <c r="J41" s="374"/>
      <c r="K41" s="375"/>
    </row>
    <row r="42" spans="1:11">
      <c r="A42" s="144" t="s">
        <v>643</v>
      </c>
      <c r="B42" s="132"/>
      <c r="C42" s="60">
        <f>Estado!D44</f>
        <v>0</v>
      </c>
      <c r="D42" s="60">
        <f>Estado!E44</f>
        <v>0</v>
      </c>
      <c r="E42" s="60">
        <f>Estado!F44</f>
        <v>0</v>
      </c>
      <c r="F42" s="60">
        <f>Estado!G44</f>
        <v>0</v>
      </c>
      <c r="G42" s="60">
        <f>Estado!H44</f>
        <v>0</v>
      </c>
      <c r="H42" s="60">
        <f>Estado!I44</f>
        <v>0</v>
      </c>
      <c r="I42" s="60">
        <f>Estado!J44</f>
        <v>0</v>
      </c>
    </row>
    <row r="43" spans="1:11">
      <c r="A43" s="144" t="s">
        <v>626</v>
      </c>
      <c r="B43" s="132"/>
      <c r="C43" s="60">
        <f>IF(Estado!C30&gt;0,Estado!C30,0)</f>
        <v>0</v>
      </c>
      <c r="D43" s="60">
        <f>IF(Estado!D30&gt;0,Estado!D30,0)</f>
        <v>0</v>
      </c>
      <c r="E43" s="60">
        <f>IF(Estado!E30&gt;0,Estado!E30,0)</f>
        <v>0</v>
      </c>
      <c r="F43" s="60">
        <f>IF(Estado!F30&gt;0,Estado!F30,0)</f>
        <v>0</v>
      </c>
      <c r="G43" s="60">
        <f>IF(Estado!G30&gt;0,Estado!G30,0)</f>
        <v>0</v>
      </c>
      <c r="H43" s="60">
        <f>IF(Estado!H30&gt;0,Estado!H30,0)</f>
        <v>0</v>
      </c>
      <c r="I43" s="60">
        <f>IF(Estado!I30&gt;0,Estado!I30,0)</f>
        <v>0</v>
      </c>
    </row>
    <row r="44" spans="1:11">
      <c r="A44" s="144" t="s">
        <v>245</v>
      </c>
      <c r="B44" s="475"/>
      <c r="C44" s="133">
        <v>0</v>
      </c>
      <c r="D44" s="133">
        <v>0</v>
      </c>
      <c r="E44" s="133">
        <v>0</v>
      </c>
      <c r="F44" s="133">
        <v>0</v>
      </c>
      <c r="G44" s="133">
        <v>0</v>
      </c>
      <c r="H44" s="133">
        <v>0</v>
      </c>
      <c r="I44" s="133">
        <v>0</v>
      </c>
    </row>
    <row r="45" spans="1:11" ht="13.5" thickBot="1">
      <c r="A45" s="68"/>
      <c r="B45" s="146"/>
      <c r="C45" s="139">
        <f t="shared" ref="C45:I45" si="8">SUM(C41:C44)</f>
        <v>0</v>
      </c>
      <c r="D45" s="139">
        <f t="shared" si="8"/>
        <v>0</v>
      </c>
      <c r="E45" s="139">
        <f t="shared" si="8"/>
        <v>0</v>
      </c>
      <c r="F45" s="139">
        <f t="shared" si="8"/>
        <v>0</v>
      </c>
      <c r="G45" s="139">
        <f t="shared" si="8"/>
        <v>0</v>
      </c>
      <c r="H45" s="139">
        <f t="shared" si="8"/>
        <v>0</v>
      </c>
      <c r="I45" s="139">
        <f t="shared" si="8"/>
        <v>0</v>
      </c>
    </row>
    <row r="46" spans="1:11" ht="13.5" thickTop="1">
      <c r="A46" s="243" t="s">
        <v>631</v>
      </c>
      <c r="B46" s="274"/>
      <c r="C46" s="60">
        <v>0</v>
      </c>
      <c r="D46" s="60">
        <v>0</v>
      </c>
      <c r="E46" s="60">
        <v>0</v>
      </c>
      <c r="F46" s="60">
        <v>0</v>
      </c>
      <c r="G46" s="60">
        <v>0</v>
      </c>
      <c r="H46" s="60">
        <v>0</v>
      </c>
      <c r="I46" s="60">
        <v>0</v>
      </c>
    </row>
    <row r="47" spans="1:11" ht="13.5" thickBot="1">
      <c r="A47" s="184" t="s">
        <v>644</v>
      </c>
      <c r="B47" s="146"/>
      <c r="C47" s="139">
        <f t="shared" ref="C47:I47" si="9">C46+C45+C39+C34+C33</f>
        <v>0</v>
      </c>
      <c r="D47" s="139">
        <f t="shared" si="9"/>
        <v>0</v>
      </c>
      <c r="E47" s="139">
        <f t="shared" si="9"/>
        <v>0</v>
      </c>
      <c r="F47" s="139">
        <f t="shared" si="9"/>
        <v>0</v>
      </c>
      <c r="G47" s="139">
        <f t="shared" si="9"/>
        <v>0</v>
      </c>
      <c r="H47" s="139">
        <f t="shared" si="9"/>
        <v>0</v>
      </c>
      <c r="I47" s="139">
        <f t="shared" si="9"/>
        <v>0</v>
      </c>
    </row>
    <row r="48" spans="1:11" ht="13.5" thickTop="1"/>
    <row r="50" spans="1:9">
      <c r="A50" s="602" t="s">
        <v>645</v>
      </c>
      <c r="B50" s="602"/>
      <c r="C50" s="602"/>
      <c r="D50" s="602">
        <f t="shared" ref="D50:I50" si="10">D26-D47</f>
        <v>0</v>
      </c>
      <c r="E50" s="602">
        <f t="shared" si="10"/>
        <v>0</v>
      </c>
      <c r="F50" s="602">
        <f t="shared" si="10"/>
        <v>0</v>
      </c>
      <c r="G50" s="602">
        <f t="shared" si="10"/>
        <v>0</v>
      </c>
      <c r="H50" s="602">
        <f t="shared" si="10"/>
        <v>0</v>
      </c>
      <c r="I50" s="602">
        <f t="shared" si="10"/>
        <v>0</v>
      </c>
    </row>
    <row r="52" spans="1:9">
      <c r="H52" s="316"/>
      <c r="I52" s="316"/>
    </row>
  </sheetData>
  <phoneticPr fontId="0" type="noConversion"/>
  <printOptions horizontalCentered="1"/>
  <pageMargins left="0.75" right="0.75" top="0.62" bottom="0.98425196850393704" header="0" footer="0"/>
  <pageSetup paperSize="9" scale="80" orientation="portrait" r:id="rId1"/>
  <headerFooter alignWithMargins="0"/>
  <legacy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24"/>
  <dimension ref="A2:F28"/>
  <sheetViews>
    <sheetView view="pageBreakPreview" zoomScaleNormal="100" zoomScaleSheetLayoutView="100" workbookViewId="0">
      <selection activeCell="H28" sqref="H28"/>
    </sheetView>
  </sheetViews>
  <sheetFormatPr defaultRowHeight="12.75"/>
  <cols>
    <col min="1" max="1" width="43.85546875" style="606" customWidth="1"/>
    <col min="2" max="16384" width="9.140625" style="606"/>
  </cols>
  <sheetData>
    <row r="2" spans="1:6" s="603" customFormat="1">
      <c r="A2" s="619"/>
      <c r="B2" s="719" t="s">
        <v>157</v>
      </c>
      <c r="C2" s="719" t="s">
        <v>158</v>
      </c>
      <c r="D2" s="719" t="s">
        <v>159</v>
      </c>
      <c r="E2" s="718" t="s">
        <v>160</v>
      </c>
      <c r="F2" s="718"/>
    </row>
    <row r="3" spans="1:6" s="603" customFormat="1">
      <c r="A3" s="621"/>
      <c r="B3" s="720"/>
      <c r="C3" s="720"/>
      <c r="D3" s="720"/>
      <c r="E3" s="620" t="s">
        <v>164</v>
      </c>
      <c r="F3" s="620" t="s">
        <v>165</v>
      </c>
    </row>
    <row r="4" spans="1:6">
      <c r="A4" s="604" t="s">
        <v>161</v>
      </c>
      <c r="B4" s="605"/>
      <c r="C4" s="605"/>
      <c r="D4" s="605"/>
      <c r="E4" s="605"/>
      <c r="F4" s="605"/>
    </row>
    <row r="5" spans="1:6">
      <c r="A5" s="605" t="s">
        <v>162</v>
      </c>
      <c r="B5" s="607">
        <f>'Cash Flow'!D70</f>
        <v>0</v>
      </c>
      <c r="C5" s="608" t="e">
        <f>'Cash Flow'!D76</f>
        <v>#NUM!</v>
      </c>
      <c r="D5" s="608" t="e">
        <f>'Cash Flow'!D77</f>
        <v>#DIV/0!</v>
      </c>
      <c r="E5" s="607">
        <f>'Cash Flow'!E85</f>
        <v>0</v>
      </c>
      <c r="F5" s="607">
        <f>'Cash Flow'!E86</f>
        <v>0</v>
      </c>
    </row>
    <row r="6" spans="1:6">
      <c r="A6" s="611" t="s">
        <v>166</v>
      </c>
      <c r="B6" s="607"/>
      <c r="C6" s="608"/>
      <c r="D6" s="608"/>
      <c r="E6" s="607"/>
      <c r="F6" s="607"/>
    </row>
    <row r="7" spans="1:6">
      <c r="A7" s="611" t="s">
        <v>167</v>
      </c>
      <c r="B7" s="607"/>
      <c r="C7" s="608"/>
      <c r="D7" s="608"/>
      <c r="E7" s="607"/>
      <c r="F7" s="607"/>
    </row>
    <row r="8" spans="1:6">
      <c r="A8" s="611" t="s">
        <v>168</v>
      </c>
      <c r="B8" s="607"/>
      <c r="C8" s="608"/>
      <c r="D8" s="608"/>
      <c r="E8" s="607"/>
      <c r="F8" s="607"/>
    </row>
    <row r="9" spans="1:6">
      <c r="A9" s="611" t="s">
        <v>169</v>
      </c>
      <c r="B9" s="607"/>
      <c r="C9" s="608"/>
      <c r="D9" s="608"/>
      <c r="E9" s="607"/>
      <c r="F9" s="607"/>
    </row>
    <row r="10" spans="1:6">
      <c r="A10" s="605"/>
      <c r="B10" s="605"/>
      <c r="C10" s="608"/>
      <c r="D10" s="608"/>
      <c r="E10" s="605"/>
      <c r="F10" s="605"/>
    </row>
    <row r="11" spans="1:6">
      <c r="A11" s="614" t="s">
        <v>163</v>
      </c>
      <c r="B11" s="605"/>
      <c r="C11" s="608"/>
      <c r="D11" s="608"/>
      <c r="E11" s="605"/>
      <c r="F11" s="605"/>
    </row>
    <row r="12" spans="1:6">
      <c r="A12" s="605" t="s">
        <v>162</v>
      </c>
      <c r="B12" s="607">
        <f>B5</f>
        <v>0</v>
      </c>
      <c r="C12" s="608" t="e">
        <f>C5</f>
        <v>#NUM!</v>
      </c>
      <c r="D12" s="608" t="e">
        <f>D5</f>
        <v>#DIV/0!</v>
      </c>
      <c r="E12" s="607">
        <f>E5</f>
        <v>0</v>
      </c>
      <c r="F12" s="607">
        <f>F5</f>
        <v>0</v>
      </c>
    </row>
    <row r="13" spans="1:6">
      <c r="A13" s="611" t="s">
        <v>166</v>
      </c>
      <c r="B13" s="607"/>
      <c r="C13" s="608"/>
      <c r="D13" s="608"/>
      <c r="E13" s="607"/>
      <c r="F13" s="607"/>
    </row>
    <row r="14" spans="1:6">
      <c r="A14" s="611" t="s">
        <v>167</v>
      </c>
      <c r="B14" s="607"/>
      <c r="C14" s="608"/>
      <c r="D14" s="608"/>
      <c r="E14" s="605"/>
      <c r="F14" s="607"/>
    </row>
    <row r="15" spans="1:6">
      <c r="A15" s="611" t="s">
        <v>168</v>
      </c>
      <c r="B15" s="607"/>
      <c r="C15" s="608"/>
      <c r="D15" s="608"/>
      <c r="E15" s="605"/>
      <c r="F15" s="607"/>
    </row>
    <row r="16" spans="1:6">
      <c r="A16" s="613" t="s">
        <v>169</v>
      </c>
      <c r="B16" s="612"/>
      <c r="C16" s="610"/>
      <c r="D16" s="610"/>
      <c r="E16" s="618"/>
      <c r="F16" s="612"/>
    </row>
    <row r="20" spans="1:6">
      <c r="A20" s="619"/>
      <c r="B20" s="719" t="s">
        <v>157</v>
      </c>
      <c r="C20" s="719" t="s">
        <v>158</v>
      </c>
      <c r="D20" s="719" t="s">
        <v>159</v>
      </c>
      <c r="E20" s="718" t="s">
        <v>160</v>
      </c>
      <c r="F20" s="718"/>
    </row>
    <row r="21" spans="1:6">
      <c r="A21" s="621"/>
      <c r="B21" s="720"/>
      <c r="C21" s="720"/>
      <c r="D21" s="720"/>
      <c r="E21" s="620" t="s">
        <v>164</v>
      </c>
      <c r="F21" s="620" t="s">
        <v>165</v>
      </c>
    </row>
    <row r="22" spans="1:6">
      <c r="A22" s="604" t="s">
        <v>170</v>
      </c>
      <c r="B22" s="605"/>
      <c r="C22" s="605"/>
      <c r="D22" s="605"/>
      <c r="E22" s="605"/>
      <c r="F22" s="605"/>
    </row>
    <row r="23" spans="1:6">
      <c r="A23" s="605" t="s">
        <v>5</v>
      </c>
      <c r="B23" s="607">
        <f>B12</f>
        <v>0</v>
      </c>
      <c r="C23" s="608" t="e">
        <f>C12</f>
        <v>#NUM!</v>
      </c>
      <c r="D23" s="608" t="e">
        <f>D12</f>
        <v>#DIV/0!</v>
      </c>
      <c r="E23" s="607">
        <f>E12</f>
        <v>0</v>
      </c>
      <c r="F23" s="607">
        <f>F12</f>
        <v>0</v>
      </c>
    </row>
    <row r="24" spans="1:6">
      <c r="A24" s="605" t="s">
        <v>6</v>
      </c>
      <c r="B24" s="607"/>
      <c r="C24" s="608"/>
      <c r="D24" s="608"/>
      <c r="E24" s="607"/>
      <c r="F24" s="607"/>
    </row>
    <row r="25" spans="1:6">
      <c r="A25" s="605" t="s">
        <v>7</v>
      </c>
      <c r="B25" s="607"/>
      <c r="C25" s="608"/>
      <c r="D25" s="608"/>
      <c r="E25" s="607"/>
      <c r="F25" s="607"/>
    </row>
    <row r="26" spans="1:6">
      <c r="A26" s="609" t="s">
        <v>8</v>
      </c>
      <c r="B26" s="612"/>
      <c r="C26" s="610"/>
      <c r="D26" s="610"/>
      <c r="E26" s="612"/>
      <c r="F26" s="612"/>
    </row>
    <row r="27" spans="1:6">
      <c r="A27" s="616"/>
      <c r="B27" s="617"/>
      <c r="C27" s="615"/>
      <c r="D27" s="615"/>
      <c r="E27" s="617"/>
      <c r="F27" s="617"/>
    </row>
    <row r="28" spans="1:6">
      <c r="A28" s="603"/>
      <c r="B28" s="603"/>
      <c r="C28" s="615"/>
      <c r="D28" s="615"/>
      <c r="E28" s="603"/>
      <c r="F28" s="603"/>
    </row>
  </sheetData>
  <mergeCells count="8">
    <mergeCell ref="E2:F2"/>
    <mergeCell ref="E20:F20"/>
    <mergeCell ref="B2:B3"/>
    <mergeCell ref="C2:C3"/>
    <mergeCell ref="D2:D3"/>
    <mergeCell ref="B20:B21"/>
    <mergeCell ref="C20:C21"/>
    <mergeCell ref="D20:D21"/>
  </mergeCells>
  <phoneticPr fontId="0" type="noConversion"/>
  <pageMargins left="0.61" right="0.75" top="1" bottom="1" header="0" footer="0"/>
  <pageSetup paperSize="9"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29</vt:i4>
      </vt:variant>
      <vt:variant>
        <vt:lpstr>Intervalos com nome</vt:lpstr>
      </vt:variant>
      <vt:variant>
        <vt:i4>25</vt:i4>
      </vt:variant>
    </vt:vector>
  </HeadingPairs>
  <TitlesOfParts>
    <vt:vector size="54" baseType="lpstr">
      <vt:lpstr>Capa</vt:lpstr>
      <vt:lpstr>1-Empresa</vt:lpstr>
      <vt:lpstr>Promotores</vt:lpstr>
      <vt:lpstr>Local</vt:lpstr>
      <vt:lpstr>2-Produtos_Serviços</vt:lpstr>
      <vt:lpstr>Factores</vt:lpstr>
      <vt:lpstr>3-Mercado</vt:lpstr>
      <vt:lpstr>Concorrência</vt:lpstr>
      <vt:lpstr>Fornecedores</vt:lpstr>
      <vt:lpstr>Preço_Distribuição</vt:lpstr>
      <vt:lpstr>Pressupostos</vt:lpstr>
      <vt:lpstr>Vendas PA</vt:lpstr>
      <vt:lpstr>VM</vt:lpstr>
      <vt:lpstr>CMVMC</vt:lpstr>
      <vt:lpstr>Custo Merc</vt:lpstr>
      <vt:lpstr>P. Serviços</vt:lpstr>
      <vt:lpstr>FSE</vt:lpstr>
      <vt:lpstr>C. Pessoal</vt:lpstr>
      <vt:lpstr>Desc Invest</vt:lpstr>
      <vt:lpstr>Invest</vt:lpstr>
      <vt:lpstr>Justificação do Investimento</vt:lpstr>
      <vt:lpstr>FMN</vt:lpstr>
      <vt:lpstr>Plano Financ</vt:lpstr>
      <vt:lpstr>Financ</vt:lpstr>
      <vt:lpstr>Cash Flow</vt:lpstr>
      <vt:lpstr>Estado</vt:lpstr>
      <vt:lpstr>Dem Resultados</vt:lpstr>
      <vt:lpstr>Balanço</vt:lpstr>
      <vt:lpstr>Análise sensibilidade</vt:lpstr>
      <vt:lpstr>'1-Empresa'!Área_de_Impressão</vt:lpstr>
      <vt:lpstr>'2-Produtos_Serviços'!Área_de_Impressão</vt:lpstr>
      <vt:lpstr>'3-Mercado'!Área_de_Impressão</vt:lpstr>
      <vt:lpstr>Balanço!Área_de_Impressão</vt:lpstr>
      <vt:lpstr>'C. Pessoal'!Área_de_Impressão</vt:lpstr>
      <vt:lpstr>'Cash Flow'!Área_de_Impressão</vt:lpstr>
      <vt:lpstr>CMVMC!Área_de_Impressão</vt:lpstr>
      <vt:lpstr>Concorrência!Área_de_Impressão</vt:lpstr>
      <vt:lpstr>'Custo Merc'!Área_de_Impressão</vt:lpstr>
      <vt:lpstr>'Dem Resultados'!Área_de_Impressão</vt:lpstr>
      <vt:lpstr>'Desc Invest'!Área_de_Impressão</vt:lpstr>
      <vt:lpstr>Estado!Área_de_Impressão</vt:lpstr>
      <vt:lpstr>Financ!Área_de_Impressão</vt:lpstr>
      <vt:lpstr>FMN!Área_de_Impressão</vt:lpstr>
      <vt:lpstr>Fornecedores!Área_de_Impressão</vt:lpstr>
      <vt:lpstr>FSE!Área_de_Impressão</vt:lpstr>
      <vt:lpstr>Invest!Área_de_Impressão</vt:lpstr>
      <vt:lpstr>'Justificação do Investimento'!Área_de_Impressão</vt:lpstr>
      <vt:lpstr>Local!Área_de_Impressão</vt:lpstr>
      <vt:lpstr>'P. Serviços'!Área_de_Impressão</vt:lpstr>
      <vt:lpstr>'Plano Financ'!Área_de_Impressão</vt:lpstr>
      <vt:lpstr>Pressupostos!Área_de_Impressão</vt:lpstr>
      <vt:lpstr>Promotores!Área_de_Impressão</vt:lpstr>
      <vt:lpstr>'Vendas PA'!Área_de_Impressão</vt:lpstr>
      <vt:lpstr>VM!Área_de_Impressão</vt:lpstr>
    </vt:vector>
  </TitlesOfParts>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MAXE</cp:lastModifiedBy>
  <cp:lastPrinted>2005-08-24T16:21:02Z</cp:lastPrinted>
  <dcterms:created xsi:type="dcterms:W3CDTF">2004-12-18T16:07:51Z</dcterms:created>
  <dcterms:modified xsi:type="dcterms:W3CDTF">2011-09-02T00:21:33Z</dcterms:modified>
</cp:coreProperties>
</file>