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activeTab="1"/>
  </bookViews>
  <sheets>
    <sheet name="Parte I" sheetId="1" r:id="rId1"/>
    <sheet name="Parte II" sheetId="2" r:id="rId2"/>
    <sheet name="Q36" sheetId="7" r:id="rId3"/>
    <sheet name="Q37" sheetId="8" r:id="rId4"/>
    <sheet name="Q38" sheetId="9" r:id="rId5"/>
    <sheet name="Q39" sheetId="10" r:id="rId6"/>
    <sheet name="Q40" sheetId="11" r:id="rId7"/>
    <sheet name="Q44" sheetId="12" r:id="rId8"/>
    <sheet name="Folha2" sheetId="14" r:id="rId9"/>
  </sheets>
  <calcPr calcId="125725"/>
</workbook>
</file>

<file path=xl/calcChain.xml><?xml version="1.0" encoding="utf-8"?>
<calcChain xmlns="http://schemas.openxmlformats.org/spreadsheetml/2006/main">
  <c r="D11" i="11"/>
  <c r="K4" i="10"/>
  <c r="D9"/>
  <c r="B20" i="7"/>
  <c r="D10" i="11"/>
  <c r="D6" i="12"/>
  <c r="C11" i="11"/>
  <c r="D9"/>
  <c r="E8"/>
  <c r="E7"/>
  <c r="E6"/>
  <c r="C10" i="10"/>
  <c r="C9"/>
  <c r="I5"/>
  <c r="K5" s="1"/>
  <c r="E5"/>
  <c r="I4"/>
  <c r="E4"/>
  <c r="D6" i="9"/>
  <c r="D7" s="1"/>
  <c r="C6"/>
  <c r="E5"/>
  <c r="E7" s="1"/>
  <c r="C5"/>
  <c r="C7" s="1"/>
  <c r="C10" s="1"/>
  <c r="C4" i="8"/>
  <c r="C15" s="1"/>
  <c r="C3"/>
  <c r="B39" i="7"/>
  <c r="B36"/>
  <c r="B26"/>
  <c r="B14"/>
  <c r="B30" s="1"/>
  <c r="B12"/>
  <c r="B40" s="1"/>
  <c r="B8"/>
  <c r="B6"/>
  <c r="B10" s="1"/>
  <c r="B5"/>
  <c r="B9" s="1"/>
  <c r="D10" i="10" l="1"/>
  <c r="J4"/>
  <c r="J5"/>
  <c r="E20" i="7"/>
  <c r="E21" s="1"/>
  <c r="E22" s="1"/>
  <c r="B27" s="1"/>
  <c r="B28"/>
  <c r="E5"/>
  <c r="E6"/>
  <c r="J6" i="10" l="1"/>
  <c r="B29" i="7"/>
  <c r="B21"/>
  <c r="B22" s="1"/>
  <c r="B37" s="1"/>
  <c r="B38" s="1"/>
  <c r="B41" s="1"/>
  <c r="B31"/>
</calcChain>
</file>

<file path=xl/sharedStrings.xml><?xml version="1.0" encoding="utf-8"?>
<sst xmlns="http://schemas.openxmlformats.org/spreadsheetml/2006/main" count="224" uniqueCount="146">
  <si>
    <t>Questão nº</t>
  </si>
  <si>
    <t>Resposta</t>
  </si>
  <si>
    <t>A</t>
  </si>
  <si>
    <t>B</t>
  </si>
  <si>
    <t>C</t>
  </si>
  <si>
    <t>Explicações/Observações</t>
  </si>
  <si>
    <t>D</t>
  </si>
  <si>
    <t>FISCALIDADE</t>
  </si>
  <si>
    <t>Analítica</t>
  </si>
  <si>
    <t>MED</t>
  </si>
  <si>
    <t>Financeira</t>
  </si>
  <si>
    <t>NCRF 6 – Parágrafo 68 alínea a)</t>
  </si>
  <si>
    <t>Nunca está sujeita a retenção na fonte de IRC. (a caução, no final do contrato é devolvido ou utilizado para cobrir algum incumprimento ou realizar obras necessárias para colocar o imóvel no mesmo estado em que se encontrava inicialmente, neste caso, também penso que a resposta mais correcta deverá ser esta)</t>
  </si>
  <si>
    <t>“Se um website, para além dos aspectos publicitários, constituir uma plataforma de vendas online, esperando-se, por conseguinte, que do seu uso fluam benefícios económicos para a
entidade então o seu custo poderá ser reconhecido como activo intangível desde que se encontrem reunidas todas as condições previstas na NCRF6.”</t>
  </si>
  <si>
    <t>está obrigatoriamente enquadrada no regime de transparencia fiscal...este regime nao é opção.. a actividade de medicina  é uma daquelas actividades enquadradas no art 151 do CIRS e cumpre todos os requisitos do art 6 do CIRC</t>
  </si>
  <si>
    <t>Conta 2722 Credores por acréscimos de gastos, "registam a contrapartida dos rendimentos e gastos que devam ser reconhecidos no próprio período, ainda que não tenha documentação vinculativa, cuja 
receita ou despesa só venha a ocorrer em período ou períodos posteriores."</t>
  </si>
  <si>
    <t>Desconto de Pronto Pagamento:
Art. 45º + Art. 78º nº 2 CIVA
"na emissão de notas de credito aos clientes por anulação ou redução do valor tributável em consequência de devolução de mercadorias ou pela concessão de abatimentos ou descontos, a regularização de IVA pode ser facultativa ao abrigo do nº 2 do artigo 78º do CIVA. (Mencionar na Nota de crédito “ISENTO IVA Nº 2 DO ARTIGO 78º DO CIVA)"</t>
  </si>
  <si>
    <t>Juros pagos pela Infotoc e recebidos pelo accionista:
Art. 22º n.º 5 b) + Art. 71 º n.º 6 ambos do CIRS
Podem ser englobados no rendimento tributável
Nota: Os juros dos suprimentos não são gasto fiscal na totalidade para a Infotoc - ver art. n.º 45 n.º 1 j) CIRC; a retenção na fonte é de 21,5%.
Resposta: Não são obrigatoriamente englobados.</t>
  </si>
  <si>
    <t>A compra dos computadores está sujeita a IVA -  Art. 1º nº 1 b) artº 5</t>
  </si>
  <si>
    <t>Artº 9º nº 3 Código Deotológico</t>
  </si>
  <si>
    <t>Artº 10º EOTOC</t>
  </si>
  <si>
    <t>Artº 52 nº 4 EOTOC</t>
  </si>
  <si>
    <t>O valor dos 800€ é o valor bruto e também base para cálculo do iva e retenção ("este valor está sujeito a iva e foi sujeito a retenção na fonte"
Assim teremos: 
D 6224 800€
D 2432 184€
C 242   172€
C 12     812€</t>
  </si>
  <si>
    <t>Artº 55º EOTOC</t>
  </si>
  <si>
    <t>Artº 8º EOTOC</t>
  </si>
  <si>
    <t xml:space="preserve">Vendas - Custos = 1.000€ 
Vendas = 70€ x 80 = 5.600€
Custo = 5.600€ - 1.000€ = 4.600€
4.600€ = (30x80) + Custos Fixos = 2.200€ </t>
  </si>
  <si>
    <t>MC% = (Pv-Cv)/Pv =&gt; 50% = (60-30)/60
“A Margem de Cobertura/Contribuição em percentagem mostra-nos a relação do preço de venda com os custos variáveis. Esta percentagem permite determinar qual o efeito produzido nos resultados de uma alteração do volume de venda.”
Nota: Ver exame OTOC de Março de 2008 – Q20</t>
  </si>
  <si>
    <t>Gastos de distribuição (as embalagens só podem ser consideradas no custo das vendas, se e só se, o produto não puder ser vendido sem essa embalagem, por exemplo, a embalagem de um perfume e como não é este o caso, penso que a resposta mais adequada seria G.D.)</t>
  </si>
  <si>
    <t>A compra dos sacos está sujeita a IVA  art. 2.º n.º 1 a)  CIVA</t>
  </si>
  <si>
    <t>Desvio Total = Qr-Qp * Pr-Pp = 2.000-2.000 * 20-25= 0</t>
  </si>
  <si>
    <t>Como existe informação que o activo e o capital próprio se encontram submensurados, isto é, encontram-se registados (medidos) com valores abaixo do que aqueles que deveriam estar registados, achei esta reposta a mais correcta, pois com o recebimento dos juros do Dep. Prazo, aumentaria o activo com essa quantia, e como os juros são considerados rendimentos, iria mexer no resultado, e consequentemente iria também mexer no Capital Próprio.</t>
  </si>
  <si>
    <t>a conta 6852 regista os gastos e perdas relativos às participações de capital, derivados da aplicação do MEP. Esta conta é debitada por crédito de inv. financ. quando a entidade participada apresenta
 uma situação de prejuizo.</t>
  </si>
  <si>
    <r>
      <t xml:space="preserve">Artigo 21.º
Variações patrimoniais positivas
1 — Concorrem ainda para a formação do lucro tributável as variações patrimoniais positivas não reflectidas no resultado líquido do período de tributação, excepto: 
 a) As entradas de capital, incluindo os prémios de emissão de acções, </t>
    </r>
    <r>
      <rPr>
        <b/>
        <sz val="9"/>
        <color theme="1"/>
        <rFont val="Calibri"/>
        <family val="2"/>
        <scheme val="minor"/>
      </rPr>
      <t>as coberturas de prejuízos</t>
    </r>
    <r>
      <rPr>
        <sz val="9"/>
        <color theme="1"/>
        <rFont val="Calibri"/>
        <family val="2"/>
        <scheme val="minor"/>
      </rPr>
      <t xml:space="preserve">, a qualquer título, feitas pelos titulares do capital, bem como outras.
Então se essa situação não é tributável não tem influencia nenhuma no lucro tributável
</t>
    </r>
  </si>
  <si>
    <t>SA e ultrapassa 2 dos 3 limites do artº 262º CSC</t>
  </si>
  <si>
    <t>Lançamento do adiantamento ao fornecedor: 
C 12/11 D 228 D 2432
Anulação do adiantamento (processo inverso):
D 12/11 C228 C 2434</t>
  </si>
  <si>
    <t>art 6.º n.º 6 b) CIVA (a contrario)</t>
  </si>
  <si>
    <t>art 21.º n.º 1 a) CIVA</t>
  </si>
  <si>
    <t>Art 71.º n.º 1 c) CIRS</t>
  </si>
  <si>
    <t>art.º 10 do Código do IRS, as Mais-Valias ou Menos-Valias deverão ser englobadas no âmbito do rendimento líquido apurado em termos de Imposto sobre o Rendimento de Pessoas Singulares (IRS) na Categoria G do IRS em "Incrementos Patrimoniais"</t>
  </si>
  <si>
    <t>Artº 30º nº 2 CIRC</t>
  </si>
  <si>
    <t>Art. n.º 45 n.º 1 a) CIRC</t>
  </si>
  <si>
    <t>nenhuma das anteriores. As amortização e depreciações, são sempre um gasto do período, um gasto que é contabilizado nas contas respectivas e que de certo modo, as empresas usam bases de imputação para imputar esses gastos ao produto final.
Um gasto de produção é, por exemplo, quando retiramos Mat. Primas em armazém para colocar na fabricação de um produto.</t>
  </si>
  <si>
    <t>art.18º,nº9 do CIRC. Visto que diz que não concorrem para a formação do lucro tributavel, no entanto tem excepções.</t>
  </si>
  <si>
    <t>Exercício 36</t>
  </si>
  <si>
    <t>Na produção de 2500 ton</t>
  </si>
  <si>
    <t>MOD</t>
  </si>
  <si>
    <t>MOD (Fixos)</t>
  </si>
  <si>
    <t>GGF</t>
  </si>
  <si>
    <t>GGF (Fixos)</t>
  </si>
  <si>
    <t>MP (Variável)</t>
  </si>
  <si>
    <t>MOD (variáveis)</t>
  </si>
  <si>
    <t>GGF (variáveis)</t>
  </si>
  <si>
    <t>Gastos não Fabris</t>
  </si>
  <si>
    <t>Custos não Industriais:</t>
  </si>
  <si>
    <t>Na venda de 2000 ton</t>
  </si>
  <si>
    <t>Custeio total</t>
  </si>
  <si>
    <t>Custeio Variável</t>
  </si>
  <si>
    <t>CPPF</t>
  </si>
  <si>
    <t>CPPA unit</t>
  </si>
  <si>
    <t>CPPV</t>
  </si>
  <si>
    <t>Sistema de C Variável na produção de 2000 unidades</t>
  </si>
  <si>
    <t>DR</t>
  </si>
  <si>
    <t>Vendas</t>
  </si>
  <si>
    <t>Margem Bruta</t>
  </si>
  <si>
    <t>Custos ind não incluídos</t>
  </si>
  <si>
    <t>Custos  não Fabris</t>
  </si>
  <si>
    <t>Resultado</t>
  </si>
  <si>
    <t>Sistema de C Total na produção de 2000 unidades</t>
  </si>
  <si>
    <t>Exercício 37</t>
  </si>
  <si>
    <t>Custos variaveis unit</t>
  </si>
  <si>
    <t>Custos Fixos Totais</t>
  </si>
  <si>
    <t>Preço venda Unit</t>
  </si>
  <si>
    <t>Vendas= Q Vendidas*Pvu</t>
  </si>
  <si>
    <t>Resultado = 10% Vendas</t>
  </si>
  <si>
    <t>Vendas - Custos variáveis - custos fixos = Resultado</t>
  </si>
  <si>
    <t>12,5*Q Vendidas - (8,25*Q Vendidas) -474000 = Resultado = 10%*12,5*Q Vendias</t>
  </si>
  <si>
    <t>3*Q Vendidas =474000</t>
  </si>
  <si>
    <t>Q Vendidas</t>
  </si>
  <si>
    <t>Ver folha Q36</t>
  </si>
  <si>
    <t>Ver Folha Q37</t>
  </si>
  <si>
    <t>Secção Prensas</t>
  </si>
  <si>
    <t>Manutenção</t>
  </si>
  <si>
    <t>Gastos C. Fábrica</t>
  </si>
  <si>
    <t>Prestações Recíprocas</t>
  </si>
  <si>
    <t>Rep. Primária</t>
  </si>
  <si>
    <t>Unidades Obra</t>
  </si>
  <si>
    <t>Reembolsos</t>
  </si>
  <si>
    <t>300 HM</t>
  </si>
  <si>
    <t>750 HH</t>
  </si>
  <si>
    <t>250 HH</t>
  </si>
  <si>
    <t>30 HH</t>
  </si>
  <si>
    <t>%</t>
  </si>
  <si>
    <t>Rep. Secundária</t>
  </si>
  <si>
    <t>Existe Prestações Recíprocas entre a Manutenção e os Gastos C. Fábrica</t>
  </si>
  <si>
    <t>Custo Unt. S. Prensas</t>
  </si>
  <si>
    <t>(75.000/300)</t>
  </si>
  <si>
    <t>x</t>
  </si>
  <si>
    <t>y</t>
  </si>
  <si>
    <r>
      <t xml:space="preserve">Resposta - </t>
    </r>
    <r>
      <rPr>
        <b/>
        <sz val="10"/>
        <rFont val="Arial"/>
        <family val="2"/>
      </rPr>
      <t>Alinea a)</t>
    </r>
  </si>
  <si>
    <t>39)</t>
  </si>
  <si>
    <t>PVFI</t>
  </si>
  <si>
    <t>PVFf</t>
  </si>
  <si>
    <t>Descrição</t>
  </si>
  <si>
    <t>PA</t>
  </si>
  <si>
    <t>EF</t>
  </si>
  <si>
    <t>% Acab</t>
  </si>
  <si>
    <t>EU</t>
  </si>
  <si>
    <t>Valor</t>
  </si>
  <si>
    <t>P Efetiva</t>
  </si>
  <si>
    <t>MP</t>
  </si>
  <si>
    <t>GT</t>
  </si>
  <si>
    <t>Custos do
mês= C Total</t>
  </si>
  <si>
    <t>Custos
do PVFI</t>
  </si>
  <si>
    <t>Custos
 Totais</t>
  </si>
  <si>
    <t>Custo 
Unitário</t>
  </si>
  <si>
    <t>Nota: NO FIFO os custos totais são iguais aos custos do mês.</t>
  </si>
  <si>
    <t>40)</t>
  </si>
  <si>
    <t>Quantidade</t>
  </si>
  <si>
    <t>Valor Unitário</t>
  </si>
  <si>
    <t>E I</t>
  </si>
  <si>
    <t>Compra</t>
  </si>
  <si>
    <t>Total</t>
  </si>
  <si>
    <t>Saídas</t>
  </si>
  <si>
    <t>Ver folha Q38</t>
  </si>
  <si>
    <t>Ver Folha Q39</t>
  </si>
  <si>
    <t>Ver folha Q40</t>
  </si>
  <si>
    <t>as acções têm que estar contabilizadas à data do balanço pelo seu valor nesse dia.
Assim penso que seja: 5.000*1.80€ = 9.000€ (valor que deveram constar as acções à data do balanço)</t>
  </si>
  <si>
    <t>Inicio Ano N</t>
  </si>
  <si>
    <t>75% Res Liq do ano N</t>
  </si>
  <si>
    <t>80000x0,75</t>
  </si>
  <si>
    <t>Distribuição 75% Dividendos</t>
  </si>
  <si>
    <t>30000x0,75</t>
  </si>
  <si>
    <t>Ver folha Q44</t>
  </si>
  <si>
    <t>art. 5.º C.D.</t>
  </si>
  <si>
    <t>art. n. 56.º EOTOC</t>
  </si>
  <si>
    <t>art.º 77.º EOTOC</t>
  </si>
  <si>
    <t>art. n.º 54.º e 55.º EOTOC</t>
  </si>
  <si>
    <t>art.14.º n.º 2 C.D - http://www.otoc.pt/faq_tecnico/exibe_faq.php?cod=23#127</t>
  </si>
  <si>
    <t>Amort = (Vaq-V residual) * Tx amortizaçao
Amort = [(14250+Amort) - 3000] * 0.25
Amort = (11250+ Amort) *0.25
Amort = 2812.50 + 0.25Amort
0.75Amort = 2812.50
Amort = 2812.50/0.75
Amort = 3750€
Porque no balanço , em SNC o valor do activo agora está pelo valor liquido... o novo balanço em SNC, agora não tem lá o valor das amortizaçoes nem o valor bruto...temos que por apenas o valor contabilistico, ou seja , temos que ter em conta as depreciaçoes...</t>
  </si>
  <si>
    <t>Custos : 43623-(2000*.5*4.4) = 39223
Cu: 39223/1960)=20
Def normais 2% = 2.000 x 2% = 40 unid, logo def acidentais = 45-40 = 5 unid.
Def acidentais: 5*0.5*4.4=11
Resultados acidentais: (5*20)-11 = 89</t>
  </si>
  <si>
    <r>
      <rPr>
        <b/>
        <sz val="10"/>
        <color indexed="8"/>
        <rFont val="Calibri"/>
        <family val="2"/>
      </rPr>
      <t>Conclusão</t>
    </r>
    <r>
      <rPr>
        <sz val="10"/>
        <color theme="1"/>
        <rFont val="Calibri"/>
        <family val="2"/>
        <scheme val="minor"/>
      </rPr>
      <t>: A mudança de usar o custeio Total para o custeio Variável piorou os resultados em 18.000€</t>
    </r>
  </si>
  <si>
    <t>Questão 
38</t>
  </si>
  <si>
    <t xml:space="preserve">O saldo escriturado é o saldo da conta 12_ - Dep. à Ordem a 31/12/2010 (a Débito). (+12.575,00)
Os cheques em transito são cheques que sairam da contabilidade em 31/12/2010 para pagar fornecedores, mas ainda não foram descontados no banco. Logo o saldo do banco tem + 19.650,00)
o IVA também entrou na contabilidade em Dezembro, mas só em Janeiro é que entrou banco. (+7.875,00)
Os juros são despesas que o banco nos cobrou mas não estão contabilidade. (- 600,00)
O débito efectuado por lapso do banco não tem registo na contabilidade, será anulado em Janeiro. (- 500,00)
Posto isto, o valor de extracto bancário é 39.000,00. </t>
  </si>
  <si>
    <t>Ganhos por aumentos de justo valor - em activos biológicos baseada na NCRF 17 parágrafos 13 e 18 e 28 e art. n.º 20.º n.1g) CIRC</t>
  </si>
  <si>
    <t>Exame 18.06.2011 Parte I I - Versão A</t>
  </si>
  <si>
    <t>Exame 18.06.2011 Parte I - Versão A</t>
  </si>
</sst>
</file>

<file path=xl/styles.xml><?xml version="1.0" encoding="utf-8"?>
<styleSheet xmlns="http://schemas.openxmlformats.org/spreadsheetml/2006/main">
  <numFmts count="1">
    <numFmt numFmtId="164" formatCode="#,##0.00\ &quot;€&quot;"/>
  </numFmts>
  <fonts count="12">
    <font>
      <sz val="11"/>
      <color theme="1"/>
      <name val="Calibri"/>
      <family val="2"/>
      <scheme val="minor"/>
    </font>
    <font>
      <sz val="9"/>
      <color rgb="FF333333"/>
      <name val="Tahoma"/>
      <family val="2"/>
    </font>
    <font>
      <b/>
      <sz val="9"/>
      <color theme="1"/>
      <name val="Calibri"/>
      <family val="2"/>
      <scheme val="minor"/>
    </font>
    <font>
      <sz val="9"/>
      <color theme="1"/>
      <name val="Calibri"/>
      <family val="2"/>
      <scheme val="minor"/>
    </font>
    <font>
      <b/>
      <sz val="8"/>
      <color theme="1"/>
      <name val="Calibri"/>
      <family val="2"/>
      <scheme val="minor"/>
    </font>
    <font>
      <b/>
      <sz val="11"/>
      <color theme="1"/>
      <name val="Calibri"/>
      <family val="2"/>
      <scheme val="minor"/>
    </font>
    <font>
      <b/>
      <sz val="10"/>
      <name val="Arial"/>
      <family val="2"/>
    </font>
    <font>
      <i/>
      <sz val="10"/>
      <name val="Arial"/>
      <family val="2"/>
    </font>
    <font>
      <sz val="10"/>
      <color theme="1"/>
      <name val="Calibri"/>
      <family val="2"/>
      <scheme val="minor"/>
    </font>
    <font>
      <b/>
      <u/>
      <sz val="10"/>
      <color theme="1"/>
      <name val="Calibri"/>
      <family val="2"/>
      <scheme val="minor"/>
    </font>
    <font>
      <b/>
      <sz val="10"/>
      <color theme="1"/>
      <name val="Calibri"/>
      <family val="2"/>
      <scheme val="minor"/>
    </font>
    <font>
      <b/>
      <sz val="10"/>
      <color indexed="8"/>
      <name val="Calibri"/>
      <family val="2"/>
    </font>
  </fonts>
  <fills count="11">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5" tint="-0.249977111117893"/>
        <bgColor indexed="64"/>
      </patternFill>
    </fill>
    <fill>
      <patternFill patternType="solid">
        <fgColor indexed="2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9">
    <xf numFmtId="0" fontId="0" fillId="0" borderId="0" xfId="0"/>
    <xf numFmtId="0" fontId="3" fillId="0" borderId="0" xfId="0" applyFont="1"/>
    <xf numFmtId="0" fontId="2" fillId="0" borderId="0" xfId="0" applyFont="1"/>
    <xf numFmtId="0" fontId="3" fillId="0" borderId="0" xfId="0" applyFont="1" applyAlignment="1">
      <alignment horizontal="center"/>
    </xf>
    <xf numFmtId="0" fontId="2" fillId="5" borderId="5" xfId="0" applyFont="1" applyFill="1" applyBorder="1" applyAlignment="1">
      <alignment horizontal="center"/>
    </xf>
    <xf numFmtId="0" fontId="3" fillId="3" borderId="4" xfId="0" applyFont="1" applyFill="1" applyBorder="1" applyAlignment="1">
      <alignment horizontal="center" vertical="center"/>
    </xf>
    <xf numFmtId="0" fontId="3" fillId="2" borderId="4"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7" xfId="0" applyFont="1" applyFill="1" applyBorder="1"/>
    <xf numFmtId="0" fontId="3" fillId="2" borderId="6" xfId="0" applyFont="1" applyFill="1" applyBorder="1" applyAlignment="1">
      <alignment horizontal="center" vertical="center"/>
    </xf>
    <xf numFmtId="0" fontId="3" fillId="2" borderId="7" xfId="0" applyFont="1" applyFill="1" applyBorder="1" applyAlignment="1">
      <alignment wrapText="1"/>
    </xf>
    <xf numFmtId="0" fontId="3" fillId="3" borderId="7" xfId="0" applyFont="1" applyFill="1" applyBorder="1" applyAlignment="1">
      <alignment wrapText="1"/>
    </xf>
    <xf numFmtId="0" fontId="1" fillId="2" borderId="7" xfId="0" applyFont="1" applyFill="1" applyBorder="1" applyAlignment="1">
      <alignment vertical="center" wrapText="1"/>
    </xf>
    <xf numFmtId="0" fontId="1" fillId="3" borderId="7" xfId="0" applyFont="1" applyFill="1" applyBorder="1" applyAlignment="1">
      <alignment vertical="top" wrapText="1"/>
    </xf>
    <xf numFmtId="0" fontId="3" fillId="2" borderId="7" xfId="0" applyFont="1" applyFill="1" applyBorder="1"/>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xf numFmtId="0" fontId="2" fillId="5" borderId="11" xfId="0" applyFont="1" applyFill="1" applyBorder="1" applyAlignment="1">
      <alignment horizontal="center"/>
    </xf>
    <xf numFmtId="0" fontId="2" fillId="5" borderId="12" xfId="0" applyFont="1" applyFill="1" applyBorder="1" applyAlignment="1">
      <alignment horizontal="center"/>
    </xf>
    <xf numFmtId="0" fontId="3" fillId="3" borderId="7" xfId="0" applyFont="1" applyFill="1" applyBorder="1" applyAlignment="1">
      <alignment vertical="top" wrapText="1"/>
    </xf>
    <xf numFmtId="0" fontId="3" fillId="3" borderId="7" xfId="0" applyFont="1" applyFill="1" applyBorder="1" applyAlignment="1">
      <alignment horizontal="left" vertical="top" wrapText="1"/>
    </xf>
    <xf numFmtId="0" fontId="3" fillId="2" borderId="7" xfId="0" applyFont="1" applyFill="1" applyBorder="1" applyAlignment="1">
      <alignment vertical="top" wrapText="1"/>
    </xf>
    <xf numFmtId="4" fontId="3" fillId="0" borderId="0" xfId="0" applyNumberFormat="1" applyFont="1"/>
    <xf numFmtId="0" fontId="3" fillId="3" borderId="10" xfId="0" applyFont="1" applyFill="1" applyBorder="1" applyAlignment="1">
      <alignment wrapText="1"/>
    </xf>
    <xf numFmtId="164" fontId="0" fillId="0" borderId="0" xfId="0" applyNumberFormat="1"/>
    <xf numFmtId="0" fontId="5" fillId="0" borderId="0" xfId="0" applyFont="1"/>
    <xf numFmtId="3" fontId="0" fillId="0" borderId="0" xfId="0" applyNumberFormat="1"/>
    <xf numFmtId="0" fontId="6" fillId="0" borderId="0" xfId="0" applyFont="1"/>
    <xf numFmtId="0" fontId="0" fillId="0" borderId="0" xfId="0" applyAlignment="1"/>
    <xf numFmtId="0" fontId="0" fillId="0" borderId="0" xfId="0" applyAlignment="1">
      <alignment horizontal="center"/>
    </xf>
    <xf numFmtId="0" fontId="0" fillId="10" borderId="0" xfId="0" applyFill="1"/>
    <xf numFmtId="9" fontId="0" fillId="0" borderId="0" xfId="0" applyNumberFormat="1" applyAlignment="1">
      <alignment horizontal="center"/>
    </xf>
    <xf numFmtId="164" fontId="6" fillId="0" borderId="0" xfId="0" applyNumberFormat="1" applyFont="1" applyAlignment="1">
      <alignment horizontal="center"/>
    </xf>
    <xf numFmtId="0" fontId="0" fillId="0" borderId="0" xfId="0" applyAlignment="1">
      <alignment horizontal="right"/>
    </xf>
    <xf numFmtId="0" fontId="0" fillId="0" borderId="4" xfId="0" applyBorder="1"/>
    <xf numFmtId="0" fontId="0" fillId="0" borderId="4" xfId="0" applyBorder="1" applyAlignment="1">
      <alignment horizontal="center"/>
    </xf>
    <xf numFmtId="0" fontId="0" fillId="0" borderId="17" xfId="0" applyBorder="1" applyAlignment="1">
      <alignment horizontal="center"/>
    </xf>
    <xf numFmtId="0" fontId="5" fillId="0" borderId="17" xfId="0" applyFont="1" applyBorder="1" applyAlignment="1">
      <alignment horizontal="center"/>
    </xf>
    <xf numFmtId="164" fontId="0" fillId="0" borderId="4" xfId="0" applyNumberFormat="1" applyBorder="1"/>
    <xf numFmtId="164" fontId="5" fillId="0" borderId="4" xfId="0" applyNumberFormat="1" applyFont="1" applyBorder="1"/>
    <xf numFmtId="164" fontId="5" fillId="0" borderId="0" xfId="0" applyNumberFormat="1" applyFont="1"/>
    <xf numFmtId="0" fontId="0" fillId="0" borderId="4" xfId="0" applyBorder="1" applyAlignment="1">
      <alignment wrapText="1"/>
    </xf>
    <xf numFmtId="0" fontId="5" fillId="0" borderId="4" xfId="0" applyFont="1" applyBorder="1"/>
    <xf numFmtId="4" fontId="0" fillId="0" borderId="0" xfId="0" applyNumberFormat="1"/>
    <xf numFmtId="4" fontId="5" fillId="0" borderId="0" xfId="0" applyNumberFormat="1" applyFont="1"/>
    <xf numFmtId="0" fontId="0" fillId="0" borderId="0" xfId="0" applyAlignment="1">
      <alignment horizontal="center"/>
    </xf>
    <xf numFmtId="0" fontId="6" fillId="0" borderId="0" xfId="0" applyFont="1" applyAlignment="1">
      <alignment horizontal="center"/>
    </xf>
    <xf numFmtId="0" fontId="8" fillId="0" borderId="0" xfId="0" applyFont="1"/>
    <xf numFmtId="0" fontId="9" fillId="0" borderId="0" xfId="0" applyFont="1"/>
    <xf numFmtId="164" fontId="8" fillId="0" borderId="0" xfId="0" applyNumberFormat="1" applyFont="1"/>
    <xf numFmtId="0" fontId="10" fillId="0" borderId="0" xfId="0" applyFont="1"/>
    <xf numFmtId="164" fontId="0" fillId="0" borderId="0" xfId="0" applyNumberFormat="1" applyAlignment="1">
      <alignment horizontal="center"/>
    </xf>
    <xf numFmtId="164" fontId="0" fillId="0" borderId="0" xfId="0" applyNumberFormat="1" applyFill="1" applyAlignment="1">
      <alignment horizontal="center"/>
    </xf>
    <xf numFmtId="0" fontId="0" fillId="0" borderId="0" xfId="0" applyFill="1" applyAlignment="1">
      <alignment horizontal="center"/>
    </xf>
    <xf numFmtId="0" fontId="7" fillId="0" borderId="0" xfId="0" applyFont="1" applyAlignment="1">
      <alignment horizontal="center"/>
    </xf>
    <xf numFmtId="0" fontId="6" fillId="0" borderId="0" xfId="0" applyFont="1" applyAlignment="1">
      <alignment horizontal="center" wrapText="1"/>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0" fontId="2" fillId="6" borderId="13" xfId="0" applyFont="1" applyFill="1" applyBorder="1" applyAlignment="1">
      <alignment vertical="center" textRotation="255"/>
    </xf>
    <xf numFmtId="0" fontId="4" fillId="8" borderId="13" xfId="0" applyFont="1" applyFill="1" applyBorder="1" applyAlignment="1">
      <alignment horizontal="center" vertical="center" textRotation="255"/>
    </xf>
    <xf numFmtId="0" fontId="2" fillId="9" borderId="13" xfId="0" applyFont="1" applyFill="1" applyBorder="1" applyAlignment="1">
      <alignment horizontal="center" vertical="center" textRotation="255"/>
    </xf>
    <xf numFmtId="0" fontId="4" fillId="7" borderId="13" xfId="0" applyFont="1" applyFill="1" applyBorder="1" applyAlignment="1">
      <alignment horizontal="center" vertical="center" textRotation="255"/>
    </xf>
    <xf numFmtId="0" fontId="0" fillId="0" borderId="0" xfId="0" applyAlignment="1">
      <alignment horizontal="center"/>
    </xf>
    <xf numFmtId="0" fontId="6" fillId="0" borderId="0" xfId="0" applyFont="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5</xdr:col>
      <xdr:colOff>152400</xdr:colOff>
      <xdr:row>11</xdr:row>
      <xdr:rowOff>95250</xdr:rowOff>
    </xdr:from>
    <xdr:to>
      <xdr:col>11</xdr:col>
      <xdr:colOff>323850</xdr:colOff>
      <xdr:row>23</xdr:row>
      <xdr:rowOff>133350</xdr:rowOff>
    </xdr:to>
    <xdr:sp macro="" textlink="">
      <xdr:nvSpPr>
        <xdr:cNvPr id="2" name="Text Box 1"/>
        <xdr:cNvSpPr txBox="1">
          <a:spLocks noChangeArrowheads="1"/>
        </xdr:cNvSpPr>
      </xdr:nvSpPr>
      <xdr:spPr bwMode="auto">
        <a:xfrm>
          <a:off x="5238750" y="1876425"/>
          <a:ext cx="5581650" cy="19812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endParaRPr lang="pt-PT" sz="1000" b="0" i="0" u="none" strike="noStrike" baseline="0">
            <a:solidFill>
              <a:srgbClr val="000000"/>
            </a:solidFill>
            <a:latin typeface="Arial"/>
            <a:cs typeface="Arial"/>
          </a:endParaRPr>
        </a:p>
        <a:p>
          <a:pPr algn="l" rtl="0">
            <a:defRPr sz="1000"/>
          </a:pPr>
          <a:r>
            <a:rPr lang="pt-PT" sz="1000" b="0" i="0" u="none" strike="noStrike" baseline="0">
              <a:solidFill>
                <a:srgbClr val="000000"/>
              </a:solidFill>
              <a:latin typeface="Arial"/>
              <a:cs typeface="Arial"/>
            </a:rPr>
            <a:t>x = 16.500+0,1y                   x = 16.500+0,1(59.100 + 0,04x)    x = 16.500 + 5910 + 0,004x     </a:t>
          </a:r>
        </a:p>
        <a:p>
          <a:pPr algn="l" rtl="0">
            <a:defRPr sz="1000"/>
          </a:pPr>
          <a:r>
            <a:rPr lang="pt-PT" sz="1000" b="0" i="0" u="none" strike="noStrike" baseline="0">
              <a:solidFill>
                <a:srgbClr val="000000"/>
              </a:solidFill>
              <a:latin typeface="Arial"/>
              <a:cs typeface="Arial"/>
            </a:rPr>
            <a:t>y = 59.100+0,04x (30/750)          ____________                                 ____________</a:t>
          </a:r>
        </a:p>
        <a:p>
          <a:pPr algn="l" rtl="0">
            <a:defRPr sz="1000"/>
          </a:pPr>
          <a:endParaRPr lang="pt-PT" sz="1000" b="0" i="0" u="none" strike="noStrike" baseline="0">
            <a:solidFill>
              <a:srgbClr val="000000"/>
            </a:solidFill>
            <a:latin typeface="Arial"/>
            <a:cs typeface="Arial"/>
          </a:endParaRPr>
        </a:p>
        <a:p>
          <a:pPr algn="l" rtl="0">
            <a:defRPr sz="1000"/>
          </a:pPr>
          <a:r>
            <a:rPr lang="pt-PT" sz="1000" b="0" i="0" u="none" strike="noStrike" baseline="0">
              <a:solidFill>
                <a:srgbClr val="000000"/>
              </a:solidFill>
              <a:latin typeface="Arial"/>
              <a:cs typeface="Arial"/>
            </a:rPr>
            <a:t>x = 22.410+0,004x      x-0,004x = 22.410     0,996x = 22.410    x = 22.410/0,996    x = 22.500</a:t>
          </a:r>
        </a:p>
        <a:p>
          <a:pPr algn="l" rtl="0">
            <a:defRPr sz="1000"/>
          </a:pPr>
          <a:r>
            <a:rPr lang="pt-PT" sz="1000" b="0" i="0" u="none" strike="noStrike" baseline="0">
              <a:solidFill>
                <a:srgbClr val="000000"/>
              </a:solidFill>
              <a:latin typeface="Arial"/>
              <a:cs typeface="Arial"/>
            </a:rPr>
            <a:t>   ____________             ____________        ____________         ____________      ______</a:t>
          </a:r>
        </a:p>
        <a:p>
          <a:pPr algn="l" rtl="0">
            <a:defRPr sz="1000"/>
          </a:pPr>
          <a:endParaRPr lang="pt-PT" sz="1000" b="0" i="0" u="none" strike="noStrike" baseline="0">
            <a:solidFill>
              <a:srgbClr val="000000"/>
            </a:solidFill>
            <a:latin typeface="Arial"/>
            <a:cs typeface="Arial"/>
          </a:endParaRPr>
        </a:p>
        <a:p>
          <a:pPr algn="l" rtl="0">
            <a:defRPr sz="1000"/>
          </a:pPr>
          <a:r>
            <a:rPr lang="pt-PT" sz="1000" b="0" i="0" u="none" strike="noStrike" baseline="0">
              <a:solidFill>
                <a:srgbClr val="000000"/>
              </a:solidFill>
              <a:latin typeface="Arial"/>
              <a:cs typeface="Arial"/>
            </a:rPr>
            <a:t>   ____________                  ____________       x = 22.500  </a:t>
          </a:r>
        </a:p>
        <a:p>
          <a:pPr algn="l" rtl="0">
            <a:defRPr sz="1000"/>
          </a:pPr>
          <a:endParaRPr lang="pt-PT" sz="1000" b="0" i="0" u="none" strike="noStrike" baseline="0">
            <a:solidFill>
              <a:srgbClr val="000000"/>
            </a:solidFill>
            <a:latin typeface="Arial"/>
            <a:cs typeface="Arial"/>
          </a:endParaRPr>
        </a:p>
        <a:p>
          <a:pPr algn="l" rtl="0">
            <a:defRPr sz="1000"/>
          </a:pPr>
          <a:r>
            <a:rPr lang="pt-PT" sz="1000" b="0" i="0" u="none" strike="noStrike" baseline="0">
              <a:solidFill>
                <a:srgbClr val="000000"/>
              </a:solidFill>
              <a:latin typeface="Arial"/>
              <a:cs typeface="Arial"/>
            </a:rPr>
            <a:t>y = 59.100+0,04(22.500)         y = 60.000          y = 60.000</a:t>
          </a:r>
        </a:p>
      </xdr:txBody>
    </xdr:sp>
    <xdr:clientData/>
  </xdr:twoCellAnchor>
  <xdr:twoCellAnchor>
    <xdr:from>
      <xdr:col>8</xdr:col>
      <xdr:colOff>981075</xdr:colOff>
      <xdr:row>12</xdr:row>
      <xdr:rowOff>57150</xdr:rowOff>
    </xdr:from>
    <xdr:to>
      <xdr:col>9</xdr:col>
      <xdr:colOff>152400</xdr:colOff>
      <xdr:row>14</xdr:row>
      <xdr:rowOff>85725</xdr:rowOff>
    </xdr:to>
    <xdr:sp macro="" textlink="">
      <xdr:nvSpPr>
        <xdr:cNvPr id="3" name="AutoShape 2"/>
        <xdr:cNvSpPr>
          <a:spLocks/>
        </xdr:cNvSpPr>
      </xdr:nvSpPr>
      <xdr:spPr bwMode="auto">
        <a:xfrm>
          <a:off x="8658225" y="2000250"/>
          <a:ext cx="161925" cy="352425"/>
        </a:xfrm>
        <a:prstGeom prst="leftBrace">
          <a:avLst>
            <a:gd name="adj1" fmla="val 18137"/>
            <a:gd name="adj2" fmla="val 50000"/>
          </a:avLst>
        </a:prstGeom>
        <a:noFill/>
        <a:ln w="9525">
          <a:solidFill>
            <a:srgbClr val="000000"/>
          </a:solidFill>
          <a:round/>
          <a:headEnd/>
          <a:tailEnd/>
        </a:ln>
      </xdr:spPr>
    </xdr:sp>
    <xdr:clientData/>
  </xdr:twoCellAnchor>
  <xdr:twoCellAnchor>
    <xdr:from>
      <xdr:col>7</xdr:col>
      <xdr:colOff>781050</xdr:colOff>
      <xdr:row>15</xdr:row>
      <xdr:rowOff>47625</xdr:rowOff>
    </xdr:from>
    <xdr:to>
      <xdr:col>8</xdr:col>
      <xdr:colOff>47625</xdr:colOff>
      <xdr:row>17</xdr:row>
      <xdr:rowOff>76200</xdr:rowOff>
    </xdr:to>
    <xdr:sp macro="" textlink="">
      <xdr:nvSpPr>
        <xdr:cNvPr id="4" name="AutoShape 3"/>
        <xdr:cNvSpPr>
          <a:spLocks/>
        </xdr:cNvSpPr>
      </xdr:nvSpPr>
      <xdr:spPr bwMode="auto">
        <a:xfrm>
          <a:off x="7562850" y="2476500"/>
          <a:ext cx="161925" cy="352425"/>
        </a:xfrm>
        <a:prstGeom prst="leftBrace">
          <a:avLst>
            <a:gd name="adj1" fmla="val 18137"/>
            <a:gd name="adj2" fmla="val 50000"/>
          </a:avLst>
        </a:prstGeom>
        <a:noFill/>
        <a:ln w="9525">
          <a:solidFill>
            <a:srgbClr val="000000"/>
          </a:solidFill>
          <a:round/>
          <a:headEnd/>
          <a:tailEnd/>
        </a:ln>
      </xdr:spPr>
    </xdr:sp>
    <xdr:clientData/>
  </xdr:twoCellAnchor>
  <xdr:twoCellAnchor>
    <xdr:from>
      <xdr:col>8</xdr:col>
      <xdr:colOff>942975</xdr:colOff>
      <xdr:row>15</xdr:row>
      <xdr:rowOff>66675</xdr:rowOff>
    </xdr:from>
    <xdr:to>
      <xdr:col>9</xdr:col>
      <xdr:colOff>114300</xdr:colOff>
      <xdr:row>17</xdr:row>
      <xdr:rowOff>95250</xdr:rowOff>
    </xdr:to>
    <xdr:sp macro="" textlink="">
      <xdr:nvSpPr>
        <xdr:cNvPr id="5" name="AutoShape 4"/>
        <xdr:cNvSpPr>
          <a:spLocks/>
        </xdr:cNvSpPr>
      </xdr:nvSpPr>
      <xdr:spPr bwMode="auto">
        <a:xfrm>
          <a:off x="8620125" y="2495550"/>
          <a:ext cx="161925" cy="352425"/>
        </a:xfrm>
        <a:prstGeom prst="leftBrace">
          <a:avLst>
            <a:gd name="adj1" fmla="val 18137"/>
            <a:gd name="adj2" fmla="val 50000"/>
          </a:avLst>
        </a:prstGeom>
        <a:noFill/>
        <a:ln w="9525">
          <a:solidFill>
            <a:srgbClr val="000000"/>
          </a:solidFill>
          <a:round/>
          <a:headEnd/>
          <a:tailEnd/>
        </a:ln>
      </xdr:spPr>
    </xdr:sp>
    <xdr:clientData/>
  </xdr:twoCellAnchor>
  <xdr:twoCellAnchor>
    <xdr:from>
      <xdr:col>10</xdr:col>
      <xdr:colOff>295275</xdr:colOff>
      <xdr:row>15</xdr:row>
      <xdr:rowOff>85725</xdr:rowOff>
    </xdr:from>
    <xdr:to>
      <xdr:col>10</xdr:col>
      <xdr:colOff>457200</xdr:colOff>
      <xdr:row>17</xdr:row>
      <xdr:rowOff>114300</xdr:rowOff>
    </xdr:to>
    <xdr:sp macro="" textlink="">
      <xdr:nvSpPr>
        <xdr:cNvPr id="6" name="AutoShape 5"/>
        <xdr:cNvSpPr>
          <a:spLocks/>
        </xdr:cNvSpPr>
      </xdr:nvSpPr>
      <xdr:spPr bwMode="auto">
        <a:xfrm>
          <a:off x="9705975" y="2514600"/>
          <a:ext cx="161925" cy="352425"/>
        </a:xfrm>
        <a:prstGeom prst="leftBrace">
          <a:avLst>
            <a:gd name="adj1" fmla="val 18137"/>
            <a:gd name="adj2" fmla="val 50000"/>
          </a:avLst>
        </a:prstGeom>
        <a:noFill/>
        <a:ln w="9525">
          <a:solidFill>
            <a:srgbClr val="000000"/>
          </a:solidFill>
          <a:round/>
          <a:headEnd/>
          <a:tailEnd/>
        </a:ln>
      </xdr:spPr>
    </xdr:sp>
    <xdr:clientData/>
  </xdr:twoCellAnchor>
  <xdr:twoCellAnchor>
    <xdr:from>
      <xdr:col>6</xdr:col>
      <xdr:colOff>609600</xdr:colOff>
      <xdr:row>15</xdr:row>
      <xdr:rowOff>85725</xdr:rowOff>
    </xdr:from>
    <xdr:to>
      <xdr:col>6</xdr:col>
      <xdr:colOff>771525</xdr:colOff>
      <xdr:row>17</xdr:row>
      <xdr:rowOff>114300</xdr:rowOff>
    </xdr:to>
    <xdr:sp macro="" textlink="">
      <xdr:nvSpPr>
        <xdr:cNvPr id="7" name="AutoShape 6"/>
        <xdr:cNvSpPr>
          <a:spLocks/>
        </xdr:cNvSpPr>
      </xdr:nvSpPr>
      <xdr:spPr bwMode="auto">
        <a:xfrm>
          <a:off x="6305550" y="2514600"/>
          <a:ext cx="161925" cy="352425"/>
        </a:xfrm>
        <a:prstGeom prst="leftBrace">
          <a:avLst>
            <a:gd name="adj1" fmla="val 18137"/>
            <a:gd name="adj2" fmla="val 50000"/>
          </a:avLst>
        </a:prstGeom>
        <a:noFill/>
        <a:ln w="9525">
          <a:solidFill>
            <a:srgbClr val="000000"/>
          </a:solidFill>
          <a:round/>
          <a:headEnd/>
          <a:tailEnd/>
        </a:ln>
      </xdr:spPr>
    </xdr:sp>
    <xdr:clientData/>
  </xdr:twoCellAnchor>
  <xdr:twoCellAnchor>
    <xdr:from>
      <xdr:col>6</xdr:col>
      <xdr:colOff>1038225</xdr:colOff>
      <xdr:row>12</xdr:row>
      <xdr:rowOff>57150</xdr:rowOff>
    </xdr:from>
    <xdr:to>
      <xdr:col>7</xdr:col>
      <xdr:colOff>114300</xdr:colOff>
      <xdr:row>14</xdr:row>
      <xdr:rowOff>85725</xdr:rowOff>
    </xdr:to>
    <xdr:sp macro="" textlink="">
      <xdr:nvSpPr>
        <xdr:cNvPr id="8" name="AutoShape 7"/>
        <xdr:cNvSpPr>
          <a:spLocks/>
        </xdr:cNvSpPr>
      </xdr:nvSpPr>
      <xdr:spPr bwMode="auto">
        <a:xfrm>
          <a:off x="6734175" y="2000250"/>
          <a:ext cx="161925" cy="352425"/>
        </a:xfrm>
        <a:prstGeom prst="leftBrace">
          <a:avLst>
            <a:gd name="adj1" fmla="val 18137"/>
            <a:gd name="adj2" fmla="val 50000"/>
          </a:avLst>
        </a:prstGeom>
        <a:noFill/>
        <a:ln w="9525">
          <a:solidFill>
            <a:srgbClr val="000000"/>
          </a:solidFill>
          <a:round/>
          <a:headEnd/>
          <a:tailEnd/>
        </a:ln>
      </xdr:spPr>
    </xdr:sp>
    <xdr:clientData/>
  </xdr:twoCellAnchor>
  <xdr:twoCellAnchor>
    <xdr:from>
      <xdr:col>6</xdr:col>
      <xdr:colOff>952500</xdr:colOff>
      <xdr:row>19</xdr:row>
      <xdr:rowOff>9525</xdr:rowOff>
    </xdr:from>
    <xdr:to>
      <xdr:col>7</xdr:col>
      <xdr:colOff>28575</xdr:colOff>
      <xdr:row>21</xdr:row>
      <xdr:rowOff>85725</xdr:rowOff>
    </xdr:to>
    <xdr:sp macro="" textlink="">
      <xdr:nvSpPr>
        <xdr:cNvPr id="9" name="AutoShape 9"/>
        <xdr:cNvSpPr>
          <a:spLocks/>
        </xdr:cNvSpPr>
      </xdr:nvSpPr>
      <xdr:spPr bwMode="auto">
        <a:xfrm>
          <a:off x="6648450" y="3086100"/>
          <a:ext cx="161925" cy="400050"/>
        </a:xfrm>
        <a:prstGeom prst="leftBrace">
          <a:avLst>
            <a:gd name="adj1" fmla="val 20588"/>
            <a:gd name="adj2" fmla="val 50000"/>
          </a:avLst>
        </a:prstGeom>
        <a:noFill/>
        <a:ln w="9525">
          <a:solidFill>
            <a:srgbClr val="000000"/>
          </a:solidFill>
          <a:round/>
          <a:headEnd/>
          <a:tailEnd/>
        </a:ln>
      </xdr:spPr>
    </xdr:sp>
    <xdr:clientData/>
  </xdr:twoCellAnchor>
  <xdr:twoCellAnchor>
    <xdr:from>
      <xdr:col>8</xdr:col>
      <xdr:colOff>38100</xdr:colOff>
      <xdr:row>18</xdr:row>
      <xdr:rowOff>85725</xdr:rowOff>
    </xdr:from>
    <xdr:to>
      <xdr:col>8</xdr:col>
      <xdr:colOff>180975</xdr:colOff>
      <xdr:row>21</xdr:row>
      <xdr:rowOff>123825</xdr:rowOff>
    </xdr:to>
    <xdr:sp macro="" textlink="">
      <xdr:nvSpPr>
        <xdr:cNvPr id="10" name="AutoShape 10"/>
        <xdr:cNvSpPr>
          <a:spLocks/>
        </xdr:cNvSpPr>
      </xdr:nvSpPr>
      <xdr:spPr bwMode="auto">
        <a:xfrm>
          <a:off x="7715250" y="3000375"/>
          <a:ext cx="142875" cy="523875"/>
        </a:xfrm>
        <a:prstGeom prst="leftBrace">
          <a:avLst>
            <a:gd name="adj1" fmla="val 30556"/>
            <a:gd name="adj2" fmla="val 50000"/>
          </a:avLst>
        </a:prstGeom>
        <a:noFill/>
        <a:ln w="9525">
          <a:solidFill>
            <a:srgbClr val="000000"/>
          </a:solidFill>
          <a:round/>
          <a:headEnd/>
          <a:tailEnd/>
        </a:ln>
      </xdr:spPr>
    </xdr:sp>
    <xdr:clientData/>
  </xdr:twoCellAnchor>
  <xdr:twoCellAnchor>
    <xdr:from>
      <xdr:col>2</xdr:col>
      <xdr:colOff>609600</xdr:colOff>
      <xdr:row>10</xdr:row>
      <xdr:rowOff>57150</xdr:rowOff>
    </xdr:from>
    <xdr:to>
      <xdr:col>2</xdr:col>
      <xdr:colOff>800100</xdr:colOff>
      <xdr:row>15</xdr:row>
      <xdr:rowOff>76200</xdr:rowOff>
    </xdr:to>
    <xdr:sp macro="" textlink="">
      <xdr:nvSpPr>
        <xdr:cNvPr id="11" name="AutoShape 11"/>
        <xdr:cNvSpPr>
          <a:spLocks noChangeArrowheads="1"/>
        </xdr:cNvSpPr>
      </xdr:nvSpPr>
      <xdr:spPr bwMode="auto">
        <a:xfrm rot="16200000">
          <a:off x="2328862" y="1995488"/>
          <a:ext cx="828675" cy="190500"/>
        </a:xfrm>
        <a:prstGeom prst="leftArrow">
          <a:avLst>
            <a:gd name="adj1" fmla="val 50000"/>
            <a:gd name="adj2" fmla="val 108750"/>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G31"/>
  <sheetViews>
    <sheetView zoomScaleNormal="100" workbookViewId="0">
      <pane ySplit="2" topLeftCell="A21" activePane="bottomLeft" state="frozen"/>
      <selection pane="bottomLeft" activeCell="B26" sqref="B26"/>
    </sheetView>
  </sheetViews>
  <sheetFormatPr defaultRowHeight="12"/>
  <cols>
    <col min="1" max="1" width="8.42578125" style="3" bestFit="1" customWidth="1"/>
    <col min="2" max="2" width="7.85546875" style="1" bestFit="1" customWidth="1"/>
    <col min="3" max="3" width="159.85546875" style="1" customWidth="1"/>
    <col min="4" max="16384" width="9.140625" style="1"/>
  </cols>
  <sheetData>
    <row r="1" spans="1:7" ht="12.75" thickBot="1">
      <c r="A1" s="57" t="s">
        <v>145</v>
      </c>
      <c r="B1" s="58"/>
      <c r="C1" s="59"/>
      <c r="E1" s="2"/>
      <c r="F1" s="2"/>
      <c r="G1" s="2"/>
    </row>
    <row r="2" spans="1:7">
      <c r="A2" s="18" t="s">
        <v>0</v>
      </c>
      <c r="B2" s="19" t="s">
        <v>1</v>
      </c>
      <c r="C2" s="4" t="s">
        <v>5</v>
      </c>
      <c r="D2" s="2"/>
      <c r="E2" s="2"/>
      <c r="F2" s="2"/>
      <c r="G2" s="2"/>
    </row>
    <row r="3" spans="1:7">
      <c r="A3" s="7">
        <v>1</v>
      </c>
      <c r="B3" s="5" t="s">
        <v>4</v>
      </c>
      <c r="C3" s="8" t="s">
        <v>33</v>
      </c>
    </row>
    <row r="4" spans="1:7">
      <c r="A4" s="9">
        <v>2</v>
      </c>
      <c r="B4" s="6" t="s">
        <v>4</v>
      </c>
      <c r="C4" s="10" t="s">
        <v>11</v>
      </c>
    </row>
    <row r="5" spans="1:7" ht="24">
      <c r="A5" s="7">
        <v>3</v>
      </c>
      <c r="B5" s="5" t="s">
        <v>3</v>
      </c>
      <c r="C5" s="11" t="s">
        <v>12</v>
      </c>
    </row>
    <row r="6" spans="1:7" ht="22.5">
      <c r="A6" s="9">
        <v>4</v>
      </c>
      <c r="B6" s="6" t="s">
        <v>3</v>
      </c>
      <c r="C6" s="12" t="s">
        <v>13</v>
      </c>
    </row>
    <row r="7" spans="1:7" ht="22.5">
      <c r="A7" s="7">
        <v>5</v>
      </c>
      <c r="B7" s="5" t="s">
        <v>4</v>
      </c>
      <c r="C7" s="13" t="s">
        <v>14</v>
      </c>
    </row>
    <row r="8" spans="1:7" ht="28.5" customHeight="1">
      <c r="A8" s="9">
        <v>6</v>
      </c>
      <c r="B8" s="6" t="s">
        <v>4</v>
      </c>
      <c r="C8" s="22" t="s">
        <v>15</v>
      </c>
    </row>
    <row r="9" spans="1:7" ht="48">
      <c r="A9" s="7">
        <v>7</v>
      </c>
      <c r="B9" s="5" t="s">
        <v>2</v>
      </c>
      <c r="C9" s="20" t="s">
        <v>34</v>
      </c>
    </row>
    <row r="10" spans="1:7" ht="60">
      <c r="A10" s="9">
        <v>8</v>
      </c>
      <c r="B10" s="6" t="s">
        <v>4</v>
      </c>
      <c r="C10" s="10" t="s">
        <v>16</v>
      </c>
    </row>
    <row r="11" spans="1:7" ht="120">
      <c r="A11" s="7">
        <v>9</v>
      </c>
      <c r="B11" s="5" t="s">
        <v>3</v>
      </c>
      <c r="C11" s="11" t="s">
        <v>138</v>
      </c>
    </row>
    <row r="12" spans="1:7" ht="96">
      <c r="A12" s="9">
        <v>10</v>
      </c>
      <c r="B12" s="6" t="s">
        <v>3</v>
      </c>
      <c r="C12" s="10" t="s">
        <v>17</v>
      </c>
    </row>
    <row r="13" spans="1:7">
      <c r="A13" s="7">
        <v>11</v>
      </c>
      <c r="B13" s="5" t="s">
        <v>4</v>
      </c>
      <c r="C13" s="11" t="s">
        <v>18</v>
      </c>
    </row>
    <row r="14" spans="1:7">
      <c r="A14" s="9">
        <v>12</v>
      </c>
      <c r="B14" s="6" t="s">
        <v>6</v>
      </c>
      <c r="C14" s="14" t="s">
        <v>20</v>
      </c>
    </row>
    <row r="15" spans="1:7">
      <c r="A15" s="7">
        <v>13</v>
      </c>
      <c r="B15" s="5" t="s">
        <v>6</v>
      </c>
      <c r="C15" s="20" t="s">
        <v>19</v>
      </c>
    </row>
    <row r="16" spans="1:7">
      <c r="A16" s="9">
        <v>14</v>
      </c>
      <c r="B16" s="6" t="s">
        <v>2</v>
      </c>
      <c r="C16" s="14" t="s">
        <v>21</v>
      </c>
    </row>
    <row r="17" spans="1:3" ht="72">
      <c r="A17" s="7">
        <v>15</v>
      </c>
      <c r="B17" s="5" t="s">
        <v>2</v>
      </c>
      <c r="C17" s="11" t="s">
        <v>22</v>
      </c>
    </row>
    <row r="18" spans="1:3">
      <c r="A18" s="9">
        <v>16</v>
      </c>
      <c r="B18" s="6" t="s">
        <v>3</v>
      </c>
      <c r="C18" s="14" t="s">
        <v>23</v>
      </c>
    </row>
    <row r="19" spans="1:3">
      <c r="A19" s="7">
        <v>17</v>
      </c>
      <c r="B19" s="5" t="s">
        <v>3</v>
      </c>
      <c r="C19" s="11" t="s">
        <v>24</v>
      </c>
    </row>
    <row r="20" spans="1:3" ht="48">
      <c r="A20" s="9">
        <v>18</v>
      </c>
      <c r="B20" s="6" t="s">
        <v>2</v>
      </c>
      <c r="C20" s="10" t="s">
        <v>25</v>
      </c>
    </row>
    <row r="21" spans="1:3" ht="48">
      <c r="A21" s="7">
        <v>19</v>
      </c>
      <c r="B21" s="5" t="s">
        <v>2</v>
      </c>
      <c r="C21" s="21" t="s">
        <v>26</v>
      </c>
    </row>
    <row r="22" spans="1:3" ht="24">
      <c r="A22" s="9">
        <v>20</v>
      </c>
      <c r="B22" s="6" t="s">
        <v>2</v>
      </c>
      <c r="C22" s="10" t="s">
        <v>27</v>
      </c>
    </row>
    <row r="23" spans="1:3">
      <c r="A23" s="7">
        <v>21</v>
      </c>
      <c r="B23" s="5" t="s">
        <v>4</v>
      </c>
      <c r="C23" s="8" t="s">
        <v>28</v>
      </c>
    </row>
    <row r="24" spans="1:3">
      <c r="A24" s="9">
        <v>22</v>
      </c>
      <c r="B24" s="6" t="s">
        <v>6</v>
      </c>
      <c r="C24" s="10" t="s">
        <v>29</v>
      </c>
    </row>
    <row r="25" spans="1:3" ht="36">
      <c r="A25" s="7">
        <v>23</v>
      </c>
      <c r="B25" s="5" t="s">
        <v>3</v>
      </c>
      <c r="C25" s="11" t="s">
        <v>30</v>
      </c>
    </row>
    <row r="26" spans="1:3" ht="24.75" customHeight="1">
      <c r="A26" s="9">
        <v>24</v>
      </c>
      <c r="B26" s="6" t="s">
        <v>3</v>
      </c>
      <c r="C26" s="22" t="s">
        <v>31</v>
      </c>
    </row>
    <row r="27" spans="1:3" ht="72.75" thickBot="1">
      <c r="A27" s="15">
        <v>25</v>
      </c>
      <c r="B27" s="16" t="s">
        <v>3</v>
      </c>
      <c r="C27" s="24" t="s">
        <v>32</v>
      </c>
    </row>
    <row r="31" spans="1:3">
      <c r="B31" s="23"/>
    </row>
  </sheetData>
  <mergeCells count="1">
    <mergeCell ref="A1:C1"/>
  </mergeCells>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G38"/>
  <sheetViews>
    <sheetView tabSelected="1" workbookViewId="0">
      <pane ySplit="2" topLeftCell="A15" activePane="bottomLeft" state="frozen"/>
      <selection pane="bottomLeft" activeCell="B24" sqref="B24"/>
    </sheetView>
  </sheetViews>
  <sheetFormatPr defaultRowHeight="12"/>
  <cols>
    <col min="1" max="1" width="8.42578125" style="3" bestFit="1" customWidth="1"/>
    <col min="2" max="2" width="10.85546875" style="1" bestFit="1" customWidth="1"/>
    <col min="3" max="3" width="151" style="1" customWidth="1"/>
    <col min="4" max="16384" width="9.140625" style="1"/>
  </cols>
  <sheetData>
    <row r="1" spans="1:7" ht="12.75" thickBot="1">
      <c r="A1" s="57" t="s">
        <v>144</v>
      </c>
      <c r="B1" s="58"/>
      <c r="C1" s="59"/>
      <c r="E1" s="2"/>
      <c r="F1" s="2"/>
      <c r="G1" s="2"/>
    </row>
    <row r="2" spans="1:7">
      <c r="A2" s="18" t="s">
        <v>0</v>
      </c>
      <c r="B2" s="19" t="s">
        <v>1</v>
      </c>
      <c r="C2" s="4" t="s">
        <v>5</v>
      </c>
      <c r="D2" s="2"/>
      <c r="E2" s="2"/>
      <c r="F2" s="2"/>
      <c r="G2" s="2"/>
    </row>
    <row r="3" spans="1:7">
      <c r="A3" s="7">
        <v>26</v>
      </c>
      <c r="B3" s="5" t="s">
        <v>4</v>
      </c>
      <c r="C3" s="20" t="s">
        <v>35</v>
      </c>
      <c r="D3" s="60" t="s">
        <v>7</v>
      </c>
    </row>
    <row r="4" spans="1:7">
      <c r="A4" s="9">
        <v>27</v>
      </c>
      <c r="B4" s="6" t="s">
        <v>4</v>
      </c>
      <c r="C4" s="10" t="s">
        <v>36</v>
      </c>
      <c r="D4" s="60"/>
    </row>
    <row r="5" spans="1:7">
      <c r="A5" s="7">
        <v>28</v>
      </c>
      <c r="B5" s="5" t="s">
        <v>2</v>
      </c>
      <c r="C5" s="20" t="s">
        <v>37</v>
      </c>
      <c r="D5" s="60"/>
    </row>
    <row r="6" spans="1:7" ht="22.5">
      <c r="A6" s="9">
        <v>29</v>
      </c>
      <c r="B6" s="6" t="s">
        <v>4</v>
      </c>
      <c r="C6" s="12" t="s">
        <v>38</v>
      </c>
      <c r="D6" s="60"/>
    </row>
    <row r="7" spans="1:7">
      <c r="A7" s="7">
        <v>30</v>
      </c>
      <c r="B7" s="5" t="s">
        <v>3</v>
      </c>
      <c r="C7" s="13" t="s">
        <v>39</v>
      </c>
      <c r="D7" s="60"/>
    </row>
    <row r="8" spans="1:7">
      <c r="A8" s="9">
        <v>31</v>
      </c>
      <c r="B8" s="6" t="s">
        <v>2</v>
      </c>
      <c r="C8" s="22" t="s">
        <v>40</v>
      </c>
      <c r="D8" s="60"/>
    </row>
    <row r="9" spans="1:7">
      <c r="A9" s="7">
        <v>32</v>
      </c>
      <c r="B9" s="5" t="s">
        <v>4</v>
      </c>
      <c r="C9" s="20" t="s">
        <v>42</v>
      </c>
      <c r="D9" s="60"/>
    </row>
    <row r="10" spans="1:7" ht="36" customHeight="1">
      <c r="A10" s="9">
        <v>33</v>
      </c>
      <c r="B10" s="6" t="s">
        <v>6</v>
      </c>
      <c r="C10" s="10" t="s">
        <v>41</v>
      </c>
      <c r="D10" s="63" t="s">
        <v>8</v>
      </c>
    </row>
    <row r="11" spans="1:7">
      <c r="A11" s="7">
        <v>34</v>
      </c>
      <c r="B11" s="5" t="s">
        <v>2</v>
      </c>
      <c r="C11" s="11"/>
      <c r="D11" s="63"/>
    </row>
    <row r="12" spans="1:7" ht="84">
      <c r="A12" s="9">
        <v>35</v>
      </c>
      <c r="B12" s="6" t="s">
        <v>6</v>
      </c>
      <c r="C12" s="10" t="s">
        <v>139</v>
      </c>
      <c r="D12" s="63"/>
    </row>
    <row r="13" spans="1:7">
      <c r="A13" s="7">
        <v>36</v>
      </c>
      <c r="B13" s="5" t="s">
        <v>3</v>
      </c>
      <c r="C13" s="11" t="s">
        <v>78</v>
      </c>
      <c r="D13" s="63"/>
    </row>
    <row r="14" spans="1:7">
      <c r="A14" s="9">
        <v>37</v>
      </c>
      <c r="B14" s="6" t="s">
        <v>3</v>
      </c>
      <c r="C14" s="10" t="s">
        <v>79</v>
      </c>
      <c r="D14" s="63"/>
    </row>
    <row r="15" spans="1:7">
      <c r="A15" s="7">
        <v>38</v>
      </c>
      <c r="B15" s="5" t="s">
        <v>2</v>
      </c>
      <c r="C15" s="11" t="s">
        <v>123</v>
      </c>
      <c r="D15" s="63"/>
    </row>
    <row r="16" spans="1:7">
      <c r="A16" s="9">
        <v>39</v>
      </c>
      <c r="B16" s="6" t="s">
        <v>2</v>
      </c>
      <c r="C16" s="10" t="s">
        <v>124</v>
      </c>
      <c r="D16" s="63"/>
    </row>
    <row r="17" spans="1:4" ht="12" customHeight="1">
      <c r="A17" s="7">
        <v>40</v>
      </c>
      <c r="B17" s="5" t="s">
        <v>4</v>
      </c>
      <c r="C17" s="11" t="s">
        <v>125</v>
      </c>
      <c r="D17" s="62" t="s">
        <v>10</v>
      </c>
    </row>
    <row r="18" spans="1:4" ht="72" customHeight="1">
      <c r="A18" s="9">
        <v>41</v>
      </c>
      <c r="B18" s="6" t="s">
        <v>3</v>
      </c>
      <c r="C18" s="10" t="s">
        <v>142</v>
      </c>
      <c r="D18" s="62"/>
    </row>
    <row r="19" spans="1:4">
      <c r="A19" s="7">
        <v>42</v>
      </c>
      <c r="B19" s="5" t="s">
        <v>4</v>
      </c>
      <c r="C19" s="11" t="s">
        <v>143</v>
      </c>
      <c r="D19" s="62"/>
    </row>
    <row r="20" spans="1:4" ht="36">
      <c r="A20" s="9">
        <v>43</v>
      </c>
      <c r="B20" s="6" t="s">
        <v>4</v>
      </c>
      <c r="C20" s="10" t="s">
        <v>126</v>
      </c>
      <c r="D20" s="62"/>
    </row>
    <row r="21" spans="1:4">
      <c r="A21" s="7">
        <v>44</v>
      </c>
      <c r="B21" s="5" t="s">
        <v>2</v>
      </c>
      <c r="C21" s="11" t="s">
        <v>132</v>
      </c>
      <c r="D21" s="62"/>
    </row>
    <row r="22" spans="1:4">
      <c r="A22" s="9">
        <v>45</v>
      </c>
      <c r="B22" s="6" t="s">
        <v>3</v>
      </c>
      <c r="C22" s="10"/>
      <c r="D22" s="62"/>
    </row>
    <row r="23" spans="1:4">
      <c r="A23" s="7">
        <v>46</v>
      </c>
      <c r="B23" s="5" t="s">
        <v>4</v>
      </c>
      <c r="C23" s="20" t="s">
        <v>133</v>
      </c>
      <c r="D23" s="61" t="s">
        <v>9</v>
      </c>
    </row>
    <row r="24" spans="1:4">
      <c r="A24" s="9">
        <v>47</v>
      </c>
      <c r="B24" s="6" t="s">
        <v>3</v>
      </c>
      <c r="C24" s="10" t="s">
        <v>134</v>
      </c>
      <c r="D24" s="61"/>
    </row>
    <row r="25" spans="1:4">
      <c r="A25" s="7">
        <v>48</v>
      </c>
      <c r="B25" s="5" t="s">
        <v>6</v>
      </c>
      <c r="C25" s="11" t="s">
        <v>136</v>
      </c>
      <c r="D25" s="61"/>
    </row>
    <row r="26" spans="1:4">
      <c r="A26" s="9">
        <v>49</v>
      </c>
      <c r="B26" s="6" t="s">
        <v>3</v>
      </c>
      <c r="C26" s="10" t="s">
        <v>135</v>
      </c>
      <c r="D26" s="61"/>
    </row>
    <row r="27" spans="1:4" ht="12.75" thickBot="1">
      <c r="A27" s="15">
        <v>50</v>
      </c>
      <c r="B27" s="16" t="s">
        <v>4</v>
      </c>
      <c r="C27" s="17" t="s">
        <v>137</v>
      </c>
      <c r="D27" s="61"/>
    </row>
    <row r="30" spans="1:4">
      <c r="C30" s="23"/>
    </row>
    <row r="31" spans="1:4">
      <c r="C31" s="23"/>
    </row>
    <row r="33" spans="2:2">
      <c r="B33" s="23"/>
    </row>
    <row r="34" spans="2:2">
      <c r="B34" s="23"/>
    </row>
    <row r="36" spans="2:2">
      <c r="B36" s="23"/>
    </row>
    <row r="37" spans="2:2">
      <c r="B37" s="23"/>
    </row>
    <row r="38" spans="2:2">
      <c r="B38" s="23"/>
    </row>
  </sheetData>
  <mergeCells count="5">
    <mergeCell ref="A1:C1"/>
    <mergeCell ref="D3:D9"/>
    <mergeCell ref="D23:D27"/>
    <mergeCell ref="D17:D22"/>
    <mergeCell ref="D10:D16"/>
  </mergeCells>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E43"/>
  <sheetViews>
    <sheetView topLeftCell="A13" workbookViewId="0">
      <selection activeCell="B29" sqref="B29"/>
    </sheetView>
  </sheetViews>
  <sheetFormatPr defaultColWidth="45.5703125" defaultRowHeight="12.75"/>
  <cols>
    <col min="1" max="1" width="45.5703125" style="48"/>
    <col min="2" max="2" width="11.28515625" style="48" bestFit="1" customWidth="1"/>
    <col min="3" max="3" width="2.85546875" style="48" customWidth="1"/>
    <col min="4" max="4" width="13.7109375" style="48" bestFit="1" customWidth="1"/>
    <col min="5" max="5" width="11.28515625" style="48" bestFit="1" customWidth="1"/>
    <col min="6" max="6" width="8.28515625" style="48" customWidth="1"/>
    <col min="7" max="16384" width="45.5703125" style="48"/>
  </cols>
  <sheetData>
    <row r="1" spans="1:5">
      <c r="A1" s="48" t="s">
        <v>43</v>
      </c>
    </row>
    <row r="2" spans="1:5">
      <c r="B2" s="49"/>
    </row>
    <row r="3" spans="1:5">
      <c r="A3" s="49" t="s">
        <v>44</v>
      </c>
    </row>
    <row r="5" spans="1:5">
      <c r="A5" s="48" t="s">
        <v>45</v>
      </c>
      <c r="B5" s="50">
        <f>124000</f>
        <v>124000</v>
      </c>
      <c r="D5" s="48" t="s">
        <v>46</v>
      </c>
      <c r="E5" s="50">
        <f>B5*0.25</f>
        <v>31000</v>
      </c>
    </row>
    <row r="6" spans="1:5">
      <c r="A6" s="48" t="s">
        <v>47</v>
      </c>
      <c r="B6" s="50">
        <f>236000</f>
        <v>236000</v>
      </c>
      <c r="D6" s="48" t="s">
        <v>48</v>
      </c>
      <c r="E6" s="50">
        <f>B6*0.25</f>
        <v>59000</v>
      </c>
    </row>
    <row r="7" spans="1:5">
      <c r="B7" s="50"/>
      <c r="E7" s="50"/>
    </row>
    <row r="8" spans="1:5">
      <c r="A8" s="48" t="s">
        <v>49</v>
      </c>
      <c r="B8" s="50">
        <f>180000</f>
        <v>180000</v>
      </c>
      <c r="E8" s="50"/>
    </row>
    <row r="9" spans="1:5">
      <c r="A9" s="48" t="s">
        <v>50</v>
      </c>
      <c r="B9" s="50">
        <f>B5*0.75</f>
        <v>93000</v>
      </c>
      <c r="E9" s="50"/>
    </row>
    <row r="10" spans="1:5">
      <c r="A10" s="48" t="s">
        <v>51</v>
      </c>
      <c r="B10" s="50">
        <f>B6*0.75</f>
        <v>177000</v>
      </c>
      <c r="E10" s="50"/>
    </row>
    <row r="11" spans="1:5">
      <c r="E11" s="50"/>
    </row>
    <row r="12" spans="1:5">
      <c r="A12" s="48" t="s">
        <v>52</v>
      </c>
      <c r="B12" s="50">
        <f>170000</f>
        <v>170000</v>
      </c>
    </row>
    <row r="14" spans="1:5">
      <c r="A14" s="51" t="s">
        <v>53</v>
      </c>
      <c r="B14" s="50">
        <f>170000</f>
        <v>170000</v>
      </c>
    </row>
    <row r="16" spans="1:5">
      <c r="B16" s="50"/>
    </row>
    <row r="17" spans="1:5">
      <c r="A17" s="49" t="s">
        <v>54</v>
      </c>
      <c r="B17" s="49"/>
    </row>
    <row r="19" spans="1:5">
      <c r="A19" s="51" t="s">
        <v>55</v>
      </c>
      <c r="D19" s="51" t="s">
        <v>56</v>
      </c>
      <c r="E19" s="51"/>
    </row>
    <row r="20" spans="1:5">
      <c r="A20" s="51" t="s">
        <v>57</v>
      </c>
      <c r="B20" s="50">
        <f>E5+E6+B8+B9+B10</f>
        <v>540000</v>
      </c>
      <c r="D20" s="51" t="s">
        <v>57</v>
      </c>
      <c r="E20" s="50">
        <f>B8+B9+B10</f>
        <v>450000</v>
      </c>
    </row>
    <row r="21" spans="1:5">
      <c r="A21" s="48" t="s">
        <v>58</v>
      </c>
      <c r="B21" s="50">
        <f>B20/2500</f>
        <v>216</v>
      </c>
      <c r="D21" s="48" t="s">
        <v>58</v>
      </c>
      <c r="E21" s="50">
        <f>E20/2500</f>
        <v>180</v>
      </c>
    </row>
    <row r="22" spans="1:5">
      <c r="A22" s="48" t="s">
        <v>59</v>
      </c>
      <c r="B22" s="50">
        <f>B21*2000</f>
        <v>432000</v>
      </c>
      <c r="D22" s="48" t="s">
        <v>59</v>
      </c>
      <c r="E22" s="50">
        <f>E21*2000</f>
        <v>360000</v>
      </c>
    </row>
    <row r="24" spans="1:5">
      <c r="A24" s="51" t="s">
        <v>60</v>
      </c>
      <c r="B24" s="51"/>
      <c r="C24" s="51"/>
    </row>
    <row r="25" spans="1:5">
      <c r="A25" s="48" t="s">
        <v>61</v>
      </c>
    </row>
    <row r="26" spans="1:5">
      <c r="A26" s="48" t="s">
        <v>62</v>
      </c>
      <c r="B26" s="50">
        <f>280*2000</f>
        <v>560000</v>
      </c>
    </row>
    <row r="27" spans="1:5">
      <c r="A27" s="48" t="s">
        <v>59</v>
      </c>
      <c r="B27" s="50">
        <f>E22</f>
        <v>360000</v>
      </c>
    </row>
    <row r="28" spans="1:5">
      <c r="A28" s="48" t="s">
        <v>63</v>
      </c>
      <c r="B28" s="50">
        <f>B26-B27</f>
        <v>200000</v>
      </c>
    </row>
    <row r="29" spans="1:5">
      <c r="A29" s="48" t="s">
        <v>64</v>
      </c>
      <c r="B29" s="50">
        <f>E5+E6</f>
        <v>90000</v>
      </c>
    </row>
    <row r="30" spans="1:5">
      <c r="A30" s="48" t="s">
        <v>65</v>
      </c>
      <c r="B30" s="50">
        <f>B14</f>
        <v>170000</v>
      </c>
    </row>
    <row r="31" spans="1:5">
      <c r="A31" s="48" t="s">
        <v>66</v>
      </c>
      <c r="B31" s="50">
        <f>B28-B29-B30</f>
        <v>-60000</v>
      </c>
    </row>
    <row r="34" spans="1:3">
      <c r="A34" s="51" t="s">
        <v>67</v>
      </c>
      <c r="B34" s="51"/>
      <c r="C34" s="51"/>
    </row>
    <row r="35" spans="1:3">
      <c r="A35" s="48" t="s">
        <v>61</v>
      </c>
    </row>
    <row r="36" spans="1:3">
      <c r="A36" s="48" t="s">
        <v>62</v>
      </c>
      <c r="B36" s="50">
        <f>280*2000</f>
        <v>560000</v>
      </c>
    </row>
    <row r="37" spans="1:3">
      <c r="A37" s="48" t="s">
        <v>59</v>
      </c>
      <c r="B37" s="50">
        <f>B22</f>
        <v>432000</v>
      </c>
    </row>
    <row r="38" spans="1:3">
      <c r="A38" s="48" t="s">
        <v>63</v>
      </c>
      <c r="B38" s="50">
        <f>B36-B37</f>
        <v>128000</v>
      </c>
    </row>
    <row r="39" spans="1:3">
      <c r="A39" s="48" t="s">
        <v>64</v>
      </c>
      <c r="B39" s="50">
        <f>0</f>
        <v>0</v>
      </c>
    </row>
    <row r="40" spans="1:3">
      <c r="A40" s="48" t="s">
        <v>65</v>
      </c>
      <c r="B40" s="50">
        <f>B12</f>
        <v>170000</v>
      </c>
    </row>
    <row r="41" spans="1:3">
      <c r="A41" s="48" t="s">
        <v>66</v>
      </c>
      <c r="B41" s="50">
        <f>B38-B39-B40</f>
        <v>-42000</v>
      </c>
    </row>
    <row r="43" spans="1:3">
      <c r="A43" s="48" t="s">
        <v>140</v>
      </c>
    </row>
  </sheetData>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dimension ref="A1:D15"/>
  <sheetViews>
    <sheetView workbookViewId="0">
      <selection activeCell="A10" sqref="A10"/>
    </sheetView>
  </sheetViews>
  <sheetFormatPr defaultRowHeight="15"/>
  <cols>
    <col min="2" max="2" width="11.5703125" customWidth="1"/>
    <col min="3" max="3" width="11.5703125" bestFit="1" customWidth="1"/>
    <col min="259" max="259" width="11.5703125" bestFit="1" customWidth="1"/>
    <col min="515" max="515" width="11.5703125" bestFit="1" customWidth="1"/>
    <col min="771" max="771" width="11.5703125" bestFit="1" customWidth="1"/>
    <col min="1027" max="1027" width="11.5703125" bestFit="1" customWidth="1"/>
    <col min="1283" max="1283" width="11.5703125" bestFit="1" customWidth="1"/>
    <col min="1539" max="1539" width="11.5703125" bestFit="1" customWidth="1"/>
    <col min="1795" max="1795" width="11.5703125" bestFit="1" customWidth="1"/>
    <col min="2051" max="2051" width="11.5703125" bestFit="1" customWidth="1"/>
    <col min="2307" max="2307" width="11.5703125" bestFit="1" customWidth="1"/>
    <col min="2563" max="2563" width="11.5703125" bestFit="1" customWidth="1"/>
    <col min="2819" max="2819" width="11.5703125" bestFit="1" customWidth="1"/>
    <col min="3075" max="3075" width="11.5703125" bestFit="1" customWidth="1"/>
    <col min="3331" max="3331" width="11.5703125" bestFit="1" customWidth="1"/>
    <col min="3587" max="3587" width="11.5703125" bestFit="1" customWidth="1"/>
    <col min="3843" max="3843" width="11.5703125" bestFit="1" customWidth="1"/>
    <col min="4099" max="4099" width="11.5703125" bestFit="1" customWidth="1"/>
    <col min="4355" max="4355" width="11.5703125" bestFit="1" customWidth="1"/>
    <col min="4611" max="4611" width="11.5703125" bestFit="1" customWidth="1"/>
    <col min="4867" max="4867" width="11.5703125" bestFit="1" customWidth="1"/>
    <col min="5123" max="5123" width="11.5703125" bestFit="1" customWidth="1"/>
    <col min="5379" max="5379" width="11.5703125" bestFit="1" customWidth="1"/>
    <col min="5635" max="5635" width="11.5703125" bestFit="1" customWidth="1"/>
    <col min="5891" max="5891" width="11.5703125" bestFit="1" customWidth="1"/>
    <col min="6147" max="6147" width="11.5703125" bestFit="1" customWidth="1"/>
    <col min="6403" max="6403" width="11.5703125" bestFit="1" customWidth="1"/>
    <col min="6659" max="6659" width="11.5703125" bestFit="1" customWidth="1"/>
    <col min="6915" max="6915" width="11.5703125" bestFit="1" customWidth="1"/>
    <col min="7171" max="7171" width="11.5703125" bestFit="1" customWidth="1"/>
    <col min="7427" max="7427" width="11.5703125" bestFit="1" customWidth="1"/>
    <col min="7683" max="7683" width="11.5703125" bestFit="1" customWidth="1"/>
    <col min="7939" max="7939" width="11.5703125" bestFit="1" customWidth="1"/>
    <col min="8195" max="8195" width="11.5703125" bestFit="1" customWidth="1"/>
    <col min="8451" max="8451" width="11.5703125" bestFit="1" customWidth="1"/>
    <col min="8707" max="8707" width="11.5703125" bestFit="1" customWidth="1"/>
    <col min="8963" max="8963" width="11.5703125" bestFit="1" customWidth="1"/>
    <col min="9219" max="9219" width="11.5703125" bestFit="1" customWidth="1"/>
    <col min="9475" max="9475" width="11.5703125" bestFit="1" customWidth="1"/>
    <col min="9731" max="9731" width="11.5703125" bestFit="1" customWidth="1"/>
    <col min="9987" max="9987" width="11.5703125" bestFit="1" customWidth="1"/>
    <col min="10243" max="10243" width="11.5703125" bestFit="1" customWidth="1"/>
    <col min="10499" max="10499" width="11.5703125" bestFit="1" customWidth="1"/>
    <col min="10755" max="10755" width="11.5703125" bestFit="1" customWidth="1"/>
    <col min="11011" max="11011" width="11.5703125" bestFit="1" customWidth="1"/>
    <col min="11267" max="11267" width="11.5703125" bestFit="1" customWidth="1"/>
    <col min="11523" max="11523" width="11.5703125" bestFit="1" customWidth="1"/>
    <col min="11779" max="11779" width="11.5703125" bestFit="1" customWidth="1"/>
    <col min="12035" max="12035" width="11.5703125" bestFit="1" customWidth="1"/>
    <col min="12291" max="12291" width="11.5703125" bestFit="1" customWidth="1"/>
    <col min="12547" max="12547" width="11.5703125" bestFit="1" customWidth="1"/>
    <col min="12803" max="12803" width="11.5703125" bestFit="1" customWidth="1"/>
    <col min="13059" max="13059" width="11.5703125" bestFit="1" customWidth="1"/>
    <col min="13315" max="13315" width="11.5703125" bestFit="1" customWidth="1"/>
    <col min="13571" max="13571" width="11.5703125" bestFit="1" customWidth="1"/>
    <col min="13827" max="13827" width="11.5703125" bestFit="1" customWidth="1"/>
    <col min="14083" max="14083" width="11.5703125" bestFit="1" customWidth="1"/>
    <col min="14339" max="14339" width="11.5703125" bestFit="1" customWidth="1"/>
    <col min="14595" max="14595" width="11.5703125" bestFit="1" customWidth="1"/>
    <col min="14851" max="14851" width="11.5703125" bestFit="1" customWidth="1"/>
    <col min="15107" max="15107" width="11.5703125" bestFit="1" customWidth="1"/>
    <col min="15363" max="15363" width="11.5703125" bestFit="1" customWidth="1"/>
    <col min="15619" max="15619" width="11.5703125" bestFit="1" customWidth="1"/>
    <col min="15875" max="15875" width="11.5703125" bestFit="1" customWidth="1"/>
    <col min="16131" max="16131" width="11.5703125" bestFit="1" customWidth="1"/>
  </cols>
  <sheetData>
    <row r="1" spans="1:4">
      <c r="A1" t="s">
        <v>68</v>
      </c>
    </row>
    <row r="3" spans="1:4">
      <c r="A3" t="s">
        <v>69</v>
      </c>
      <c r="C3" s="25">
        <f>6.8+1.45</f>
        <v>8.25</v>
      </c>
      <c r="D3" s="25"/>
    </row>
    <row r="4" spans="1:4">
      <c r="A4" t="s">
        <v>70</v>
      </c>
      <c r="C4" s="25">
        <f>196000+278000</f>
        <v>474000</v>
      </c>
      <c r="D4" s="25"/>
    </row>
    <row r="5" spans="1:4">
      <c r="A5" t="s">
        <v>71</v>
      </c>
      <c r="C5" s="25">
        <v>12.5</v>
      </c>
      <c r="D5" s="25"/>
    </row>
    <row r="6" spans="1:4">
      <c r="C6" s="25"/>
      <c r="D6" s="25"/>
    </row>
    <row r="7" spans="1:4">
      <c r="A7" t="s">
        <v>72</v>
      </c>
      <c r="C7" s="25"/>
      <c r="D7" s="25"/>
    </row>
    <row r="8" spans="1:4">
      <c r="A8" t="s">
        <v>73</v>
      </c>
      <c r="C8" s="25"/>
      <c r="D8" s="25"/>
    </row>
    <row r="10" spans="1:4">
      <c r="A10" t="s">
        <v>74</v>
      </c>
    </row>
    <row r="12" spans="1:4">
      <c r="A12" t="s">
        <v>75</v>
      </c>
    </row>
    <row r="14" spans="1:4">
      <c r="A14" t="s">
        <v>76</v>
      </c>
    </row>
    <row r="15" spans="1:4">
      <c r="A15" t="s">
        <v>77</v>
      </c>
      <c r="C15" s="27">
        <f>C4/3</f>
        <v>158000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L17"/>
  <sheetViews>
    <sheetView workbookViewId="0">
      <selection activeCell="C5" sqref="C5"/>
    </sheetView>
  </sheetViews>
  <sheetFormatPr defaultRowHeight="15"/>
  <cols>
    <col min="1" max="1" width="8.42578125" bestFit="1" customWidth="1"/>
    <col min="2" max="2" width="20.5703125" bestFit="1" customWidth="1"/>
    <col min="3" max="3" width="19" bestFit="1" customWidth="1"/>
    <col min="4" max="4" width="15.7109375" customWidth="1"/>
    <col min="5" max="5" width="16.28515625" bestFit="1" customWidth="1"/>
    <col min="6" max="6" width="9.140625" customWidth="1"/>
    <col min="7" max="7" width="16.28515625" bestFit="1" customWidth="1"/>
    <col min="8" max="8" width="13.42578125" bestFit="1" customWidth="1"/>
    <col min="9" max="9" width="14.85546875" bestFit="1" customWidth="1"/>
    <col min="10" max="10" width="11.140625" bestFit="1" customWidth="1"/>
    <col min="11" max="11" width="16.28515625" bestFit="1" customWidth="1"/>
    <col min="257" max="257" width="10.5703125" bestFit="1" customWidth="1"/>
    <col min="258" max="258" width="20" bestFit="1" customWidth="1"/>
    <col min="259" max="259" width="18.140625" bestFit="1" customWidth="1"/>
    <col min="260" max="260" width="11.28515625" bestFit="1" customWidth="1"/>
    <col min="261" max="261" width="16.28515625" bestFit="1" customWidth="1"/>
    <col min="263" max="263" width="16.28515625" bestFit="1" customWidth="1"/>
    <col min="264" max="264" width="13.42578125" bestFit="1" customWidth="1"/>
    <col min="265" max="265" width="14.85546875" bestFit="1" customWidth="1"/>
    <col min="266" max="266" width="11.140625" bestFit="1" customWidth="1"/>
    <col min="267" max="267" width="16.28515625" bestFit="1" customWidth="1"/>
    <col min="513" max="513" width="10.5703125" bestFit="1" customWidth="1"/>
    <col min="514" max="514" width="20" bestFit="1" customWidth="1"/>
    <col min="515" max="515" width="18.140625" bestFit="1" customWidth="1"/>
    <col min="516" max="516" width="11.28515625" bestFit="1" customWidth="1"/>
    <col min="517" max="517" width="16.28515625" bestFit="1" customWidth="1"/>
    <col min="519" max="519" width="16.28515625" bestFit="1" customWidth="1"/>
    <col min="520" max="520" width="13.42578125" bestFit="1" customWidth="1"/>
    <col min="521" max="521" width="14.85546875" bestFit="1" customWidth="1"/>
    <col min="522" max="522" width="11.140625" bestFit="1" customWidth="1"/>
    <col min="523" max="523" width="16.28515625" bestFit="1" customWidth="1"/>
    <col min="769" max="769" width="10.5703125" bestFit="1" customWidth="1"/>
    <col min="770" max="770" width="20" bestFit="1" customWidth="1"/>
    <col min="771" max="771" width="18.140625" bestFit="1" customWidth="1"/>
    <col min="772" max="772" width="11.28515625" bestFit="1" customWidth="1"/>
    <col min="773" max="773" width="16.28515625" bestFit="1" customWidth="1"/>
    <col min="775" max="775" width="16.28515625" bestFit="1" customWidth="1"/>
    <col min="776" max="776" width="13.42578125" bestFit="1" customWidth="1"/>
    <col min="777" max="777" width="14.85546875" bestFit="1" customWidth="1"/>
    <col min="778" max="778" width="11.140625" bestFit="1" customWidth="1"/>
    <col min="779" max="779" width="16.28515625" bestFit="1" customWidth="1"/>
    <col min="1025" max="1025" width="10.5703125" bestFit="1" customWidth="1"/>
    <col min="1026" max="1026" width="20" bestFit="1" customWidth="1"/>
    <col min="1027" max="1027" width="18.140625" bestFit="1" customWidth="1"/>
    <col min="1028" max="1028" width="11.28515625" bestFit="1" customWidth="1"/>
    <col min="1029" max="1029" width="16.28515625" bestFit="1" customWidth="1"/>
    <col min="1031" max="1031" width="16.28515625" bestFit="1" customWidth="1"/>
    <col min="1032" max="1032" width="13.42578125" bestFit="1" customWidth="1"/>
    <col min="1033" max="1033" width="14.85546875" bestFit="1" customWidth="1"/>
    <col min="1034" max="1034" width="11.140625" bestFit="1" customWidth="1"/>
    <col min="1035" max="1035" width="16.28515625" bestFit="1" customWidth="1"/>
    <col min="1281" max="1281" width="10.5703125" bestFit="1" customWidth="1"/>
    <col min="1282" max="1282" width="20" bestFit="1" customWidth="1"/>
    <col min="1283" max="1283" width="18.140625" bestFit="1" customWidth="1"/>
    <col min="1284" max="1284" width="11.28515625" bestFit="1" customWidth="1"/>
    <col min="1285" max="1285" width="16.28515625" bestFit="1" customWidth="1"/>
    <col min="1287" max="1287" width="16.28515625" bestFit="1" customWidth="1"/>
    <col min="1288" max="1288" width="13.42578125" bestFit="1" customWidth="1"/>
    <col min="1289" max="1289" width="14.85546875" bestFit="1" customWidth="1"/>
    <col min="1290" max="1290" width="11.140625" bestFit="1" customWidth="1"/>
    <col min="1291" max="1291" width="16.28515625" bestFit="1" customWidth="1"/>
    <col min="1537" max="1537" width="10.5703125" bestFit="1" customWidth="1"/>
    <col min="1538" max="1538" width="20" bestFit="1" customWidth="1"/>
    <col min="1539" max="1539" width="18.140625" bestFit="1" customWidth="1"/>
    <col min="1540" max="1540" width="11.28515625" bestFit="1" customWidth="1"/>
    <col min="1541" max="1541" width="16.28515625" bestFit="1" customWidth="1"/>
    <col min="1543" max="1543" width="16.28515625" bestFit="1" customWidth="1"/>
    <col min="1544" max="1544" width="13.42578125" bestFit="1" customWidth="1"/>
    <col min="1545" max="1545" width="14.85546875" bestFit="1" customWidth="1"/>
    <col min="1546" max="1546" width="11.140625" bestFit="1" customWidth="1"/>
    <col min="1547" max="1547" width="16.28515625" bestFit="1" customWidth="1"/>
    <col min="1793" max="1793" width="10.5703125" bestFit="1" customWidth="1"/>
    <col min="1794" max="1794" width="20" bestFit="1" customWidth="1"/>
    <col min="1795" max="1795" width="18.140625" bestFit="1" customWidth="1"/>
    <col min="1796" max="1796" width="11.28515625" bestFit="1" customWidth="1"/>
    <col min="1797" max="1797" width="16.28515625" bestFit="1" customWidth="1"/>
    <col min="1799" max="1799" width="16.28515625" bestFit="1" customWidth="1"/>
    <col min="1800" max="1800" width="13.42578125" bestFit="1" customWidth="1"/>
    <col min="1801" max="1801" width="14.85546875" bestFit="1" customWidth="1"/>
    <col min="1802" max="1802" width="11.140625" bestFit="1" customWidth="1"/>
    <col min="1803" max="1803" width="16.28515625" bestFit="1" customWidth="1"/>
    <col min="2049" max="2049" width="10.5703125" bestFit="1" customWidth="1"/>
    <col min="2050" max="2050" width="20" bestFit="1" customWidth="1"/>
    <col min="2051" max="2051" width="18.140625" bestFit="1" customWidth="1"/>
    <col min="2052" max="2052" width="11.28515625" bestFit="1" customWidth="1"/>
    <col min="2053" max="2053" width="16.28515625" bestFit="1" customWidth="1"/>
    <col min="2055" max="2055" width="16.28515625" bestFit="1" customWidth="1"/>
    <col min="2056" max="2056" width="13.42578125" bestFit="1" customWidth="1"/>
    <col min="2057" max="2057" width="14.85546875" bestFit="1" customWidth="1"/>
    <col min="2058" max="2058" width="11.140625" bestFit="1" customWidth="1"/>
    <col min="2059" max="2059" width="16.28515625" bestFit="1" customWidth="1"/>
    <col min="2305" max="2305" width="10.5703125" bestFit="1" customWidth="1"/>
    <col min="2306" max="2306" width="20" bestFit="1" customWidth="1"/>
    <col min="2307" max="2307" width="18.140625" bestFit="1" customWidth="1"/>
    <col min="2308" max="2308" width="11.28515625" bestFit="1" customWidth="1"/>
    <col min="2309" max="2309" width="16.28515625" bestFit="1" customWidth="1"/>
    <col min="2311" max="2311" width="16.28515625" bestFit="1" customWidth="1"/>
    <col min="2312" max="2312" width="13.42578125" bestFit="1" customWidth="1"/>
    <col min="2313" max="2313" width="14.85546875" bestFit="1" customWidth="1"/>
    <col min="2314" max="2314" width="11.140625" bestFit="1" customWidth="1"/>
    <col min="2315" max="2315" width="16.28515625" bestFit="1" customWidth="1"/>
    <col min="2561" max="2561" width="10.5703125" bestFit="1" customWidth="1"/>
    <col min="2562" max="2562" width="20" bestFit="1" customWidth="1"/>
    <col min="2563" max="2563" width="18.140625" bestFit="1" customWidth="1"/>
    <col min="2564" max="2564" width="11.28515625" bestFit="1" customWidth="1"/>
    <col min="2565" max="2565" width="16.28515625" bestFit="1" customWidth="1"/>
    <col min="2567" max="2567" width="16.28515625" bestFit="1" customWidth="1"/>
    <col min="2568" max="2568" width="13.42578125" bestFit="1" customWidth="1"/>
    <col min="2569" max="2569" width="14.85546875" bestFit="1" customWidth="1"/>
    <col min="2570" max="2570" width="11.140625" bestFit="1" customWidth="1"/>
    <col min="2571" max="2571" width="16.28515625" bestFit="1" customWidth="1"/>
    <col min="2817" max="2817" width="10.5703125" bestFit="1" customWidth="1"/>
    <col min="2818" max="2818" width="20" bestFit="1" customWidth="1"/>
    <col min="2819" max="2819" width="18.140625" bestFit="1" customWidth="1"/>
    <col min="2820" max="2820" width="11.28515625" bestFit="1" customWidth="1"/>
    <col min="2821" max="2821" width="16.28515625" bestFit="1" customWidth="1"/>
    <col min="2823" max="2823" width="16.28515625" bestFit="1" customWidth="1"/>
    <col min="2824" max="2824" width="13.42578125" bestFit="1" customWidth="1"/>
    <col min="2825" max="2825" width="14.85546875" bestFit="1" customWidth="1"/>
    <col min="2826" max="2826" width="11.140625" bestFit="1" customWidth="1"/>
    <col min="2827" max="2827" width="16.28515625" bestFit="1" customWidth="1"/>
    <col min="3073" max="3073" width="10.5703125" bestFit="1" customWidth="1"/>
    <col min="3074" max="3074" width="20" bestFit="1" customWidth="1"/>
    <col min="3075" max="3075" width="18.140625" bestFit="1" customWidth="1"/>
    <col min="3076" max="3076" width="11.28515625" bestFit="1" customWidth="1"/>
    <col min="3077" max="3077" width="16.28515625" bestFit="1" customWidth="1"/>
    <col min="3079" max="3079" width="16.28515625" bestFit="1" customWidth="1"/>
    <col min="3080" max="3080" width="13.42578125" bestFit="1" customWidth="1"/>
    <col min="3081" max="3081" width="14.85546875" bestFit="1" customWidth="1"/>
    <col min="3082" max="3082" width="11.140625" bestFit="1" customWidth="1"/>
    <col min="3083" max="3083" width="16.28515625" bestFit="1" customWidth="1"/>
    <col min="3329" max="3329" width="10.5703125" bestFit="1" customWidth="1"/>
    <col min="3330" max="3330" width="20" bestFit="1" customWidth="1"/>
    <col min="3331" max="3331" width="18.140625" bestFit="1" customWidth="1"/>
    <col min="3332" max="3332" width="11.28515625" bestFit="1" customWidth="1"/>
    <col min="3333" max="3333" width="16.28515625" bestFit="1" customWidth="1"/>
    <col min="3335" max="3335" width="16.28515625" bestFit="1" customWidth="1"/>
    <col min="3336" max="3336" width="13.42578125" bestFit="1" customWidth="1"/>
    <col min="3337" max="3337" width="14.85546875" bestFit="1" customWidth="1"/>
    <col min="3338" max="3338" width="11.140625" bestFit="1" customWidth="1"/>
    <col min="3339" max="3339" width="16.28515625" bestFit="1" customWidth="1"/>
    <col min="3585" max="3585" width="10.5703125" bestFit="1" customWidth="1"/>
    <col min="3586" max="3586" width="20" bestFit="1" customWidth="1"/>
    <col min="3587" max="3587" width="18.140625" bestFit="1" customWidth="1"/>
    <col min="3588" max="3588" width="11.28515625" bestFit="1" customWidth="1"/>
    <col min="3589" max="3589" width="16.28515625" bestFit="1" customWidth="1"/>
    <col min="3591" max="3591" width="16.28515625" bestFit="1" customWidth="1"/>
    <col min="3592" max="3592" width="13.42578125" bestFit="1" customWidth="1"/>
    <col min="3593" max="3593" width="14.85546875" bestFit="1" customWidth="1"/>
    <col min="3594" max="3594" width="11.140625" bestFit="1" customWidth="1"/>
    <col min="3595" max="3595" width="16.28515625" bestFit="1" customWidth="1"/>
    <col min="3841" max="3841" width="10.5703125" bestFit="1" customWidth="1"/>
    <col min="3842" max="3842" width="20" bestFit="1" customWidth="1"/>
    <col min="3843" max="3843" width="18.140625" bestFit="1" customWidth="1"/>
    <col min="3844" max="3844" width="11.28515625" bestFit="1" customWidth="1"/>
    <col min="3845" max="3845" width="16.28515625" bestFit="1" customWidth="1"/>
    <col min="3847" max="3847" width="16.28515625" bestFit="1" customWidth="1"/>
    <col min="3848" max="3848" width="13.42578125" bestFit="1" customWidth="1"/>
    <col min="3849" max="3849" width="14.85546875" bestFit="1" customWidth="1"/>
    <col min="3850" max="3850" width="11.140625" bestFit="1" customWidth="1"/>
    <col min="3851" max="3851" width="16.28515625" bestFit="1" customWidth="1"/>
    <col min="4097" max="4097" width="10.5703125" bestFit="1" customWidth="1"/>
    <col min="4098" max="4098" width="20" bestFit="1" customWidth="1"/>
    <col min="4099" max="4099" width="18.140625" bestFit="1" customWidth="1"/>
    <col min="4100" max="4100" width="11.28515625" bestFit="1" customWidth="1"/>
    <col min="4101" max="4101" width="16.28515625" bestFit="1" customWidth="1"/>
    <col min="4103" max="4103" width="16.28515625" bestFit="1" customWidth="1"/>
    <col min="4104" max="4104" width="13.42578125" bestFit="1" customWidth="1"/>
    <col min="4105" max="4105" width="14.85546875" bestFit="1" customWidth="1"/>
    <col min="4106" max="4106" width="11.140625" bestFit="1" customWidth="1"/>
    <col min="4107" max="4107" width="16.28515625" bestFit="1" customWidth="1"/>
    <col min="4353" max="4353" width="10.5703125" bestFit="1" customWidth="1"/>
    <col min="4354" max="4354" width="20" bestFit="1" customWidth="1"/>
    <col min="4355" max="4355" width="18.140625" bestFit="1" customWidth="1"/>
    <col min="4356" max="4356" width="11.28515625" bestFit="1" customWidth="1"/>
    <col min="4357" max="4357" width="16.28515625" bestFit="1" customWidth="1"/>
    <col min="4359" max="4359" width="16.28515625" bestFit="1" customWidth="1"/>
    <col min="4360" max="4360" width="13.42578125" bestFit="1" customWidth="1"/>
    <col min="4361" max="4361" width="14.85546875" bestFit="1" customWidth="1"/>
    <col min="4362" max="4362" width="11.140625" bestFit="1" customWidth="1"/>
    <col min="4363" max="4363" width="16.28515625" bestFit="1" customWidth="1"/>
    <col min="4609" max="4609" width="10.5703125" bestFit="1" customWidth="1"/>
    <col min="4610" max="4610" width="20" bestFit="1" customWidth="1"/>
    <col min="4611" max="4611" width="18.140625" bestFit="1" customWidth="1"/>
    <col min="4612" max="4612" width="11.28515625" bestFit="1" customWidth="1"/>
    <col min="4613" max="4613" width="16.28515625" bestFit="1" customWidth="1"/>
    <col min="4615" max="4615" width="16.28515625" bestFit="1" customWidth="1"/>
    <col min="4616" max="4616" width="13.42578125" bestFit="1" customWidth="1"/>
    <col min="4617" max="4617" width="14.85546875" bestFit="1" customWidth="1"/>
    <col min="4618" max="4618" width="11.140625" bestFit="1" customWidth="1"/>
    <col min="4619" max="4619" width="16.28515625" bestFit="1" customWidth="1"/>
    <col min="4865" max="4865" width="10.5703125" bestFit="1" customWidth="1"/>
    <col min="4866" max="4866" width="20" bestFit="1" customWidth="1"/>
    <col min="4867" max="4867" width="18.140625" bestFit="1" customWidth="1"/>
    <col min="4868" max="4868" width="11.28515625" bestFit="1" customWidth="1"/>
    <col min="4869" max="4869" width="16.28515625" bestFit="1" customWidth="1"/>
    <col min="4871" max="4871" width="16.28515625" bestFit="1" customWidth="1"/>
    <col min="4872" max="4872" width="13.42578125" bestFit="1" customWidth="1"/>
    <col min="4873" max="4873" width="14.85546875" bestFit="1" customWidth="1"/>
    <col min="4874" max="4874" width="11.140625" bestFit="1" customWidth="1"/>
    <col min="4875" max="4875" width="16.28515625" bestFit="1" customWidth="1"/>
    <col min="5121" max="5121" width="10.5703125" bestFit="1" customWidth="1"/>
    <col min="5122" max="5122" width="20" bestFit="1" customWidth="1"/>
    <col min="5123" max="5123" width="18.140625" bestFit="1" customWidth="1"/>
    <col min="5124" max="5124" width="11.28515625" bestFit="1" customWidth="1"/>
    <col min="5125" max="5125" width="16.28515625" bestFit="1" customWidth="1"/>
    <col min="5127" max="5127" width="16.28515625" bestFit="1" customWidth="1"/>
    <col min="5128" max="5128" width="13.42578125" bestFit="1" customWidth="1"/>
    <col min="5129" max="5129" width="14.85546875" bestFit="1" customWidth="1"/>
    <col min="5130" max="5130" width="11.140625" bestFit="1" customWidth="1"/>
    <col min="5131" max="5131" width="16.28515625" bestFit="1" customWidth="1"/>
    <col min="5377" max="5377" width="10.5703125" bestFit="1" customWidth="1"/>
    <col min="5378" max="5378" width="20" bestFit="1" customWidth="1"/>
    <col min="5379" max="5379" width="18.140625" bestFit="1" customWidth="1"/>
    <col min="5380" max="5380" width="11.28515625" bestFit="1" customWidth="1"/>
    <col min="5381" max="5381" width="16.28515625" bestFit="1" customWidth="1"/>
    <col min="5383" max="5383" width="16.28515625" bestFit="1" customWidth="1"/>
    <col min="5384" max="5384" width="13.42578125" bestFit="1" customWidth="1"/>
    <col min="5385" max="5385" width="14.85546875" bestFit="1" customWidth="1"/>
    <col min="5386" max="5386" width="11.140625" bestFit="1" customWidth="1"/>
    <col min="5387" max="5387" width="16.28515625" bestFit="1" customWidth="1"/>
    <col min="5633" max="5633" width="10.5703125" bestFit="1" customWidth="1"/>
    <col min="5634" max="5634" width="20" bestFit="1" customWidth="1"/>
    <col min="5635" max="5635" width="18.140625" bestFit="1" customWidth="1"/>
    <col min="5636" max="5636" width="11.28515625" bestFit="1" customWidth="1"/>
    <col min="5637" max="5637" width="16.28515625" bestFit="1" customWidth="1"/>
    <col min="5639" max="5639" width="16.28515625" bestFit="1" customWidth="1"/>
    <col min="5640" max="5640" width="13.42578125" bestFit="1" customWidth="1"/>
    <col min="5641" max="5641" width="14.85546875" bestFit="1" customWidth="1"/>
    <col min="5642" max="5642" width="11.140625" bestFit="1" customWidth="1"/>
    <col min="5643" max="5643" width="16.28515625" bestFit="1" customWidth="1"/>
    <col min="5889" max="5889" width="10.5703125" bestFit="1" customWidth="1"/>
    <col min="5890" max="5890" width="20" bestFit="1" customWidth="1"/>
    <col min="5891" max="5891" width="18.140625" bestFit="1" customWidth="1"/>
    <col min="5892" max="5892" width="11.28515625" bestFit="1" customWidth="1"/>
    <col min="5893" max="5893" width="16.28515625" bestFit="1" customWidth="1"/>
    <col min="5895" max="5895" width="16.28515625" bestFit="1" customWidth="1"/>
    <col min="5896" max="5896" width="13.42578125" bestFit="1" customWidth="1"/>
    <col min="5897" max="5897" width="14.85546875" bestFit="1" customWidth="1"/>
    <col min="5898" max="5898" width="11.140625" bestFit="1" customWidth="1"/>
    <col min="5899" max="5899" width="16.28515625" bestFit="1" customWidth="1"/>
    <col min="6145" max="6145" width="10.5703125" bestFit="1" customWidth="1"/>
    <col min="6146" max="6146" width="20" bestFit="1" customWidth="1"/>
    <col min="6147" max="6147" width="18.140625" bestFit="1" customWidth="1"/>
    <col min="6148" max="6148" width="11.28515625" bestFit="1" customWidth="1"/>
    <col min="6149" max="6149" width="16.28515625" bestFit="1" customWidth="1"/>
    <col min="6151" max="6151" width="16.28515625" bestFit="1" customWidth="1"/>
    <col min="6152" max="6152" width="13.42578125" bestFit="1" customWidth="1"/>
    <col min="6153" max="6153" width="14.85546875" bestFit="1" customWidth="1"/>
    <col min="6154" max="6154" width="11.140625" bestFit="1" customWidth="1"/>
    <col min="6155" max="6155" width="16.28515625" bestFit="1" customWidth="1"/>
    <col min="6401" max="6401" width="10.5703125" bestFit="1" customWidth="1"/>
    <col min="6402" max="6402" width="20" bestFit="1" customWidth="1"/>
    <col min="6403" max="6403" width="18.140625" bestFit="1" customWidth="1"/>
    <col min="6404" max="6404" width="11.28515625" bestFit="1" customWidth="1"/>
    <col min="6405" max="6405" width="16.28515625" bestFit="1" customWidth="1"/>
    <col min="6407" max="6407" width="16.28515625" bestFit="1" customWidth="1"/>
    <col min="6408" max="6408" width="13.42578125" bestFit="1" customWidth="1"/>
    <col min="6409" max="6409" width="14.85546875" bestFit="1" customWidth="1"/>
    <col min="6410" max="6410" width="11.140625" bestFit="1" customWidth="1"/>
    <col min="6411" max="6411" width="16.28515625" bestFit="1" customWidth="1"/>
    <col min="6657" max="6657" width="10.5703125" bestFit="1" customWidth="1"/>
    <col min="6658" max="6658" width="20" bestFit="1" customWidth="1"/>
    <col min="6659" max="6659" width="18.140625" bestFit="1" customWidth="1"/>
    <col min="6660" max="6660" width="11.28515625" bestFit="1" customWidth="1"/>
    <col min="6661" max="6661" width="16.28515625" bestFit="1" customWidth="1"/>
    <col min="6663" max="6663" width="16.28515625" bestFit="1" customWidth="1"/>
    <col min="6664" max="6664" width="13.42578125" bestFit="1" customWidth="1"/>
    <col min="6665" max="6665" width="14.85546875" bestFit="1" customWidth="1"/>
    <col min="6666" max="6666" width="11.140625" bestFit="1" customWidth="1"/>
    <col min="6667" max="6667" width="16.28515625" bestFit="1" customWidth="1"/>
    <col min="6913" max="6913" width="10.5703125" bestFit="1" customWidth="1"/>
    <col min="6914" max="6914" width="20" bestFit="1" customWidth="1"/>
    <col min="6915" max="6915" width="18.140625" bestFit="1" customWidth="1"/>
    <col min="6916" max="6916" width="11.28515625" bestFit="1" customWidth="1"/>
    <col min="6917" max="6917" width="16.28515625" bestFit="1" customWidth="1"/>
    <col min="6919" max="6919" width="16.28515625" bestFit="1" customWidth="1"/>
    <col min="6920" max="6920" width="13.42578125" bestFit="1" customWidth="1"/>
    <col min="6921" max="6921" width="14.85546875" bestFit="1" customWidth="1"/>
    <col min="6922" max="6922" width="11.140625" bestFit="1" customWidth="1"/>
    <col min="6923" max="6923" width="16.28515625" bestFit="1" customWidth="1"/>
    <col min="7169" max="7169" width="10.5703125" bestFit="1" customWidth="1"/>
    <col min="7170" max="7170" width="20" bestFit="1" customWidth="1"/>
    <col min="7171" max="7171" width="18.140625" bestFit="1" customWidth="1"/>
    <col min="7172" max="7172" width="11.28515625" bestFit="1" customWidth="1"/>
    <col min="7173" max="7173" width="16.28515625" bestFit="1" customWidth="1"/>
    <col min="7175" max="7175" width="16.28515625" bestFit="1" customWidth="1"/>
    <col min="7176" max="7176" width="13.42578125" bestFit="1" customWidth="1"/>
    <col min="7177" max="7177" width="14.85546875" bestFit="1" customWidth="1"/>
    <col min="7178" max="7178" width="11.140625" bestFit="1" customWidth="1"/>
    <col min="7179" max="7179" width="16.28515625" bestFit="1" customWidth="1"/>
    <col min="7425" max="7425" width="10.5703125" bestFit="1" customWidth="1"/>
    <col min="7426" max="7426" width="20" bestFit="1" customWidth="1"/>
    <col min="7427" max="7427" width="18.140625" bestFit="1" customWidth="1"/>
    <col min="7428" max="7428" width="11.28515625" bestFit="1" customWidth="1"/>
    <col min="7429" max="7429" width="16.28515625" bestFit="1" customWidth="1"/>
    <col min="7431" max="7431" width="16.28515625" bestFit="1" customWidth="1"/>
    <col min="7432" max="7432" width="13.42578125" bestFit="1" customWidth="1"/>
    <col min="7433" max="7433" width="14.85546875" bestFit="1" customWidth="1"/>
    <col min="7434" max="7434" width="11.140625" bestFit="1" customWidth="1"/>
    <col min="7435" max="7435" width="16.28515625" bestFit="1" customWidth="1"/>
    <col min="7681" max="7681" width="10.5703125" bestFit="1" customWidth="1"/>
    <col min="7682" max="7682" width="20" bestFit="1" customWidth="1"/>
    <col min="7683" max="7683" width="18.140625" bestFit="1" customWidth="1"/>
    <col min="7684" max="7684" width="11.28515625" bestFit="1" customWidth="1"/>
    <col min="7685" max="7685" width="16.28515625" bestFit="1" customWidth="1"/>
    <col min="7687" max="7687" width="16.28515625" bestFit="1" customWidth="1"/>
    <col min="7688" max="7688" width="13.42578125" bestFit="1" customWidth="1"/>
    <col min="7689" max="7689" width="14.85546875" bestFit="1" customWidth="1"/>
    <col min="7690" max="7690" width="11.140625" bestFit="1" customWidth="1"/>
    <col min="7691" max="7691" width="16.28515625" bestFit="1" customWidth="1"/>
    <col min="7937" max="7937" width="10.5703125" bestFit="1" customWidth="1"/>
    <col min="7938" max="7938" width="20" bestFit="1" customWidth="1"/>
    <col min="7939" max="7939" width="18.140625" bestFit="1" customWidth="1"/>
    <col min="7940" max="7940" width="11.28515625" bestFit="1" customWidth="1"/>
    <col min="7941" max="7941" width="16.28515625" bestFit="1" customWidth="1"/>
    <col min="7943" max="7943" width="16.28515625" bestFit="1" customWidth="1"/>
    <col min="7944" max="7944" width="13.42578125" bestFit="1" customWidth="1"/>
    <col min="7945" max="7945" width="14.85546875" bestFit="1" customWidth="1"/>
    <col min="7946" max="7946" width="11.140625" bestFit="1" customWidth="1"/>
    <col min="7947" max="7947" width="16.28515625" bestFit="1" customWidth="1"/>
    <col min="8193" max="8193" width="10.5703125" bestFit="1" customWidth="1"/>
    <col min="8194" max="8194" width="20" bestFit="1" customWidth="1"/>
    <col min="8195" max="8195" width="18.140625" bestFit="1" customWidth="1"/>
    <col min="8196" max="8196" width="11.28515625" bestFit="1" customWidth="1"/>
    <col min="8197" max="8197" width="16.28515625" bestFit="1" customWidth="1"/>
    <col min="8199" max="8199" width="16.28515625" bestFit="1" customWidth="1"/>
    <col min="8200" max="8200" width="13.42578125" bestFit="1" customWidth="1"/>
    <col min="8201" max="8201" width="14.85546875" bestFit="1" customWidth="1"/>
    <col min="8202" max="8202" width="11.140625" bestFit="1" customWidth="1"/>
    <col min="8203" max="8203" width="16.28515625" bestFit="1" customWidth="1"/>
    <col min="8449" max="8449" width="10.5703125" bestFit="1" customWidth="1"/>
    <col min="8450" max="8450" width="20" bestFit="1" customWidth="1"/>
    <col min="8451" max="8451" width="18.140625" bestFit="1" customWidth="1"/>
    <col min="8452" max="8452" width="11.28515625" bestFit="1" customWidth="1"/>
    <col min="8453" max="8453" width="16.28515625" bestFit="1" customWidth="1"/>
    <col min="8455" max="8455" width="16.28515625" bestFit="1" customWidth="1"/>
    <col min="8456" max="8456" width="13.42578125" bestFit="1" customWidth="1"/>
    <col min="8457" max="8457" width="14.85546875" bestFit="1" customWidth="1"/>
    <col min="8458" max="8458" width="11.140625" bestFit="1" customWidth="1"/>
    <col min="8459" max="8459" width="16.28515625" bestFit="1" customWidth="1"/>
    <col min="8705" max="8705" width="10.5703125" bestFit="1" customWidth="1"/>
    <col min="8706" max="8706" width="20" bestFit="1" customWidth="1"/>
    <col min="8707" max="8707" width="18.140625" bestFit="1" customWidth="1"/>
    <col min="8708" max="8708" width="11.28515625" bestFit="1" customWidth="1"/>
    <col min="8709" max="8709" width="16.28515625" bestFit="1" customWidth="1"/>
    <col min="8711" max="8711" width="16.28515625" bestFit="1" customWidth="1"/>
    <col min="8712" max="8712" width="13.42578125" bestFit="1" customWidth="1"/>
    <col min="8713" max="8713" width="14.85546875" bestFit="1" customWidth="1"/>
    <col min="8714" max="8714" width="11.140625" bestFit="1" customWidth="1"/>
    <col min="8715" max="8715" width="16.28515625" bestFit="1" customWidth="1"/>
    <col min="8961" max="8961" width="10.5703125" bestFit="1" customWidth="1"/>
    <col min="8962" max="8962" width="20" bestFit="1" customWidth="1"/>
    <col min="8963" max="8963" width="18.140625" bestFit="1" customWidth="1"/>
    <col min="8964" max="8964" width="11.28515625" bestFit="1" customWidth="1"/>
    <col min="8965" max="8965" width="16.28515625" bestFit="1" customWidth="1"/>
    <col min="8967" max="8967" width="16.28515625" bestFit="1" customWidth="1"/>
    <col min="8968" max="8968" width="13.42578125" bestFit="1" customWidth="1"/>
    <col min="8969" max="8969" width="14.85546875" bestFit="1" customWidth="1"/>
    <col min="8970" max="8970" width="11.140625" bestFit="1" customWidth="1"/>
    <col min="8971" max="8971" width="16.28515625" bestFit="1" customWidth="1"/>
    <col min="9217" max="9217" width="10.5703125" bestFit="1" customWidth="1"/>
    <col min="9218" max="9218" width="20" bestFit="1" customWidth="1"/>
    <col min="9219" max="9219" width="18.140625" bestFit="1" customWidth="1"/>
    <col min="9220" max="9220" width="11.28515625" bestFit="1" customWidth="1"/>
    <col min="9221" max="9221" width="16.28515625" bestFit="1" customWidth="1"/>
    <col min="9223" max="9223" width="16.28515625" bestFit="1" customWidth="1"/>
    <col min="9224" max="9224" width="13.42578125" bestFit="1" customWidth="1"/>
    <col min="9225" max="9225" width="14.85546875" bestFit="1" customWidth="1"/>
    <col min="9226" max="9226" width="11.140625" bestFit="1" customWidth="1"/>
    <col min="9227" max="9227" width="16.28515625" bestFit="1" customWidth="1"/>
    <col min="9473" max="9473" width="10.5703125" bestFit="1" customWidth="1"/>
    <col min="9474" max="9474" width="20" bestFit="1" customWidth="1"/>
    <col min="9475" max="9475" width="18.140625" bestFit="1" customWidth="1"/>
    <col min="9476" max="9476" width="11.28515625" bestFit="1" customWidth="1"/>
    <col min="9477" max="9477" width="16.28515625" bestFit="1" customWidth="1"/>
    <col min="9479" max="9479" width="16.28515625" bestFit="1" customWidth="1"/>
    <col min="9480" max="9480" width="13.42578125" bestFit="1" customWidth="1"/>
    <col min="9481" max="9481" width="14.85546875" bestFit="1" customWidth="1"/>
    <col min="9482" max="9482" width="11.140625" bestFit="1" customWidth="1"/>
    <col min="9483" max="9483" width="16.28515625" bestFit="1" customWidth="1"/>
    <col min="9729" max="9729" width="10.5703125" bestFit="1" customWidth="1"/>
    <col min="9730" max="9730" width="20" bestFit="1" customWidth="1"/>
    <col min="9731" max="9731" width="18.140625" bestFit="1" customWidth="1"/>
    <col min="9732" max="9732" width="11.28515625" bestFit="1" customWidth="1"/>
    <col min="9733" max="9733" width="16.28515625" bestFit="1" customWidth="1"/>
    <col min="9735" max="9735" width="16.28515625" bestFit="1" customWidth="1"/>
    <col min="9736" max="9736" width="13.42578125" bestFit="1" customWidth="1"/>
    <col min="9737" max="9737" width="14.85546875" bestFit="1" customWidth="1"/>
    <col min="9738" max="9738" width="11.140625" bestFit="1" customWidth="1"/>
    <col min="9739" max="9739" width="16.28515625" bestFit="1" customWidth="1"/>
    <col min="9985" max="9985" width="10.5703125" bestFit="1" customWidth="1"/>
    <col min="9986" max="9986" width="20" bestFit="1" customWidth="1"/>
    <col min="9987" max="9987" width="18.140625" bestFit="1" customWidth="1"/>
    <col min="9988" max="9988" width="11.28515625" bestFit="1" customWidth="1"/>
    <col min="9989" max="9989" width="16.28515625" bestFit="1" customWidth="1"/>
    <col min="9991" max="9991" width="16.28515625" bestFit="1" customWidth="1"/>
    <col min="9992" max="9992" width="13.42578125" bestFit="1" customWidth="1"/>
    <col min="9993" max="9993" width="14.85546875" bestFit="1" customWidth="1"/>
    <col min="9994" max="9994" width="11.140625" bestFit="1" customWidth="1"/>
    <col min="9995" max="9995" width="16.28515625" bestFit="1" customWidth="1"/>
    <col min="10241" max="10241" width="10.5703125" bestFit="1" customWidth="1"/>
    <col min="10242" max="10242" width="20" bestFit="1" customWidth="1"/>
    <col min="10243" max="10243" width="18.140625" bestFit="1" customWidth="1"/>
    <col min="10244" max="10244" width="11.28515625" bestFit="1" customWidth="1"/>
    <col min="10245" max="10245" width="16.28515625" bestFit="1" customWidth="1"/>
    <col min="10247" max="10247" width="16.28515625" bestFit="1" customWidth="1"/>
    <col min="10248" max="10248" width="13.42578125" bestFit="1" customWidth="1"/>
    <col min="10249" max="10249" width="14.85546875" bestFit="1" customWidth="1"/>
    <col min="10250" max="10250" width="11.140625" bestFit="1" customWidth="1"/>
    <col min="10251" max="10251" width="16.28515625" bestFit="1" customWidth="1"/>
    <col min="10497" max="10497" width="10.5703125" bestFit="1" customWidth="1"/>
    <col min="10498" max="10498" width="20" bestFit="1" customWidth="1"/>
    <col min="10499" max="10499" width="18.140625" bestFit="1" customWidth="1"/>
    <col min="10500" max="10500" width="11.28515625" bestFit="1" customWidth="1"/>
    <col min="10501" max="10501" width="16.28515625" bestFit="1" customWidth="1"/>
    <col min="10503" max="10503" width="16.28515625" bestFit="1" customWidth="1"/>
    <col min="10504" max="10504" width="13.42578125" bestFit="1" customWidth="1"/>
    <col min="10505" max="10505" width="14.85546875" bestFit="1" customWidth="1"/>
    <col min="10506" max="10506" width="11.140625" bestFit="1" customWidth="1"/>
    <col min="10507" max="10507" width="16.28515625" bestFit="1" customWidth="1"/>
    <col min="10753" max="10753" width="10.5703125" bestFit="1" customWidth="1"/>
    <col min="10754" max="10754" width="20" bestFit="1" customWidth="1"/>
    <col min="10755" max="10755" width="18.140625" bestFit="1" customWidth="1"/>
    <col min="10756" max="10756" width="11.28515625" bestFit="1" customWidth="1"/>
    <col min="10757" max="10757" width="16.28515625" bestFit="1" customWidth="1"/>
    <col min="10759" max="10759" width="16.28515625" bestFit="1" customWidth="1"/>
    <col min="10760" max="10760" width="13.42578125" bestFit="1" customWidth="1"/>
    <col min="10761" max="10761" width="14.85546875" bestFit="1" customWidth="1"/>
    <col min="10762" max="10762" width="11.140625" bestFit="1" customWidth="1"/>
    <col min="10763" max="10763" width="16.28515625" bestFit="1" customWidth="1"/>
    <col min="11009" max="11009" width="10.5703125" bestFit="1" customWidth="1"/>
    <col min="11010" max="11010" width="20" bestFit="1" customWidth="1"/>
    <col min="11011" max="11011" width="18.140625" bestFit="1" customWidth="1"/>
    <col min="11012" max="11012" width="11.28515625" bestFit="1" customWidth="1"/>
    <col min="11013" max="11013" width="16.28515625" bestFit="1" customWidth="1"/>
    <col min="11015" max="11015" width="16.28515625" bestFit="1" customWidth="1"/>
    <col min="11016" max="11016" width="13.42578125" bestFit="1" customWidth="1"/>
    <col min="11017" max="11017" width="14.85546875" bestFit="1" customWidth="1"/>
    <col min="11018" max="11018" width="11.140625" bestFit="1" customWidth="1"/>
    <col min="11019" max="11019" width="16.28515625" bestFit="1" customWidth="1"/>
    <col min="11265" max="11265" width="10.5703125" bestFit="1" customWidth="1"/>
    <col min="11266" max="11266" width="20" bestFit="1" customWidth="1"/>
    <col min="11267" max="11267" width="18.140625" bestFit="1" customWidth="1"/>
    <col min="11268" max="11268" width="11.28515625" bestFit="1" customWidth="1"/>
    <col min="11269" max="11269" width="16.28515625" bestFit="1" customWidth="1"/>
    <col min="11271" max="11271" width="16.28515625" bestFit="1" customWidth="1"/>
    <col min="11272" max="11272" width="13.42578125" bestFit="1" customWidth="1"/>
    <col min="11273" max="11273" width="14.85546875" bestFit="1" customWidth="1"/>
    <col min="11274" max="11274" width="11.140625" bestFit="1" customWidth="1"/>
    <col min="11275" max="11275" width="16.28515625" bestFit="1" customWidth="1"/>
    <col min="11521" max="11521" width="10.5703125" bestFit="1" customWidth="1"/>
    <col min="11522" max="11522" width="20" bestFit="1" customWidth="1"/>
    <col min="11523" max="11523" width="18.140625" bestFit="1" customWidth="1"/>
    <col min="11524" max="11524" width="11.28515625" bestFit="1" customWidth="1"/>
    <col min="11525" max="11525" width="16.28515625" bestFit="1" customWidth="1"/>
    <col min="11527" max="11527" width="16.28515625" bestFit="1" customWidth="1"/>
    <col min="11528" max="11528" width="13.42578125" bestFit="1" customWidth="1"/>
    <col min="11529" max="11529" width="14.85546875" bestFit="1" customWidth="1"/>
    <col min="11530" max="11530" width="11.140625" bestFit="1" customWidth="1"/>
    <col min="11531" max="11531" width="16.28515625" bestFit="1" customWidth="1"/>
    <col min="11777" max="11777" width="10.5703125" bestFit="1" customWidth="1"/>
    <col min="11778" max="11778" width="20" bestFit="1" customWidth="1"/>
    <col min="11779" max="11779" width="18.140625" bestFit="1" customWidth="1"/>
    <col min="11780" max="11780" width="11.28515625" bestFit="1" customWidth="1"/>
    <col min="11781" max="11781" width="16.28515625" bestFit="1" customWidth="1"/>
    <col min="11783" max="11783" width="16.28515625" bestFit="1" customWidth="1"/>
    <col min="11784" max="11784" width="13.42578125" bestFit="1" customWidth="1"/>
    <col min="11785" max="11785" width="14.85546875" bestFit="1" customWidth="1"/>
    <col min="11786" max="11786" width="11.140625" bestFit="1" customWidth="1"/>
    <col min="11787" max="11787" width="16.28515625" bestFit="1" customWidth="1"/>
    <col min="12033" max="12033" width="10.5703125" bestFit="1" customWidth="1"/>
    <col min="12034" max="12034" width="20" bestFit="1" customWidth="1"/>
    <col min="12035" max="12035" width="18.140625" bestFit="1" customWidth="1"/>
    <col min="12036" max="12036" width="11.28515625" bestFit="1" customWidth="1"/>
    <col min="12037" max="12037" width="16.28515625" bestFit="1" customWidth="1"/>
    <col min="12039" max="12039" width="16.28515625" bestFit="1" customWidth="1"/>
    <col min="12040" max="12040" width="13.42578125" bestFit="1" customWidth="1"/>
    <col min="12041" max="12041" width="14.85546875" bestFit="1" customWidth="1"/>
    <col min="12042" max="12042" width="11.140625" bestFit="1" customWidth="1"/>
    <col min="12043" max="12043" width="16.28515625" bestFit="1" customWidth="1"/>
    <col min="12289" max="12289" width="10.5703125" bestFit="1" customWidth="1"/>
    <col min="12290" max="12290" width="20" bestFit="1" customWidth="1"/>
    <col min="12291" max="12291" width="18.140625" bestFit="1" customWidth="1"/>
    <col min="12292" max="12292" width="11.28515625" bestFit="1" customWidth="1"/>
    <col min="12293" max="12293" width="16.28515625" bestFit="1" customWidth="1"/>
    <col min="12295" max="12295" width="16.28515625" bestFit="1" customWidth="1"/>
    <col min="12296" max="12296" width="13.42578125" bestFit="1" customWidth="1"/>
    <col min="12297" max="12297" width="14.85546875" bestFit="1" customWidth="1"/>
    <col min="12298" max="12298" width="11.140625" bestFit="1" customWidth="1"/>
    <col min="12299" max="12299" width="16.28515625" bestFit="1" customWidth="1"/>
    <col min="12545" max="12545" width="10.5703125" bestFit="1" customWidth="1"/>
    <col min="12546" max="12546" width="20" bestFit="1" customWidth="1"/>
    <col min="12547" max="12547" width="18.140625" bestFit="1" customWidth="1"/>
    <col min="12548" max="12548" width="11.28515625" bestFit="1" customWidth="1"/>
    <col min="12549" max="12549" width="16.28515625" bestFit="1" customWidth="1"/>
    <col min="12551" max="12551" width="16.28515625" bestFit="1" customWidth="1"/>
    <col min="12552" max="12552" width="13.42578125" bestFit="1" customWidth="1"/>
    <col min="12553" max="12553" width="14.85546875" bestFit="1" customWidth="1"/>
    <col min="12554" max="12554" width="11.140625" bestFit="1" customWidth="1"/>
    <col min="12555" max="12555" width="16.28515625" bestFit="1" customWidth="1"/>
    <col min="12801" max="12801" width="10.5703125" bestFit="1" customWidth="1"/>
    <col min="12802" max="12802" width="20" bestFit="1" customWidth="1"/>
    <col min="12803" max="12803" width="18.140625" bestFit="1" customWidth="1"/>
    <col min="12804" max="12804" width="11.28515625" bestFit="1" customWidth="1"/>
    <col min="12805" max="12805" width="16.28515625" bestFit="1" customWidth="1"/>
    <col min="12807" max="12807" width="16.28515625" bestFit="1" customWidth="1"/>
    <col min="12808" max="12808" width="13.42578125" bestFit="1" customWidth="1"/>
    <col min="12809" max="12809" width="14.85546875" bestFit="1" customWidth="1"/>
    <col min="12810" max="12810" width="11.140625" bestFit="1" customWidth="1"/>
    <col min="12811" max="12811" width="16.28515625" bestFit="1" customWidth="1"/>
    <col min="13057" max="13057" width="10.5703125" bestFit="1" customWidth="1"/>
    <col min="13058" max="13058" width="20" bestFit="1" customWidth="1"/>
    <col min="13059" max="13059" width="18.140625" bestFit="1" customWidth="1"/>
    <col min="13060" max="13060" width="11.28515625" bestFit="1" customWidth="1"/>
    <col min="13061" max="13061" width="16.28515625" bestFit="1" customWidth="1"/>
    <col min="13063" max="13063" width="16.28515625" bestFit="1" customWidth="1"/>
    <col min="13064" max="13064" width="13.42578125" bestFit="1" customWidth="1"/>
    <col min="13065" max="13065" width="14.85546875" bestFit="1" customWidth="1"/>
    <col min="13066" max="13066" width="11.140625" bestFit="1" customWidth="1"/>
    <col min="13067" max="13067" width="16.28515625" bestFit="1" customWidth="1"/>
    <col min="13313" max="13313" width="10.5703125" bestFit="1" customWidth="1"/>
    <col min="13314" max="13314" width="20" bestFit="1" customWidth="1"/>
    <col min="13315" max="13315" width="18.140625" bestFit="1" customWidth="1"/>
    <col min="13316" max="13316" width="11.28515625" bestFit="1" customWidth="1"/>
    <col min="13317" max="13317" width="16.28515625" bestFit="1" customWidth="1"/>
    <col min="13319" max="13319" width="16.28515625" bestFit="1" customWidth="1"/>
    <col min="13320" max="13320" width="13.42578125" bestFit="1" customWidth="1"/>
    <col min="13321" max="13321" width="14.85546875" bestFit="1" customWidth="1"/>
    <col min="13322" max="13322" width="11.140625" bestFit="1" customWidth="1"/>
    <col min="13323" max="13323" width="16.28515625" bestFit="1" customWidth="1"/>
    <col min="13569" max="13569" width="10.5703125" bestFit="1" customWidth="1"/>
    <col min="13570" max="13570" width="20" bestFit="1" customWidth="1"/>
    <col min="13571" max="13571" width="18.140625" bestFit="1" customWidth="1"/>
    <col min="13572" max="13572" width="11.28515625" bestFit="1" customWidth="1"/>
    <col min="13573" max="13573" width="16.28515625" bestFit="1" customWidth="1"/>
    <col min="13575" max="13575" width="16.28515625" bestFit="1" customWidth="1"/>
    <col min="13576" max="13576" width="13.42578125" bestFit="1" customWidth="1"/>
    <col min="13577" max="13577" width="14.85546875" bestFit="1" customWidth="1"/>
    <col min="13578" max="13578" width="11.140625" bestFit="1" customWidth="1"/>
    <col min="13579" max="13579" width="16.28515625" bestFit="1" customWidth="1"/>
    <col min="13825" max="13825" width="10.5703125" bestFit="1" customWidth="1"/>
    <col min="13826" max="13826" width="20" bestFit="1" customWidth="1"/>
    <col min="13827" max="13827" width="18.140625" bestFit="1" customWidth="1"/>
    <col min="13828" max="13828" width="11.28515625" bestFit="1" customWidth="1"/>
    <col min="13829" max="13829" width="16.28515625" bestFit="1" customWidth="1"/>
    <col min="13831" max="13831" width="16.28515625" bestFit="1" customWidth="1"/>
    <col min="13832" max="13832" width="13.42578125" bestFit="1" customWidth="1"/>
    <col min="13833" max="13833" width="14.85546875" bestFit="1" customWidth="1"/>
    <col min="13834" max="13834" width="11.140625" bestFit="1" customWidth="1"/>
    <col min="13835" max="13835" width="16.28515625" bestFit="1" customWidth="1"/>
    <col min="14081" max="14081" width="10.5703125" bestFit="1" customWidth="1"/>
    <col min="14082" max="14082" width="20" bestFit="1" customWidth="1"/>
    <col min="14083" max="14083" width="18.140625" bestFit="1" customWidth="1"/>
    <col min="14084" max="14084" width="11.28515625" bestFit="1" customWidth="1"/>
    <col min="14085" max="14085" width="16.28515625" bestFit="1" customWidth="1"/>
    <col min="14087" max="14087" width="16.28515625" bestFit="1" customWidth="1"/>
    <col min="14088" max="14088" width="13.42578125" bestFit="1" customWidth="1"/>
    <col min="14089" max="14089" width="14.85546875" bestFit="1" customWidth="1"/>
    <col min="14090" max="14090" width="11.140625" bestFit="1" customWidth="1"/>
    <col min="14091" max="14091" width="16.28515625" bestFit="1" customWidth="1"/>
    <col min="14337" max="14337" width="10.5703125" bestFit="1" customWidth="1"/>
    <col min="14338" max="14338" width="20" bestFit="1" customWidth="1"/>
    <col min="14339" max="14339" width="18.140625" bestFit="1" customWidth="1"/>
    <col min="14340" max="14340" width="11.28515625" bestFit="1" customWidth="1"/>
    <col min="14341" max="14341" width="16.28515625" bestFit="1" customWidth="1"/>
    <col min="14343" max="14343" width="16.28515625" bestFit="1" customWidth="1"/>
    <col min="14344" max="14344" width="13.42578125" bestFit="1" customWidth="1"/>
    <col min="14345" max="14345" width="14.85546875" bestFit="1" customWidth="1"/>
    <col min="14346" max="14346" width="11.140625" bestFit="1" customWidth="1"/>
    <col min="14347" max="14347" width="16.28515625" bestFit="1" customWidth="1"/>
    <col min="14593" max="14593" width="10.5703125" bestFit="1" customWidth="1"/>
    <col min="14594" max="14594" width="20" bestFit="1" customWidth="1"/>
    <col min="14595" max="14595" width="18.140625" bestFit="1" customWidth="1"/>
    <col min="14596" max="14596" width="11.28515625" bestFit="1" customWidth="1"/>
    <col min="14597" max="14597" width="16.28515625" bestFit="1" customWidth="1"/>
    <col min="14599" max="14599" width="16.28515625" bestFit="1" customWidth="1"/>
    <col min="14600" max="14600" width="13.42578125" bestFit="1" customWidth="1"/>
    <col min="14601" max="14601" width="14.85546875" bestFit="1" customWidth="1"/>
    <col min="14602" max="14602" width="11.140625" bestFit="1" customWidth="1"/>
    <col min="14603" max="14603" width="16.28515625" bestFit="1" customWidth="1"/>
    <col min="14849" max="14849" width="10.5703125" bestFit="1" customWidth="1"/>
    <col min="14850" max="14850" width="20" bestFit="1" customWidth="1"/>
    <col min="14851" max="14851" width="18.140625" bestFit="1" customWidth="1"/>
    <col min="14852" max="14852" width="11.28515625" bestFit="1" customWidth="1"/>
    <col min="14853" max="14853" width="16.28515625" bestFit="1" customWidth="1"/>
    <col min="14855" max="14855" width="16.28515625" bestFit="1" customWidth="1"/>
    <col min="14856" max="14856" width="13.42578125" bestFit="1" customWidth="1"/>
    <col min="14857" max="14857" width="14.85546875" bestFit="1" customWidth="1"/>
    <col min="14858" max="14858" width="11.140625" bestFit="1" customWidth="1"/>
    <col min="14859" max="14859" width="16.28515625" bestFit="1" customWidth="1"/>
    <col min="15105" max="15105" width="10.5703125" bestFit="1" customWidth="1"/>
    <col min="15106" max="15106" width="20" bestFit="1" customWidth="1"/>
    <col min="15107" max="15107" width="18.140625" bestFit="1" customWidth="1"/>
    <col min="15108" max="15108" width="11.28515625" bestFit="1" customWidth="1"/>
    <col min="15109" max="15109" width="16.28515625" bestFit="1" customWidth="1"/>
    <col min="15111" max="15111" width="16.28515625" bestFit="1" customWidth="1"/>
    <col min="15112" max="15112" width="13.42578125" bestFit="1" customWidth="1"/>
    <col min="15113" max="15113" width="14.85546875" bestFit="1" customWidth="1"/>
    <col min="15114" max="15114" width="11.140625" bestFit="1" customWidth="1"/>
    <col min="15115" max="15115" width="16.28515625" bestFit="1" customWidth="1"/>
    <col min="15361" max="15361" width="10.5703125" bestFit="1" customWidth="1"/>
    <col min="15362" max="15362" width="20" bestFit="1" customWidth="1"/>
    <col min="15363" max="15363" width="18.140625" bestFit="1" customWidth="1"/>
    <col min="15364" max="15364" width="11.28515625" bestFit="1" customWidth="1"/>
    <col min="15365" max="15365" width="16.28515625" bestFit="1" customWidth="1"/>
    <col min="15367" max="15367" width="16.28515625" bestFit="1" customWidth="1"/>
    <col min="15368" max="15368" width="13.42578125" bestFit="1" customWidth="1"/>
    <col min="15369" max="15369" width="14.85546875" bestFit="1" customWidth="1"/>
    <col min="15370" max="15370" width="11.140625" bestFit="1" customWidth="1"/>
    <col min="15371" max="15371" width="16.28515625" bestFit="1" customWidth="1"/>
    <col min="15617" max="15617" width="10.5703125" bestFit="1" customWidth="1"/>
    <col min="15618" max="15618" width="20" bestFit="1" customWidth="1"/>
    <col min="15619" max="15619" width="18.140625" bestFit="1" customWidth="1"/>
    <col min="15620" max="15620" width="11.28515625" bestFit="1" customWidth="1"/>
    <col min="15621" max="15621" width="16.28515625" bestFit="1" customWidth="1"/>
    <col min="15623" max="15623" width="16.28515625" bestFit="1" customWidth="1"/>
    <col min="15624" max="15624" width="13.42578125" bestFit="1" customWidth="1"/>
    <col min="15625" max="15625" width="14.85546875" bestFit="1" customWidth="1"/>
    <col min="15626" max="15626" width="11.140625" bestFit="1" customWidth="1"/>
    <col min="15627" max="15627" width="16.28515625" bestFit="1" customWidth="1"/>
    <col min="15873" max="15873" width="10.5703125" bestFit="1" customWidth="1"/>
    <col min="15874" max="15874" width="20" bestFit="1" customWidth="1"/>
    <col min="15875" max="15875" width="18.140625" bestFit="1" customWidth="1"/>
    <col min="15876" max="15876" width="11.28515625" bestFit="1" customWidth="1"/>
    <col min="15877" max="15877" width="16.28515625" bestFit="1" customWidth="1"/>
    <col min="15879" max="15879" width="16.28515625" bestFit="1" customWidth="1"/>
    <col min="15880" max="15880" width="13.42578125" bestFit="1" customWidth="1"/>
    <col min="15881" max="15881" width="14.85546875" bestFit="1" customWidth="1"/>
    <col min="15882" max="15882" width="11.140625" bestFit="1" customWidth="1"/>
    <col min="15883" max="15883" width="16.28515625" bestFit="1" customWidth="1"/>
    <col min="16129" max="16129" width="10.5703125" bestFit="1" customWidth="1"/>
    <col min="16130" max="16130" width="20" bestFit="1" customWidth="1"/>
    <col min="16131" max="16131" width="18.140625" bestFit="1" customWidth="1"/>
    <col min="16132" max="16132" width="11.28515625" bestFit="1" customWidth="1"/>
    <col min="16133" max="16133" width="16.28515625" bestFit="1" customWidth="1"/>
    <col min="16135" max="16135" width="16.28515625" bestFit="1" customWidth="1"/>
    <col min="16136" max="16136" width="13.42578125" bestFit="1" customWidth="1"/>
    <col min="16137" max="16137" width="14.85546875" bestFit="1" customWidth="1"/>
    <col min="16138" max="16138" width="11.140625" bestFit="1" customWidth="1"/>
    <col min="16139" max="16139" width="16.28515625" bestFit="1" customWidth="1"/>
  </cols>
  <sheetData>
    <row r="1" spans="1:12" ht="26.25">
      <c r="A1" s="56" t="s">
        <v>141</v>
      </c>
    </row>
    <row r="2" spans="1:12">
      <c r="C2" s="46" t="s">
        <v>80</v>
      </c>
      <c r="D2" s="46" t="s">
        <v>81</v>
      </c>
      <c r="E2" s="46" t="s">
        <v>82</v>
      </c>
      <c r="I2" s="64" t="s">
        <v>83</v>
      </c>
      <c r="J2" s="64"/>
      <c r="K2" s="64"/>
      <c r="L2" s="29"/>
    </row>
    <row r="3" spans="1:12">
      <c r="B3" s="46" t="s">
        <v>84</v>
      </c>
      <c r="C3" s="52">
        <v>55500</v>
      </c>
      <c r="D3" s="52">
        <v>16500</v>
      </c>
      <c r="E3" s="52">
        <v>59100</v>
      </c>
      <c r="H3" t="s">
        <v>85</v>
      </c>
      <c r="I3" t="s">
        <v>80</v>
      </c>
      <c r="J3" t="s">
        <v>81</v>
      </c>
      <c r="K3" t="s">
        <v>82</v>
      </c>
    </row>
    <row r="4" spans="1:12">
      <c r="B4" s="55" t="s">
        <v>86</v>
      </c>
      <c r="C4" s="52"/>
      <c r="D4" s="52"/>
      <c r="E4" s="52"/>
      <c r="G4" t="s">
        <v>80</v>
      </c>
      <c r="H4" s="30" t="s">
        <v>87</v>
      </c>
      <c r="I4" s="31"/>
    </row>
    <row r="5" spans="1:12">
      <c r="B5" s="55" t="s">
        <v>81</v>
      </c>
      <c r="C5" s="52">
        <f>22500*(250/750)</f>
        <v>7500</v>
      </c>
      <c r="D5" s="53"/>
      <c r="E5" s="52">
        <f>22500*(30/750)</f>
        <v>900</v>
      </c>
      <c r="G5" t="s">
        <v>81</v>
      </c>
      <c r="H5" s="30" t="s">
        <v>88</v>
      </c>
      <c r="I5" s="30" t="s">
        <v>89</v>
      </c>
      <c r="J5" s="31"/>
      <c r="K5" s="30" t="s">
        <v>90</v>
      </c>
    </row>
    <row r="6" spans="1:12">
      <c r="B6" s="55" t="s">
        <v>82</v>
      </c>
      <c r="C6" s="52">
        <f>60000*0.2</f>
        <v>12000</v>
      </c>
      <c r="D6" s="52">
        <f>60000*0.1</f>
        <v>6000</v>
      </c>
      <c r="E6" s="54"/>
      <c r="G6" t="s">
        <v>82</v>
      </c>
      <c r="H6" s="30" t="s">
        <v>91</v>
      </c>
      <c r="I6" s="32">
        <v>0.2</v>
      </c>
      <c r="J6" s="32">
        <v>0.1</v>
      </c>
      <c r="K6" s="31"/>
    </row>
    <row r="7" spans="1:12">
      <c r="B7" s="47" t="s">
        <v>92</v>
      </c>
      <c r="C7" s="33">
        <f>SUM(C3:C6)</f>
        <v>75000</v>
      </c>
      <c r="D7" s="33">
        <f>SUM(D3:D6)</f>
        <v>22500</v>
      </c>
      <c r="E7" s="33">
        <f>SUM(E3:E6)</f>
        <v>60000</v>
      </c>
    </row>
    <row r="8" spans="1:12">
      <c r="G8" s="65" t="s">
        <v>93</v>
      </c>
      <c r="H8" s="65"/>
      <c r="I8" s="65"/>
      <c r="J8" s="65"/>
      <c r="K8" s="65"/>
    </row>
    <row r="10" spans="1:12">
      <c r="B10" s="28" t="s">
        <v>94</v>
      </c>
      <c r="C10" s="33">
        <f>SUM(C7/300)</f>
        <v>250</v>
      </c>
      <c r="D10" s="30" t="s">
        <v>95</v>
      </c>
      <c r="G10" t="s">
        <v>81</v>
      </c>
      <c r="H10" t="s">
        <v>96</v>
      </c>
    </row>
    <row r="11" spans="1:12">
      <c r="G11" t="s">
        <v>82</v>
      </c>
      <c r="H11" t="s">
        <v>97</v>
      </c>
    </row>
    <row r="13" spans="1:12">
      <c r="G13" s="34"/>
    </row>
    <row r="17" spans="3:3">
      <c r="C17" s="30" t="s">
        <v>98</v>
      </c>
    </row>
  </sheetData>
  <mergeCells count="2">
    <mergeCell ref="I2:K2"/>
    <mergeCell ref="G8:K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A1:K13"/>
  <sheetViews>
    <sheetView workbookViewId="0">
      <selection activeCell="J8" sqref="J8"/>
    </sheetView>
  </sheetViews>
  <sheetFormatPr defaultRowHeight="15"/>
  <cols>
    <col min="1" max="1" width="54.85546875" bestFit="1" customWidth="1"/>
    <col min="2" max="2" width="9.5703125" bestFit="1" customWidth="1"/>
    <col min="3" max="3" width="10.5703125" bestFit="1" customWidth="1"/>
    <col min="4" max="4" width="8.140625" bestFit="1" customWidth="1"/>
    <col min="6" max="6" width="9.5703125" bestFit="1" customWidth="1"/>
    <col min="10" max="10" width="10.5703125" bestFit="1" customWidth="1"/>
  </cols>
  <sheetData>
    <row r="1" spans="1:11">
      <c r="A1" s="26" t="s">
        <v>99</v>
      </c>
    </row>
    <row r="2" spans="1:11">
      <c r="C2" s="66" t="s">
        <v>100</v>
      </c>
      <c r="D2" s="67"/>
      <c r="E2" s="67"/>
      <c r="F2" s="68"/>
      <c r="G2" s="66" t="s">
        <v>101</v>
      </c>
      <c r="H2" s="67"/>
      <c r="I2" s="67"/>
      <c r="J2" s="68"/>
    </row>
    <row r="3" spans="1:11">
      <c r="A3" s="35" t="s">
        <v>102</v>
      </c>
      <c r="B3" s="36" t="s">
        <v>103</v>
      </c>
      <c r="C3" s="37" t="s">
        <v>104</v>
      </c>
      <c r="D3" s="37" t="s">
        <v>105</v>
      </c>
      <c r="E3" s="37" t="s">
        <v>106</v>
      </c>
      <c r="F3" s="37" t="s">
        <v>107</v>
      </c>
      <c r="G3" s="37" t="s">
        <v>104</v>
      </c>
      <c r="H3" s="37" t="s">
        <v>105</v>
      </c>
      <c r="I3" s="37" t="s">
        <v>106</v>
      </c>
      <c r="J3" s="38" t="s">
        <v>107</v>
      </c>
      <c r="K3" s="35" t="s">
        <v>108</v>
      </c>
    </row>
    <row r="4" spans="1:11">
      <c r="A4" s="35" t="s">
        <v>109</v>
      </c>
      <c r="B4" s="35">
        <v>110</v>
      </c>
      <c r="C4" s="35">
        <v>20</v>
      </c>
      <c r="D4" s="35">
        <v>0.7</v>
      </c>
      <c r="E4" s="35">
        <f>C4*D4</f>
        <v>14</v>
      </c>
      <c r="F4" s="39">
        <v>9100</v>
      </c>
      <c r="G4" s="35">
        <v>40</v>
      </c>
      <c r="H4" s="35">
        <v>0.8</v>
      </c>
      <c r="I4" s="35">
        <f>G4*H4</f>
        <v>32</v>
      </c>
      <c r="J4" s="40">
        <f>I4*D9</f>
        <v>21440</v>
      </c>
      <c r="K4" s="35">
        <f>B4+I4-E4</f>
        <v>128</v>
      </c>
    </row>
    <row r="5" spans="1:11">
      <c r="A5" s="35" t="s">
        <v>110</v>
      </c>
      <c r="B5" s="35">
        <v>110</v>
      </c>
      <c r="C5" s="35">
        <v>20</v>
      </c>
      <c r="D5" s="35">
        <v>0.4</v>
      </c>
      <c r="E5" s="35">
        <f>C5*D5</f>
        <v>8</v>
      </c>
      <c r="F5" s="39">
        <v>2000</v>
      </c>
      <c r="G5" s="35">
        <v>40</v>
      </c>
      <c r="H5" s="35">
        <v>0.4</v>
      </c>
      <c r="I5" s="35">
        <f>G5*H5</f>
        <v>16</v>
      </c>
      <c r="J5" s="40">
        <f>I5*D10</f>
        <v>4800</v>
      </c>
      <c r="K5" s="35">
        <f>B5+I5-E5</f>
        <v>118</v>
      </c>
    </row>
    <row r="6" spans="1:11">
      <c r="J6" s="41">
        <f>J4+J5</f>
        <v>26240</v>
      </c>
    </row>
    <row r="7" spans="1:11" ht="30">
      <c r="A7" s="42" t="s">
        <v>111</v>
      </c>
      <c r="B7" s="42" t="s">
        <v>112</v>
      </c>
      <c r="C7" s="42" t="s">
        <v>113</v>
      </c>
      <c r="D7" s="42" t="s">
        <v>114</v>
      </c>
      <c r="J7" s="41"/>
    </row>
    <row r="8" spans="1:11">
      <c r="A8" s="39"/>
      <c r="B8" s="39"/>
      <c r="C8" s="39"/>
      <c r="D8" s="39"/>
      <c r="J8" s="41"/>
    </row>
    <row r="9" spans="1:11">
      <c r="A9" s="39">
        <v>85760</v>
      </c>
      <c r="B9" s="39">
        <v>9100</v>
      </c>
      <c r="C9" s="39">
        <f>A9</f>
        <v>85760</v>
      </c>
      <c r="D9" s="39">
        <f>C9/K4</f>
        <v>670</v>
      </c>
      <c r="J9" s="41"/>
    </row>
    <row r="10" spans="1:11">
      <c r="A10" s="39">
        <v>35400</v>
      </c>
      <c r="B10" s="39">
        <v>2000</v>
      </c>
      <c r="C10" s="39">
        <f>A10</f>
        <v>35400</v>
      </c>
      <c r="D10" s="39">
        <f>C10/K5</f>
        <v>300</v>
      </c>
      <c r="J10" s="41"/>
    </row>
    <row r="11" spans="1:11">
      <c r="I11" s="44"/>
      <c r="J11" s="41"/>
    </row>
    <row r="12" spans="1:11">
      <c r="I12" s="44"/>
    </row>
    <row r="13" spans="1:11">
      <c r="A13" t="s">
        <v>115</v>
      </c>
    </row>
  </sheetData>
  <mergeCells count="2">
    <mergeCell ref="C2:F2"/>
    <mergeCell ref="G2:J2"/>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B3:E11"/>
  <sheetViews>
    <sheetView workbookViewId="0">
      <selection activeCell="D16" sqref="D16"/>
    </sheetView>
  </sheetViews>
  <sheetFormatPr defaultRowHeight="15"/>
  <cols>
    <col min="2" max="2" width="9.42578125" bestFit="1" customWidth="1"/>
    <col min="3" max="3" width="11.42578125" bestFit="1" customWidth="1"/>
    <col min="4" max="4" width="9.5703125" bestFit="1" customWidth="1"/>
    <col min="5" max="5" width="13.42578125" bestFit="1" customWidth="1"/>
  </cols>
  <sheetData>
    <row r="3" spans="2:5">
      <c r="B3" s="26" t="s">
        <v>116</v>
      </c>
    </row>
    <row r="5" spans="2:5">
      <c r="B5" s="35" t="s">
        <v>102</v>
      </c>
      <c r="C5" s="35" t="s">
        <v>117</v>
      </c>
      <c r="D5" s="35" t="s">
        <v>107</v>
      </c>
      <c r="E5" s="35" t="s">
        <v>118</v>
      </c>
    </row>
    <row r="6" spans="2:5">
      <c r="B6" s="35" t="s">
        <v>119</v>
      </c>
      <c r="C6" s="35">
        <v>40</v>
      </c>
      <c r="D6" s="39">
        <v>234</v>
      </c>
      <c r="E6" s="39">
        <f>D6/C6</f>
        <v>5.85</v>
      </c>
    </row>
    <row r="7" spans="2:5">
      <c r="B7" s="35" t="s">
        <v>120</v>
      </c>
      <c r="C7" s="35">
        <v>500</v>
      </c>
      <c r="D7" s="39">
        <v>3000</v>
      </c>
      <c r="E7" s="39">
        <f>D7/C7</f>
        <v>6</v>
      </c>
    </row>
    <row r="8" spans="2:5">
      <c r="B8" s="35" t="s">
        <v>120</v>
      </c>
      <c r="C8" s="35">
        <v>150</v>
      </c>
      <c r="D8" s="39">
        <v>975</v>
      </c>
      <c r="E8" s="39">
        <f>D8/C8</f>
        <v>6.5</v>
      </c>
    </row>
    <row r="9" spans="2:5">
      <c r="B9" s="35" t="s">
        <v>121</v>
      </c>
      <c r="C9" s="35"/>
      <c r="D9" s="39">
        <f>SUM(D6:D8)</f>
        <v>4209</v>
      </c>
      <c r="E9" s="39"/>
    </row>
    <row r="10" spans="2:5">
      <c r="B10" s="35" t="s">
        <v>104</v>
      </c>
      <c r="C10" s="43">
        <v>220</v>
      </c>
      <c r="D10" s="40">
        <f>D9-D11</f>
        <v>1395</v>
      </c>
      <c r="E10" s="39"/>
    </row>
    <row r="11" spans="2:5">
      <c r="B11" s="35" t="s">
        <v>122</v>
      </c>
      <c r="C11" s="35">
        <f>(C6+C7+C8)-C10</f>
        <v>470</v>
      </c>
      <c r="D11" s="39">
        <f>(C6*E6)+(430*E7)</f>
        <v>2814</v>
      </c>
      <c r="E11" s="3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C3:E6"/>
  <sheetViews>
    <sheetView workbookViewId="0">
      <selection activeCell="D6" sqref="D6"/>
    </sheetView>
  </sheetViews>
  <sheetFormatPr defaultRowHeight="15"/>
  <cols>
    <col min="3" max="3" width="28.140625" customWidth="1"/>
    <col min="4" max="4" width="9.85546875" style="44" bestFit="1" customWidth="1"/>
    <col min="5" max="5" width="10.42578125" customWidth="1"/>
  </cols>
  <sheetData>
    <row r="3" spans="3:5">
      <c r="C3" t="s">
        <v>127</v>
      </c>
      <c r="D3" s="44">
        <v>60000</v>
      </c>
    </row>
    <row r="4" spans="3:5">
      <c r="C4" t="s">
        <v>128</v>
      </c>
      <c r="D4" s="44">
        <v>60000</v>
      </c>
      <c r="E4" t="s">
        <v>129</v>
      </c>
    </row>
    <row r="5" spans="3:5">
      <c r="C5" t="s">
        <v>130</v>
      </c>
      <c r="D5" s="44">
        <v>-22750</v>
      </c>
      <c r="E5" t="s">
        <v>131</v>
      </c>
    </row>
    <row r="6" spans="3:5">
      <c r="D6" s="45">
        <f>SUM(D3:D5)</f>
        <v>97250</v>
      </c>
    </row>
  </sheetData>
  <pageMargins left="0.7" right="0.7" top="0.75" bottom="0.75" header="0.3" footer="0.3"/>
  <pageSetup paperSize="9" orientation="portrait" verticalDpi="300"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9</vt:i4>
      </vt:variant>
    </vt:vector>
  </HeadingPairs>
  <TitlesOfParts>
    <vt:vector size="9" baseType="lpstr">
      <vt:lpstr>Parte I</vt:lpstr>
      <vt:lpstr>Parte II</vt:lpstr>
      <vt:lpstr>Q36</vt:lpstr>
      <vt:lpstr>Q37</vt:lpstr>
      <vt:lpstr>Q38</vt:lpstr>
      <vt:lpstr>Q39</vt:lpstr>
      <vt:lpstr>Q40</vt:lpstr>
      <vt:lpstr>Q44</vt:lpstr>
      <vt:lpstr>Folha2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2006-10-20T13:27:00Z</dcterms:created>
  <dcterms:modified xsi:type="dcterms:W3CDTF">2012-02-07T12:04:21Z</dcterms:modified>
</cp:coreProperties>
</file>