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workbookProtection workbookPassword="9D83" lockStructure="1"/>
  <bookViews>
    <workbookView xWindow="480" yWindow="330" windowWidth="19320" windowHeight="7710"/>
  </bookViews>
  <sheets>
    <sheet name="Privado" sheetId="1" r:id="rId1"/>
    <sheet name="Calculos_prv" sheetId="2" state="hidden" r:id="rId2"/>
    <sheet name="Publico" sheetId="5" r:id="rId3"/>
    <sheet name="Calculos_pub" sheetId="7" state="hidden" r:id="rId4"/>
    <sheet name="Pensoes" sheetId="6" r:id="rId5"/>
    <sheet name="Calculos_pns" sheetId="8" state="hidden" r:id="rId6"/>
    <sheet name="2012" sheetId="4" state="hidden" r:id="rId7"/>
    <sheet name="2013" sheetId="3" state="hidden" r:id="rId8"/>
  </sheets>
  <calcPr calcId="145621"/>
</workbook>
</file>

<file path=xl/calcChain.xml><?xml version="1.0" encoding="utf-8"?>
<calcChain xmlns="http://schemas.openxmlformats.org/spreadsheetml/2006/main">
  <c r="J3" i="1" l="1"/>
  <c r="I3" i="1"/>
  <c r="O7" i="5"/>
  <c r="C23" i="8"/>
  <c r="C19" i="7"/>
  <c r="C22" i="2"/>
  <c r="C23" i="2" s="1"/>
  <c r="J12" i="1" s="1"/>
  <c r="B22" i="2"/>
  <c r="I11" i="1" s="1"/>
  <c r="C11" i="8"/>
  <c r="J3" i="6" s="1"/>
  <c r="B11" i="8"/>
  <c r="B13" i="8" s="1"/>
  <c r="I17" i="6"/>
  <c r="I15" i="6"/>
  <c r="I14" i="6"/>
  <c r="I13" i="6"/>
  <c r="I12" i="6"/>
  <c r="I11" i="6"/>
  <c r="I7" i="6"/>
  <c r="C8" i="8"/>
  <c r="B8" i="8"/>
  <c r="C7" i="8"/>
  <c r="B7" i="8"/>
  <c r="I11" i="5"/>
  <c r="C3" i="7"/>
  <c r="B3" i="7"/>
  <c r="C9" i="7"/>
  <c r="C21" i="7" s="1"/>
  <c r="J13" i="5" s="1"/>
  <c r="B9" i="7"/>
  <c r="B12" i="7" s="1"/>
  <c r="I15" i="5"/>
  <c r="I7" i="5"/>
  <c r="C6" i="7"/>
  <c r="B6" i="7"/>
  <c r="C5" i="7"/>
  <c r="B5" i="7"/>
  <c r="C10" i="2"/>
  <c r="B10" i="2"/>
  <c r="C9" i="2"/>
  <c r="C24" i="2"/>
  <c r="J13" i="1" s="1"/>
  <c r="B24" i="2"/>
  <c r="I13" i="1" s="1"/>
  <c r="I15" i="1"/>
  <c r="I7" i="1"/>
  <c r="B9" i="2"/>
  <c r="B11" i="2" s="1"/>
  <c r="C6" i="2"/>
  <c r="B6" i="2"/>
  <c r="B5" i="2"/>
  <c r="C5" i="2"/>
  <c r="C11" i="2" l="1"/>
  <c r="C28" i="7"/>
  <c r="P3" i="5" s="1"/>
  <c r="I5" i="5"/>
  <c r="B28" i="7"/>
  <c r="O3" i="5" s="1"/>
  <c r="C35" i="8"/>
  <c r="C22" i="7"/>
  <c r="C20" i="7"/>
  <c r="J12" i="5" s="1"/>
  <c r="C13" i="8"/>
  <c r="J5" i="6" s="1"/>
  <c r="C25" i="8"/>
  <c r="C26" i="8" s="1"/>
  <c r="I16" i="6"/>
  <c r="I3" i="6"/>
  <c r="I5" i="6"/>
  <c r="C25" i="2"/>
  <c r="J14" i="1" s="1"/>
  <c r="B25" i="2"/>
  <c r="I14" i="1" s="1"/>
  <c r="B13" i="7"/>
  <c r="I4" i="6"/>
  <c r="C24" i="8"/>
  <c r="B14" i="8"/>
  <c r="B15" i="8" s="1"/>
  <c r="C12" i="7"/>
  <c r="I13" i="5"/>
  <c r="I22" i="5"/>
  <c r="J3" i="5"/>
  <c r="J11" i="5"/>
  <c r="K11" i="5" s="1"/>
  <c r="I3" i="5"/>
  <c r="I22" i="1"/>
  <c r="J11" i="1"/>
  <c r="K11" i="1" s="1"/>
  <c r="B23" i="2"/>
  <c r="I12" i="1" s="1"/>
  <c r="K12" i="1" s="1"/>
  <c r="Q3" i="5" l="1"/>
  <c r="C29" i="7"/>
  <c r="P4" i="5" s="1"/>
  <c r="C30" i="7"/>
  <c r="B29" i="7"/>
  <c r="O4" i="5" s="1"/>
  <c r="B30" i="7"/>
  <c r="C36" i="8"/>
  <c r="J11" i="6"/>
  <c r="K11" i="6" s="1"/>
  <c r="C14" i="8"/>
  <c r="C27" i="8"/>
  <c r="C28" i="8" s="1"/>
  <c r="B20" i="8"/>
  <c r="I9" i="6" s="1"/>
  <c r="K5" i="6"/>
  <c r="K3" i="6"/>
  <c r="J5" i="5"/>
  <c r="C13" i="7"/>
  <c r="B18" i="8"/>
  <c r="I6" i="6"/>
  <c r="I14" i="5"/>
  <c r="C23" i="7"/>
  <c r="C24" i="7" s="1"/>
  <c r="J14" i="5"/>
  <c r="I12" i="5"/>
  <c r="C12" i="2"/>
  <c r="B12" i="2"/>
  <c r="K14" i="1"/>
  <c r="I16" i="1"/>
  <c r="B13" i="2"/>
  <c r="B28" i="2"/>
  <c r="I17" i="1" s="1"/>
  <c r="C13" i="2"/>
  <c r="C14" i="2" l="1"/>
  <c r="J4" i="1" s="1"/>
  <c r="J20" i="1" s="1"/>
  <c r="B14" i="2"/>
  <c r="J19" i="1"/>
  <c r="B31" i="7"/>
  <c r="O6" i="5" s="1"/>
  <c r="O8" i="5" s="1"/>
  <c r="O5" i="5"/>
  <c r="C31" i="7"/>
  <c r="P6" i="5" s="1"/>
  <c r="P5" i="5"/>
  <c r="Q5" i="5" s="1"/>
  <c r="Q4" i="5"/>
  <c r="J13" i="6"/>
  <c r="C37" i="8"/>
  <c r="C15" i="8"/>
  <c r="J6" i="6"/>
  <c r="I19" i="1"/>
  <c r="C29" i="8"/>
  <c r="I8" i="6"/>
  <c r="I17" i="5"/>
  <c r="I16" i="5"/>
  <c r="K12" i="5"/>
  <c r="C25" i="7"/>
  <c r="J17" i="5" s="1"/>
  <c r="J15" i="5"/>
  <c r="K15" i="5" s="1"/>
  <c r="K14" i="5"/>
  <c r="B11" i="7"/>
  <c r="I4" i="5" s="1"/>
  <c r="C11" i="7"/>
  <c r="I19" i="5"/>
  <c r="C15" i="2"/>
  <c r="C16" i="2" s="1"/>
  <c r="B15" i="2"/>
  <c r="B16" i="2" s="1"/>
  <c r="K3" i="1"/>
  <c r="C26" i="2"/>
  <c r="C27" i="2" s="1"/>
  <c r="B19" i="2" l="1"/>
  <c r="I4" i="1"/>
  <c r="I20" i="1" s="1"/>
  <c r="K20" i="1" s="1"/>
  <c r="C32" i="7"/>
  <c r="C33" i="7" s="1"/>
  <c r="P7" i="5" s="1"/>
  <c r="Q7" i="5" s="1"/>
  <c r="K19" i="1"/>
  <c r="B32" i="7"/>
  <c r="B34" i="7" s="1"/>
  <c r="O9" i="5" s="1"/>
  <c r="Q6" i="5"/>
  <c r="C16" i="8"/>
  <c r="C17" i="8" s="1"/>
  <c r="C18" i="8" s="1"/>
  <c r="C19" i="8" s="1"/>
  <c r="J7" i="6" s="1"/>
  <c r="K7" i="6" s="1"/>
  <c r="J14" i="6"/>
  <c r="K14" i="6" s="1"/>
  <c r="C38" i="8"/>
  <c r="C39" i="8" s="1"/>
  <c r="K6" i="6"/>
  <c r="K17" i="5"/>
  <c r="J6" i="5"/>
  <c r="I6" i="5"/>
  <c r="I8" i="5" s="1"/>
  <c r="I23" i="5" s="1"/>
  <c r="B16" i="7"/>
  <c r="I9" i="5" s="1"/>
  <c r="C14" i="7"/>
  <c r="C15" i="7" s="1"/>
  <c r="C16" i="7" s="1"/>
  <c r="J4" i="5"/>
  <c r="K4" i="5" s="1"/>
  <c r="J16" i="5"/>
  <c r="K16" i="5" s="1"/>
  <c r="J5" i="1"/>
  <c r="I20" i="5"/>
  <c r="B14" i="7"/>
  <c r="I6" i="1"/>
  <c r="I5" i="1"/>
  <c r="K3" i="5"/>
  <c r="J19" i="5"/>
  <c r="K19" i="5" s="1"/>
  <c r="B17" i="2"/>
  <c r="C17" i="2"/>
  <c r="C18" i="2" s="1"/>
  <c r="C19" i="2" s="1"/>
  <c r="J15" i="1"/>
  <c r="C28" i="2"/>
  <c r="J17" i="1" s="1"/>
  <c r="K17" i="1" s="1"/>
  <c r="B26" i="2"/>
  <c r="C34" i="7" l="1"/>
  <c r="P9" i="5" s="1"/>
  <c r="I8" i="1"/>
  <c r="I23" i="1" s="1"/>
  <c r="K4" i="1"/>
  <c r="Q9" i="5"/>
  <c r="P8" i="5"/>
  <c r="Q8" i="5" s="1"/>
  <c r="J4" i="6"/>
  <c r="J12" i="6"/>
  <c r="C40" i="8"/>
  <c r="C41" i="8" s="1"/>
  <c r="C20" i="8"/>
  <c r="J9" i="6" s="1"/>
  <c r="K9" i="6" s="1"/>
  <c r="I21" i="1"/>
  <c r="I21" i="5"/>
  <c r="J20" i="5"/>
  <c r="K20" i="5" s="1"/>
  <c r="J9" i="5"/>
  <c r="J7" i="5"/>
  <c r="J7" i="1"/>
  <c r="J22" i="1" s="1"/>
  <c r="K22" i="1" s="1"/>
  <c r="I9" i="1"/>
  <c r="I24" i="1" s="1"/>
  <c r="I24" i="5"/>
  <c r="J6" i="1"/>
  <c r="K5" i="1"/>
  <c r="K5" i="5"/>
  <c r="K15" i="1"/>
  <c r="J16" i="1"/>
  <c r="K16" i="1" s="1"/>
  <c r="K12" i="6" l="1"/>
  <c r="C42" i="8"/>
  <c r="J15" i="6" s="1"/>
  <c r="K15" i="6" s="1"/>
  <c r="K4" i="6"/>
  <c r="J8" i="6"/>
  <c r="K8" i="6" s="1"/>
  <c r="J8" i="1"/>
  <c r="K8" i="1" s="1"/>
  <c r="K7" i="1"/>
  <c r="J9" i="1"/>
  <c r="J24" i="1" s="1"/>
  <c r="K24" i="1" s="1"/>
  <c r="J22" i="5"/>
  <c r="K22" i="5" s="1"/>
  <c r="K7" i="5"/>
  <c r="K6" i="5"/>
  <c r="J21" i="5"/>
  <c r="K21" i="5" s="1"/>
  <c r="J8" i="5"/>
  <c r="J21" i="1"/>
  <c r="K21" i="1" s="1"/>
  <c r="K6" i="1"/>
  <c r="J16" i="6" l="1"/>
  <c r="K16" i="6" s="1"/>
  <c r="J23" i="1"/>
  <c r="K23" i="1" s="1"/>
  <c r="C43" i="8"/>
  <c r="J17" i="6" s="1"/>
  <c r="K17" i="6" s="1"/>
  <c r="K9" i="1"/>
  <c r="J24" i="5"/>
  <c r="K24" i="5" s="1"/>
  <c r="K9" i="5"/>
  <c r="J23" i="5"/>
  <c r="K23" i="5" s="1"/>
  <c r="K8" i="5"/>
</calcChain>
</file>

<file path=xl/sharedStrings.xml><?xml version="1.0" encoding="utf-8"?>
<sst xmlns="http://schemas.openxmlformats.org/spreadsheetml/2006/main" count="786" uniqueCount="58">
  <si>
    <t>Subsídio alimentação</t>
  </si>
  <si>
    <t>Cartão Refeição</t>
  </si>
  <si>
    <t>Diferença</t>
  </si>
  <si>
    <t>subsídio por duodécimos</t>
  </si>
  <si>
    <t>Salário Base</t>
  </si>
  <si>
    <t>Segurança Social</t>
  </si>
  <si>
    <t>IRS</t>
  </si>
  <si>
    <t>Taxa</t>
  </si>
  <si>
    <t>Valor</t>
  </si>
  <si>
    <t>Sobretaxa IRS</t>
  </si>
  <si>
    <t>Total de descontos</t>
  </si>
  <si>
    <t>Valor a receber</t>
  </si>
  <si>
    <t>Duodécimo do subsídio</t>
  </si>
  <si>
    <t>Remuneração Mensal</t>
  </si>
  <si>
    <t>Salario Minimo</t>
  </si>
  <si>
    <t>TSU</t>
  </si>
  <si>
    <t>Sobretaxa</t>
  </si>
  <si>
    <t>IRS taxa</t>
  </si>
  <si>
    <t>IRS Valor</t>
  </si>
  <si>
    <t>Salario antes sobretaxa</t>
  </si>
  <si>
    <t>Valor Líquido</t>
  </si>
  <si>
    <t>Salario Sujeito</t>
  </si>
  <si>
    <t>Salario Isento</t>
  </si>
  <si>
    <t>Subsidio Alimentação sujeito</t>
  </si>
  <si>
    <t>Subsídio Alimentação</t>
  </si>
  <si>
    <t>Subsídio Alimentação ticket</t>
  </si>
  <si>
    <t>Subsidio de alimentacao limite</t>
  </si>
  <si>
    <t>Subsídio de alimentação</t>
  </si>
  <si>
    <t>Estado Civil</t>
  </si>
  <si>
    <t>Nº de filhos</t>
  </si>
  <si>
    <t>TABELAS DE RETENÇÃO NA FONTE PARA  O CONTINENTE - 2012</t>
  </si>
  <si>
    <t xml:space="preserve">TABELA I - TRABALHO DEPENDENTE </t>
  </si>
  <si>
    <t>NÃO CASADO</t>
  </si>
  <si>
    <t>Remuneração Mensal  Euros</t>
  </si>
  <si>
    <t>Número de dependentes</t>
  </si>
  <si>
    <t>5 ou mais</t>
  </si>
  <si>
    <t>Até</t>
  </si>
  <si>
    <t xml:space="preserve">Superior a </t>
  </si>
  <si>
    <t>T A B E L A II - TRABALHO DEPENDENTE</t>
  </si>
  <si>
    <t>CASADO UNICO TITULAR</t>
  </si>
  <si>
    <t>T A B E L A III - TRABALHO DEPENDENTE</t>
  </si>
  <si>
    <t>CASADO DOIS TITULARES</t>
  </si>
  <si>
    <t>Privado</t>
  </si>
  <si>
    <t>Superior a</t>
  </si>
  <si>
    <t>TABELA X - TRABALHO DEPENDENTE - ART. 21.º LEI N.º 64-B/2011</t>
  </si>
  <si>
    <t>T A B E L A XI - TRABALHO DEPENDENTE - ART. 21.º LEI N.º 64-B/2011</t>
  </si>
  <si>
    <t>Público</t>
  </si>
  <si>
    <t>T A B E L A XII - TRABALHO DEPENDENTE - ART. 21.º LEI N.º 64-B/2011</t>
  </si>
  <si>
    <t>TABELA DE RETENÇÃO NA FONTE PARA O CONTINENTE  - 2012</t>
  </si>
  <si>
    <t>T A B E L A VII - PENSÕES</t>
  </si>
  <si>
    <t>Casado dois titulares / Não casado</t>
  </si>
  <si>
    <t>Casado único titular</t>
  </si>
  <si>
    <t>CES</t>
  </si>
  <si>
    <t>Salário após IRS</t>
  </si>
  <si>
    <t>Salário após CES</t>
  </si>
  <si>
    <t>Subsidio ferias</t>
  </si>
  <si>
    <t>Subsídio ferias</t>
  </si>
  <si>
    <t>Subsídio de férias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</si>
</sst>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Courier New"/>
      <family val="3"/>
    </font>
    <font>
      <b/>
      <sz val="9"/>
      <color indexed="8"/>
      <name val="Arial"/>
      <family val="2"/>
    </font>
    <font>
      <sz val="10"/>
      <color indexed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7">
    <xf numFmtId="0" fontId="0" fillId="0" borderId="0" xfId="0"/>
    <xf numFmtId="4" fontId="0" fillId="0" borderId="0" xfId="0" applyNumberFormat="1"/>
    <xf numFmtId="164" fontId="0" fillId="0" borderId="0" xfId="1" applyNumberFormat="1" applyFont="1"/>
    <xf numFmtId="0" fontId="19" fillId="0" borderId="0" xfId="0" applyFont="1"/>
    <xf numFmtId="0" fontId="18" fillId="0" borderId="0" xfId="0" applyFont="1" applyAlignment="1">
      <alignment horizontal="centerContinuous"/>
    </xf>
    <xf numFmtId="0" fontId="19" fillId="0" borderId="0" xfId="0" applyFont="1" applyAlignment="1">
      <alignment horizontal="centerContinuous"/>
    </xf>
    <xf numFmtId="3" fontId="19" fillId="0" borderId="0" xfId="0" applyNumberFormat="1" applyFont="1" applyAlignment="1">
      <alignment horizontal="centerContinuous"/>
    </xf>
    <xf numFmtId="0" fontId="20" fillId="0" borderId="0" xfId="0" applyFont="1" applyAlignment="1">
      <alignment horizontal="centerContinuous"/>
    </xf>
    <xf numFmtId="3" fontId="19" fillId="0" borderId="0" xfId="0" applyNumberFormat="1" applyFont="1"/>
    <xf numFmtId="0" fontId="18" fillId="0" borderId="12" xfId="0" applyFont="1" applyBorder="1" applyAlignment="1">
      <alignment horizontal="centerContinuous"/>
    </xf>
    <xf numFmtId="0" fontId="19" fillId="0" borderId="13" xfId="0" applyFont="1" applyBorder="1" applyAlignment="1">
      <alignment horizontal="centerContinuous"/>
    </xf>
    <xf numFmtId="0" fontId="19" fillId="0" borderId="14" xfId="0" applyFont="1" applyBorder="1" applyAlignment="1">
      <alignment horizontal="centerContinuous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1" xfId="0" quotePrefix="1" applyFont="1" applyBorder="1" applyAlignment="1">
      <alignment horizontal="center" vertical="center"/>
    </xf>
    <xf numFmtId="0" fontId="21" fillId="0" borderId="10" xfId="0" applyFont="1" applyFill="1" applyBorder="1"/>
    <xf numFmtId="4" fontId="21" fillId="0" borderId="18" xfId="0" applyNumberFormat="1" applyFont="1" applyFill="1" applyBorder="1"/>
    <xf numFmtId="164" fontId="21" fillId="0" borderId="17" xfId="0" applyNumberFormat="1" applyFont="1" applyFill="1" applyBorder="1"/>
    <xf numFmtId="164" fontId="21" fillId="0" borderId="18" xfId="0" applyNumberFormat="1" applyFont="1" applyFill="1" applyBorder="1"/>
    <xf numFmtId="164" fontId="21" fillId="0" borderId="11" xfId="0" applyNumberFormat="1" applyFont="1" applyFill="1" applyBorder="1"/>
    <xf numFmtId="164" fontId="19" fillId="0" borderId="0" xfId="1" applyNumberFormat="1" applyFont="1"/>
    <xf numFmtId="0" fontId="21" fillId="0" borderId="19" xfId="0" applyFont="1" applyFill="1" applyBorder="1"/>
    <xf numFmtId="4" fontId="21" fillId="0" borderId="0" xfId="0" applyNumberFormat="1" applyFont="1" applyFill="1" applyBorder="1"/>
    <xf numFmtId="164" fontId="21" fillId="0" borderId="20" xfId="0" applyNumberFormat="1" applyFont="1" applyFill="1" applyBorder="1"/>
    <xf numFmtId="164" fontId="21" fillId="0" borderId="0" xfId="0" applyNumberFormat="1" applyFont="1" applyFill="1" applyBorder="1"/>
    <xf numFmtId="164" fontId="21" fillId="0" borderId="21" xfId="0" applyNumberFormat="1" applyFont="1" applyFill="1" applyBorder="1"/>
    <xf numFmtId="164" fontId="21" fillId="0" borderId="19" xfId="0" applyNumberFormat="1" applyFont="1" applyFill="1" applyBorder="1"/>
    <xf numFmtId="0" fontId="21" fillId="0" borderId="15" xfId="0" applyFont="1" applyFill="1" applyBorder="1"/>
    <xf numFmtId="164" fontId="21" fillId="0" borderId="15" xfId="0" applyNumberFormat="1" applyFont="1" applyFill="1" applyBorder="1"/>
    <xf numFmtId="164" fontId="21" fillId="0" borderId="23" xfId="0" applyNumberFormat="1" applyFont="1" applyFill="1" applyBorder="1"/>
    <xf numFmtId="164" fontId="21" fillId="0" borderId="22" xfId="0" applyNumberFormat="1" applyFont="1" applyFill="1" applyBorder="1"/>
    <xf numFmtId="0" fontId="21" fillId="0" borderId="0" xfId="0" applyFont="1" applyFill="1" applyBorder="1"/>
    <xf numFmtId="0" fontId="19" fillId="0" borderId="0" xfId="0" applyFont="1" applyFill="1"/>
    <xf numFmtId="3" fontId="19" fillId="0" borderId="0" xfId="0" applyNumberFormat="1" applyFont="1" applyFill="1"/>
    <xf numFmtId="0" fontId="22" fillId="0" borderId="0" xfId="0" applyFont="1" applyFill="1"/>
    <xf numFmtId="0" fontId="23" fillId="0" borderId="0" xfId="0" applyFont="1" applyFill="1"/>
    <xf numFmtId="0" fontId="18" fillId="0" borderId="0" xfId="0" applyFont="1" applyFill="1" applyAlignment="1">
      <alignment horizontal="centerContinuous"/>
    </xf>
    <xf numFmtId="0" fontId="19" fillId="0" borderId="0" xfId="0" applyFont="1" applyFill="1" applyAlignment="1">
      <alignment horizontal="centerContinuous"/>
    </xf>
    <xf numFmtId="0" fontId="20" fillId="0" borderId="0" xfId="0" applyFont="1" applyFill="1" applyAlignment="1">
      <alignment horizontal="centerContinuous"/>
    </xf>
    <xf numFmtId="0" fontId="18" fillId="0" borderId="12" xfId="0" applyFont="1" applyFill="1" applyBorder="1" applyAlignment="1">
      <alignment horizontal="centerContinuous"/>
    </xf>
    <xf numFmtId="0" fontId="19" fillId="0" borderId="13" xfId="0" applyFont="1" applyFill="1" applyBorder="1" applyAlignment="1">
      <alignment horizontal="centerContinuous"/>
    </xf>
    <xf numFmtId="0" fontId="19" fillId="0" borderId="14" xfId="0" applyFont="1" applyFill="1" applyBorder="1" applyAlignment="1">
      <alignment horizontal="centerContinuous"/>
    </xf>
    <xf numFmtId="0" fontId="19" fillId="0" borderId="24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4" xfId="0" quotePrefix="1" applyFont="1" applyFill="1" applyBorder="1" applyAlignment="1">
      <alignment horizontal="center" vertical="center"/>
    </xf>
    <xf numFmtId="164" fontId="21" fillId="0" borderId="17" xfId="1" applyNumberFormat="1" applyFont="1" applyFill="1" applyBorder="1"/>
    <xf numFmtId="164" fontId="21" fillId="0" borderId="11" xfId="1" applyNumberFormat="1" applyFont="1" applyFill="1" applyBorder="1"/>
    <xf numFmtId="164" fontId="21" fillId="0" borderId="20" xfId="1" applyNumberFormat="1" applyFont="1" applyFill="1" applyBorder="1"/>
    <xf numFmtId="164" fontId="21" fillId="0" borderId="21" xfId="1" applyNumberFormat="1" applyFont="1" applyFill="1" applyBorder="1"/>
    <xf numFmtId="0" fontId="21" fillId="0" borderId="18" xfId="0" applyFont="1" applyFill="1" applyBorder="1"/>
    <xf numFmtId="164" fontId="21" fillId="0" borderId="18" xfId="1" applyNumberFormat="1" applyFont="1" applyFill="1" applyBorder="1"/>
    <xf numFmtId="3" fontId="19" fillId="0" borderId="0" xfId="0" applyNumberFormat="1" applyFont="1" applyFill="1" applyBorder="1"/>
    <xf numFmtId="0" fontId="19" fillId="0" borderId="0" xfId="0" applyFont="1" applyFill="1" applyBorder="1"/>
    <xf numFmtId="0" fontId="18" fillId="0" borderId="0" xfId="0" applyFont="1" applyFill="1"/>
    <xf numFmtId="0" fontId="19" fillId="0" borderId="17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11" xfId="0" quotePrefix="1" applyFont="1" applyFill="1" applyBorder="1" applyAlignment="1">
      <alignment horizontal="center" vertical="center"/>
    </xf>
    <xf numFmtId="4" fontId="19" fillId="0" borderId="0" xfId="0" applyNumberFormat="1" applyFont="1" applyFill="1"/>
    <xf numFmtId="164" fontId="21" fillId="0" borderId="0" xfId="1" applyNumberFormat="1" applyFont="1" applyFill="1" applyBorder="1"/>
    <xf numFmtId="164" fontId="21" fillId="0" borderId="23" xfId="1" applyNumberFormat="1" applyFont="1" applyFill="1" applyBorder="1"/>
    <xf numFmtId="0" fontId="0" fillId="0" borderId="24" xfId="0" applyBorder="1"/>
    <xf numFmtId="4" fontId="16" fillId="0" borderId="24" xfId="0" applyNumberFormat="1" applyFont="1" applyBorder="1"/>
    <xf numFmtId="10" fontId="16" fillId="0" borderId="24" xfId="1" applyNumberFormat="1" applyFont="1" applyBorder="1"/>
    <xf numFmtId="4" fontId="0" fillId="0" borderId="24" xfId="0" applyNumberFormat="1" applyBorder="1"/>
    <xf numFmtId="0" fontId="16" fillId="0" borderId="17" xfId="0" applyFont="1" applyBorder="1" applyAlignment="1">
      <alignment horizontal="center"/>
    </xf>
    <xf numFmtId="164" fontId="0" fillId="0" borderId="24" xfId="0" applyNumberFormat="1" applyBorder="1"/>
    <xf numFmtId="4" fontId="16" fillId="0" borderId="0" xfId="0" applyNumberFormat="1" applyFont="1"/>
    <xf numFmtId="0" fontId="16" fillId="0" borderId="0" xfId="0" applyFont="1" applyAlignment="1">
      <alignment horizontal="center"/>
    </xf>
    <xf numFmtId="0" fontId="16" fillId="0" borderId="24" xfId="0" applyFont="1" applyBorder="1" applyAlignment="1">
      <alignment horizontal="center"/>
    </xf>
    <xf numFmtId="164" fontId="16" fillId="0" borderId="24" xfId="1" applyNumberFormat="1" applyFont="1" applyBorder="1"/>
    <xf numFmtId="10" fontId="0" fillId="0" borderId="0" xfId="0" applyNumberFormat="1"/>
    <xf numFmtId="4" fontId="0" fillId="0" borderId="0" xfId="0" applyNumberFormat="1"/>
    <xf numFmtId="10" fontId="0" fillId="0" borderId="0" xfId="0" applyNumberFormat="1"/>
    <xf numFmtId="10" fontId="0" fillId="0" borderId="0" xfId="0" applyNumberFormat="1"/>
    <xf numFmtId="4" fontId="0" fillId="0" borderId="0" xfId="0" applyNumberFormat="1"/>
    <xf numFmtId="10" fontId="0" fillId="0" borderId="0" xfId="0" applyNumberFormat="1"/>
    <xf numFmtId="10" fontId="0" fillId="0" borderId="0" xfId="0" applyNumberFormat="1"/>
    <xf numFmtId="4" fontId="0" fillId="0" borderId="0" xfId="0" applyNumberFormat="1"/>
    <xf numFmtId="0" fontId="0" fillId="0" borderId="0" xfId="0"/>
    <xf numFmtId="10" fontId="0" fillId="0" borderId="0" xfId="0" applyNumberFormat="1"/>
    <xf numFmtId="4" fontId="0" fillId="0" borderId="0" xfId="0" applyNumberFormat="1"/>
    <xf numFmtId="0" fontId="0" fillId="0" borderId="24" xfId="0" applyBorder="1" applyProtection="1">
      <protection locked="0"/>
    </xf>
    <xf numFmtId="4" fontId="0" fillId="0" borderId="24" xfId="0" applyNumberFormat="1" applyBorder="1" applyProtection="1">
      <protection locked="0"/>
    </xf>
    <xf numFmtId="3" fontId="19" fillId="0" borderId="18" xfId="0" applyNumberFormat="1" applyFont="1" applyFill="1" applyBorder="1"/>
    <xf numFmtId="0" fontId="18" fillId="0" borderId="0" xfId="0" quotePrefix="1" applyFont="1" applyFill="1" applyAlignment="1">
      <alignment horizontal="centerContinuous"/>
    </xf>
    <xf numFmtId="0" fontId="19" fillId="0" borderId="17" xfId="0" applyFont="1" applyFill="1" applyBorder="1"/>
    <xf numFmtId="4" fontId="21" fillId="0" borderId="0" xfId="0" applyNumberFormat="1" applyFont="1" applyFill="1" applyBorder="1" applyProtection="1"/>
    <xf numFmtId="0" fontId="19" fillId="0" borderId="10" xfId="0" applyFont="1" applyFill="1" applyBorder="1"/>
    <xf numFmtId="164" fontId="21" fillId="0" borderId="19" xfId="1" applyNumberFormat="1" applyFont="1" applyFill="1" applyBorder="1" applyAlignment="1">
      <alignment horizontal="right"/>
    </xf>
    <xf numFmtId="164" fontId="21" fillId="0" borderId="23" xfId="1" applyNumberFormat="1" applyFont="1" applyFill="1" applyBorder="1" applyAlignment="1">
      <alignment horizontal="right"/>
    </xf>
    <xf numFmtId="164" fontId="21" fillId="0" borderId="20" xfId="1" applyNumberFormat="1" applyFont="1" applyFill="1" applyBorder="1" applyAlignment="1">
      <alignment horizontal="right"/>
    </xf>
    <xf numFmtId="164" fontId="21" fillId="0" borderId="15" xfId="1" applyNumberFormat="1" applyFont="1" applyFill="1" applyBorder="1" applyAlignment="1">
      <alignment horizontal="right"/>
    </xf>
    <xf numFmtId="0" fontId="0" fillId="0" borderId="24" xfId="0" applyNumberFormat="1" applyBorder="1" applyProtection="1">
      <protection locked="0"/>
    </xf>
    <xf numFmtId="10" fontId="0" fillId="0" borderId="0" xfId="0" applyNumberFormat="1"/>
    <xf numFmtId="4" fontId="0" fillId="0" borderId="0" xfId="0" applyNumberFormat="1"/>
    <xf numFmtId="10" fontId="0" fillId="0" borderId="0" xfId="0" applyNumberFormat="1"/>
    <xf numFmtId="10" fontId="0" fillId="0" borderId="0" xfId="0" applyNumberFormat="1"/>
    <xf numFmtId="10" fontId="0" fillId="0" borderId="0" xfId="0" applyNumberFormat="1"/>
    <xf numFmtId="4" fontId="0" fillId="0" borderId="0" xfId="0" applyNumberFormat="1"/>
    <xf numFmtId="10" fontId="0" fillId="0" borderId="0" xfId="0" applyNumberFormat="1"/>
    <xf numFmtId="10" fontId="0" fillId="0" borderId="0" xfId="0" applyNumberFormat="1"/>
    <xf numFmtId="4" fontId="0" fillId="0" borderId="0" xfId="0" applyNumberFormat="1"/>
    <xf numFmtId="0" fontId="0" fillId="0" borderId="0" xfId="0"/>
    <xf numFmtId="10" fontId="0" fillId="0" borderId="0" xfId="0" applyNumberFormat="1"/>
    <xf numFmtId="4" fontId="0" fillId="0" borderId="0" xfId="0" applyNumberFormat="1"/>
    <xf numFmtId="164" fontId="0" fillId="0" borderId="0" xfId="1" applyNumberFormat="1" applyFont="1" applyAlignment="1">
      <alignment horizontal="center"/>
    </xf>
    <xf numFmtId="10" fontId="0" fillId="0" borderId="0" xfId="0" applyNumberFormat="1"/>
    <xf numFmtId="4" fontId="0" fillId="0" borderId="0" xfId="0" applyNumberFormat="1"/>
    <xf numFmtId="0" fontId="0" fillId="0" borderId="0" xfId="0"/>
    <xf numFmtId="10" fontId="0" fillId="0" borderId="0" xfId="0" applyNumberFormat="1"/>
    <xf numFmtId="4" fontId="0" fillId="0" borderId="0" xfId="0" applyNumberFormat="1"/>
    <xf numFmtId="0" fontId="0" fillId="0" borderId="2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18" fillId="0" borderId="0" xfId="0" quotePrefix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3" fontId="18" fillId="0" borderId="10" xfId="0" applyNumberFormat="1" applyFont="1" applyFill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center" vertical="center" wrapText="1"/>
    </xf>
    <xf numFmtId="3" fontId="18" fillId="0" borderId="15" xfId="0" applyNumberFormat="1" applyFont="1" applyFill="1" applyBorder="1" applyAlignment="1">
      <alignment horizontal="center" vertical="center" wrapText="1"/>
    </xf>
    <xf numFmtId="3" fontId="18" fillId="0" borderId="16" xfId="0" applyNumberFormat="1" applyFont="1" applyFill="1" applyBorder="1" applyAlignment="1">
      <alignment horizontal="center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19" fillId="0" borderId="0" xfId="0" applyFont="1" applyFill="1"/>
    <xf numFmtId="3" fontId="18" fillId="0" borderId="19" xfId="0" applyNumberFormat="1" applyFont="1" applyFill="1" applyBorder="1" applyAlignment="1">
      <alignment horizontal="center" vertical="center" wrapText="1"/>
    </xf>
    <xf numFmtId="3" fontId="18" fillId="0" borderId="21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8" fillId="0" borderId="0" xfId="0" quotePrefix="1" applyFont="1" applyAlignment="1">
      <alignment horizontal="center"/>
    </xf>
    <xf numFmtId="0" fontId="18" fillId="0" borderId="0" xfId="0" applyFont="1" applyAlignment="1">
      <alignment horizontal="center"/>
    </xf>
    <xf numFmtId="3" fontId="18" fillId="0" borderId="10" xfId="0" applyNumberFormat="1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3" fontId="18" fillId="0" borderId="15" xfId="0" applyNumberFormat="1" applyFont="1" applyBorder="1" applyAlignment="1">
      <alignment horizontal="center" vertical="center" wrapText="1"/>
    </xf>
    <xf numFmtId="3" fontId="18" fillId="0" borderId="16" xfId="0" applyNumberFormat="1" applyFont="1" applyBorder="1" applyAlignment="1">
      <alignment horizontal="center" vertical="center" wrapText="1"/>
    </xf>
    <xf numFmtId="0" fontId="18" fillId="0" borderId="0" xfId="0" quotePrefix="1" applyFont="1" applyFill="1" applyAlignment="1">
      <alignment horizontal="center"/>
    </xf>
    <xf numFmtId="0" fontId="18" fillId="0" borderId="0" xfId="0" applyFont="1" applyFill="1" applyAlignment="1">
      <alignment horizontal="center"/>
    </xf>
  </cellXfs>
  <cellStyles count="43">
    <cellStyle name="20% - Cor1" xfId="20" builtinId="30" customBuiltin="1"/>
    <cellStyle name="20% - Cor2" xfId="24" builtinId="34" customBuiltin="1"/>
    <cellStyle name="20% - Cor3" xfId="28" builtinId="38" customBuiltin="1"/>
    <cellStyle name="20% - Cor4" xfId="32" builtinId="42" customBuiltin="1"/>
    <cellStyle name="20% - Cor5" xfId="36" builtinId="46" customBuiltin="1"/>
    <cellStyle name="20% - Cor6" xfId="40" builtinId="50" customBuiltin="1"/>
    <cellStyle name="40% - Cor1" xfId="21" builtinId="31" customBuiltin="1"/>
    <cellStyle name="40% - Cor2" xfId="25" builtinId="35" customBuiltin="1"/>
    <cellStyle name="40% - Cor3" xfId="29" builtinId="39" customBuiltin="1"/>
    <cellStyle name="40% - Cor4" xfId="33" builtinId="43" customBuiltin="1"/>
    <cellStyle name="40% - Cor5" xfId="37" builtinId="47" customBuiltin="1"/>
    <cellStyle name="40% - Cor6" xfId="41" builtinId="51" customBuiltin="1"/>
    <cellStyle name="60% - Cor1" xfId="22" builtinId="32" customBuiltin="1"/>
    <cellStyle name="60% - Cor2" xfId="26" builtinId="36" customBuiltin="1"/>
    <cellStyle name="60% - Cor3" xfId="30" builtinId="40" customBuiltin="1"/>
    <cellStyle name="60% - Cor4" xfId="34" builtinId="44" customBuiltin="1"/>
    <cellStyle name="60% - Cor5" xfId="38" builtinId="48" customBuiltin="1"/>
    <cellStyle name="60% - Cor6" xfId="42" builtinId="52" customBuiltin="1"/>
    <cellStyle name="Cabeçalho 1" xfId="3" builtinId="16" customBuiltin="1"/>
    <cellStyle name="Cabeçalho 2" xfId="4" builtinId="17" customBuiltin="1"/>
    <cellStyle name="Cabeçalho 3" xfId="5" builtinId="18" customBuiltin="1"/>
    <cellStyle name="Cabeçalho 4" xfId="6" builtinId="19" customBuiltin="1"/>
    <cellStyle name="Cálculo" xfId="12" builtinId="22" customBuiltin="1"/>
    <cellStyle name="Célula Ligada" xfId="13" builtinId="24" customBuiltin="1"/>
    <cellStyle name="Cor1" xfId="19" builtinId="29" customBuiltin="1"/>
    <cellStyle name="Cor2" xfId="23" builtinId="33" customBuiltin="1"/>
    <cellStyle name="Cor3" xfId="27" builtinId="37" customBuiltin="1"/>
    <cellStyle name="Cor4" xfId="31" builtinId="41" customBuiltin="1"/>
    <cellStyle name="Cor5" xfId="35" builtinId="45" customBuiltin="1"/>
    <cellStyle name="Cor6" xfId="39" builtinId="49" customBuiltin="1"/>
    <cellStyle name="Correcto" xfId="7" builtinId="26" customBuiltin="1"/>
    <cellStyle name="Entrada" xfId="10" builtinId="20" customBuiltin="1"/>
    <cellStyle name="Incorrecto" xfId="8" builtinId="27" customBuiltin="1"/>
    <cellStyle name="Neutro" xfId="9" builtinId="28" customBuiltin="1"/>
    <cellStyle name="Normal" xfId="0" builtinId="0"/>
    <cellStyle name="Nota" xfId="16" builtinId="10" customBuiltin="1"/>
    <cellStyle name="Percentagem" xfId="1" builtinId="5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otal" xfId="18" builtinId="25" customBuiltin="1"/>
    <cellStyle name="Verificar Célula" xfId="14" builtinId="23" customBuiltin="1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showGridLines="0" tabSelected="1" zoomScale="90" zoomScaleNormal="90" workbookViewId="0">
      <selection activeCell="D9" sqref="D9"/>
    </sheetView>
  </sheetViews>
  <sheetFormatPr defaultRowHeight="15" x14ac:dyDescent="0.25"/>
  <cols>
    <col min="2" max="2" width="16.5703125" customWidth="1"/>
    <col min="3" max="3" width="6.42578125" customWidth="1"/>
    <col min="4" max="4" width="10.7109375" customWidth="1"/>
    <col min="6" max="6" width="32.7109375" customWidth="1"/>
    <col min="7" max="7" width="16" customWidth="1"/>
    <col min="8" max="8" width="7.140625" customWidth="1"/>
  </cols>
  <sheetData>
    <row r="1" spans="2:11" s="108" customFormat="1" x14ac:dyDescent="0.25"/>
    <row r="2" spans="2:11" s="67" customFormat="1" x14ac:dyDescent="0.25">
      <c r="G2"/>
      <c r="H2"/>
      <c r="I2" s="64">
        <v>2012</v>
      </c>
      <c r="J2" s="64">
        <v>2013</v>
      </c>
      <c r="K2" s="64" t="s">
        <v>2</v>
      </c>
    </row>
    <row r="3" spans="2:11" x14ac:dyDescent="0.25">
      <c r="G3" s="111" t="s">
        <v>4</v>
      </c>
      <c r="H3" s="111"/>
      <c r="I3" s="63">
        <f>+D9</f>
        <v>0</v>
      </c>
      <c r="J3" s="63">
        <f>+E9</f>
        <v>0</v>
      </c>
      <c r="K3" s="61">
        <f t="shared" ref="K3:K9" si="0">+J3-I3</f>
        <v>0</v>
      </c>
    </row>
    <row r="4" spans="2:11" x14ac:dyDescent="0.25">
      <c r="G4" s="111" t="s">
        <v>5</v>
      </c>
      <c r="H4" s="111"/>
      <c r="I4" s="63">
        <f>+Calculos_prv!B14</f>
        <v>0</v>
      </c>
      <c r="J4" s="63">
        <f>+Calculos_prv!C14</f>
        <v>0</v>
      </c>
      <c r="K4" s="61">
        <f t="shared" si="0"/>
        <v>0</v>
      </c>
    </row>
    <row r="5" spans="2:11" x14ac:dyDescent="0.25">
      <c r="G5" s="60" t="s">
        <v>6</v>
      </c>
      <c r="H5" s="60" t="s">
        <v>7</v>
      </c>
      <c r="I5" s="65">
        <f>+Calculos_prv!B15</f>
        <v>0</v>
      </c>
      <c r="J5" s="65">
        <f>+Calculos_prv!C15</f>
        <v>0</v>
      </c>
      <c r="K5" s="69">
        <f t="shared" si="0"/>
        <v>0</v>
      </c>
    </row>
    <row r="6" spans="2:11" x14ac:dyDescent="0.25">
      <c r="G6" s="60" t="s">
        <v>6</v>
      </c>
      <c r="H6" s="60" t="s">
        <v>8</v>
      </c>
      <c r="I6" s="63">
        <f>+Calculos_prv!B16</f>
        <v>0</v>
      </c>
      <c r="J6" s="63">
        <f>+Calculos_prv!C16</f>
        <v>0</v>
      </c>
      <c r="K6" s="61">
        <f t="shared" si="0"/>
        <v>0</v>
      </c>
    </row>
    <row r="7" spans="2:11" x14ac:dyDescent="0.25">
      <c r="G7" s="111" t="s">
        <v>9</v>
      </c>
      <c r="H7" s="111"/>
      <c r="I7" s="63">
        <f>+Calculos_prv!B18</f>
        <v>0</v>
      </c>
      <c r="J7" s="63">
        <f>+Calculos_prv!C18</f>
        <v>0</v>
      </c>
      <c r="K7" s="61">
        <f t="shared" si="0"/>
        <v>0</v>
      </c>
    </row>
    <row r="8" spans="2:11" x14ac:dyDescent="0.25">
      <c r="B8" s="67"/>
      <c r="C8" s="67"/>
      <c r="D8" s="68">
        <v>2012</v>
      </c>
      <c r="E8" s="68">
        <v>2013</v>
      </c>
      <c r="G8" s="111" t="s">
        <v>10</v>
      </c>
      <c r="H8" s="111"/>
      <c r="I8" s="63">
        <f>+I4+I6+I7</f>
        <v>0</v>
      </c>
      <c r="J8" s="63">
        <f>+J4+J6+J7</f>
        <v>0</v>
      </c>
      <c r="K8" s="61">
        <f t="shared" si="0"/>
        <v>0</v>
      </c>
    </row>
    <row r="9" spans="2:11" x14ac:dyDescent="0.25">
      <c r="B9" s="111" t="s">
        <v>4</v>
      </c>
      <c r="C9" s="111"/>
      <c r="D9" s="82">
        <v>0</v>
      </c>
      <c r="E9" s="82">
        <v>0</v>
      </c>
      <c r="G9" s="111" t="s">
        <v>11</v>
      </c>
      <c r="H9" s="111"/>
      <c r="I9" s="61">
        <f>+Calculos_prv!B19</f>
        <v>0</v>
      </c>
      <c r="J9" s="61">
        <f>+Calculos_prv!C19</f>
        <v>0</v>
      </c>
      <c r="K9" s="61">
        <f t="shared" si="0"/>
        <v>0</v>
      </c>
    </row>
    <row r="10" spans="2:11" x14ac:dyDescent="0.25">
      <c r="B10" s="111" t="s">
        <v>0</v>
      </c>
      <c r="C10" s="111"/>
      <c r="D10" s="82">
        <v>0</v>
      </c>
      <c r="E10" s="82">
        <v>0</v>
      </c>
      <c r="I10" s="1"/>
      <c r="J10" s="1"/>
      <c r="K10" s="66"/>
    </row>
    <row r="11" spans="2:11" x14ac:dyDescent="0.25">
      <c r="B11" s="111" t="s">
        <v>1</v>
      </c>
      <c r="C11" s="111"/>
      <c r="D11" s="81">
        <v>0</v>
      </c>
      <c r="E11" s="81">
        <v>0</v>
      </c>
      <c r="G11" s="111" t="s">
        <v>12</v>
      </c>
      <c r="H11" s="111"/>
      <c r="I11" s="63">
        <f>+Calculos_prv!B22</f>
        <v>0</v>
      </c>
      <c r="J11" s="63">
        <f>+Calculos_prv!C22</f>
        <v>0</v>
      </c>
      <c r="K11" s="61">
        <f>+J11-I11</f>
        <v>0</v>
      </c>
    </row>
    <row r="12" spans="2:11" x14ac:dyDescent="0.25">
      <c r="B12" s="111" t="s">
        <v>3</v>
      </c>
      <c r="C12" s="111"/>
      <c r="D12" s="92">
        <v>0</v>
      </c>
      <c r="E12" s="92">
        <v>0</v>
      </c>
      <c r="G12" s="111" t="s">
        <v>5</v>
      </c>
      <c r="H12" s="111"/>
      <c r="I12" s="63">
        <f>+Calculos_prv!B23</f>
        <v>0</v>
      </c>
      <c r="J12" s="63">
        <f>+Calculos_prv!C23</f>
        <v>0</v>
      </c>
      <c r="K12" s="61">
        <f>+J12-I12</f>
        <v>0</v>
      </c>
    </row>
    <row r="13" spans="2:11" x14ac:dyDescent="0.25">
      <c r="B13" s="111" t="s">
        <v>28</v>
      </c>
      <c r="C13" s="111"/>
      <c r="D13" s="92">
        <v>0</v>
      </c>
      <c r="E13" s="92">
        <v>0</v>
      </c>
      <c r="G13" s="60" t="s">
        <v>6</v>
      </c>
      <c r="H13" s="60" t="s">
        <v>7</v>
      </c>
      <c r="I13" s="65">
        <f>+Calculos_prv!B24</f>
        <v>0</v>
      </c>
      <c r="J13" s="65">
        <f>+Calculos_prv!C24</f>
        <v>0</v>
      </c>
      <c r="K13" s="62"/>
    </row>
    <row r="14" spans="2:11" x14ac:dyDescent="0.25">
      <c r="B14" s="112" t="s">
        <v>29</v>
      </c>
      <c r="C14" s="113"/>
      <c r="D14" s="92">
        <v>0</v>
      </c>
      <c r="E14" s="92">
        <v>0</v>
      </c>
      <c r="G14" s="60" t="s">
        <v>6</v>
      </c>
      <c r="H14" s="60" t="s">
        <v>8</v>
      </c>
      <c r="I14" s="63">
        <f>+Calculos_prv!B25</f>
        <v>0</v>
      </c>
      <c r="J14" s="63">
        <f>+Calculos_prv!C25</f>
        <v>0</v>
      </c>
      <c r="K14" s="61">
        <f>+J14-I14</f>
        <v>0</v>
      </c>
    </row>
    <row r="15" spans="2:11" x14ac:dyDescent="0.25">
      <c r="G15" s="111" t="s">
        <v>9</v>
      </c>
      <c r="H15" s="111"/>
      <c r="I15" s="63">
        <f>+Calculos_prv!B27</f>
        <v>0</v>
      </c>
      <c r="J15" s="63">
        <f>+Calculos_prv!C27</f>
        <v>0</v>
      </c>
      <c r="K15" s="61">
        <f>+J15-I15</f>
        <v>0</v>
      </c>
    </row>
    <row r="16" spans="2:11" x14ac:dyDescent="0.25">
      <c r="G16" s="111" t="s">
        <v>10</v>
      </c>
      <c r="H16" s="111"/>
      <c r="I16" s="63">
        <f>+I12+I14+I15</f>
        <v>0</v>
      </c>
      <c r="J16" s="63">
        <f>+J12+J14+J15</f>
        <v>0</v>
      </c>
      <c r="K16" s="61">
        <f>+J16-I16</f>
        <v>0</v>
      </c>
    </row>
    <row r="17" spans="7:11" x14ac:dyDescent="0.25">
      <c r="G17" s="111" t="s">
        <v>11</v>
      </c>
      <c r="H17" s="111"/>
      <c r="I17" s="61">
        <f>+Calculos_prv!B28</f>
        <v>0</v>
      </c>
      <c r="J17" s="61">
        <f>+Calculos_prv!C28</f>
        <v>0</v>
      </c>
      <c r="K17" s="61">
        <f>+J17-I17</f>
        <v>0</v>
      </c>
    </row>
    <row r="18" spans="7:11" x14ac:dyDescent="0.25">
      <c r="I18" s="1"/>
      <c r="J18" s="1"/>
      <c r="K18" s="66"/>
    </row>
    <row r="19" spans="7:11" ht="15" customHeight="1" x14ac:dyDescent="0.25">
      <c r="G19" s="111" t="s">
        <v>13</v>
      </c>
      <c r="H19" s="111"/>
      <c r="I19" s="63">
        <f>+I3+I11</f>
        <v>0</v>
      </c>
      <c r="J19" s="63">
        <f>+J3+J11</f>
        <v>0</v>
      </c>
      <c r="K19" s="61">
        <f t="shared" ref="K19:K24" si="1">+J19-I19</f>
        <v>0</v>
      </c>
    </row>
    <row r="20" spans="7:11" x14ac:dyDescent="0.25">
      <c r="G20" s="111" t="s">
        <v>5</v>
      </c>
      <c r="H20" s="111"/>
      <c r="I20" s="63">
        <f>+I4+I12</f>
        <v>0</v>
      </c>
      <c r="J20" s="63">
        <f>+J4+J12</f>
        <v>0</v>
      </c>
      <c r="K20" s="61">
        <f t="shared" si="1"/>
        <v>0</v>
      </c>
    </row>
    <row r="21" spans="7:11" x14ac:dyDescent="0.25">
      <c r="G21" s="111" t="s">
        <v>6</v>
      </c>
      <c r="H21" s="111"/>
      <c r="I21" s="63">
        <f t="shared" ref="I21:J24" si="2">+I6+I14</f>
        <v>0</v>
      </c>
      <c r="J21" s="63">
        <f t="shared" si="2"/>
        <v>0</v>
      </c>
      <c r="K21" s="61">
        <f t="shared" si="1"/>
        <v>0</v>
      </c>
    </row>
    <row r="22" spans="7:11" x14ac:dyDescent="0.25">
      <c r="G22" s="111" t="s">
        <v>9</v>
      </c>
      <c r="H22" s="111"/>
      <c r="I22" s="63">
        <f t="shared" si="2"/>
        <v>0</v>
      </c>
      <c r="J22" s="63">
        <f t="shared" si="2"/>
        <v>0</v>
      </c>
      <c r="K22" s="61">
        <f t="shared" si="1"/>
        <v>0</v>
      </c>
    </row>
    <row r="23" spans="7:11" x14ac:dyDescent="0.25">
      <c r="G23" s="111" t="s">
        <v>10</v>
      </c>
      <c r="H23" s="111"/>
      <c r="I23" s="63">
        <f t="shared" si="2"/>
        <v>0</v>
      </c>
      <c r="J23" s="63">
        <f t="shared" si="2"/>
        <v>0</v>
      </c>
      <c r="K23" s="61">
        <f t="shared" si="1"/>
        <v>0</v>
      </c>
    </row>
    <row r="24" spans="7:11" x14ac:dyDescent="0.25">
      <c r="G24" s="111" t="s">
        <v>11</v>
      </c>
      <c r="H24" s="111"/>
      <c r="I24" s="61">
        <f t="shared" si="2"/>
        <v>0</v>
      </c>
      <c r="J24" s="61">
        <f t="shared" si="2"/>
        <v>0</v>
      </c>
      <c r="K24" s="61">
        <f t="shared" si="1"/>
        <v>0</v>
      </c>
    </row>
    <row r="27" spans="7:11" ht="9.75" customHeight="1" x14ac:dyDescent="0.25"/>
  </sheetData>
  <sheetProtection sheet="1" objects="1" scenarios="1" selectLockedCells="1"/>
  <mergeCells count="22">
    <mergeCell ref="B13:C13"/>
    <mergeCell ref="G11:H11"/>
    <mergeCell ref="B9:C9"/>
    <mergeCell ref="B10:C10"/>
    <mergeCell ref="B11:C11"/>
    <mergeCell ref="B12:C12"/>
    <mergeCell ref="G12:H12"/>
    <mergeCell ref="G3:H3"/>
    <mergeCell ref="G4:H4"/>
    <mergeCell ref="G7:H7"/>
    <mergeCell ref="G8:H8"/>
    <mergeCell ref="G9:H9"/>
    <mergeCell ref="G23:H23"/>
    <mergeCell ref="G24:H24"/>
    <mergeCell ref="G21:H21"/>
    <mergeCell ref="B14:C14"/>
    <mergeCell ref="G20:H20"/>
    <mergeCell ref="G15:H15"/>
    <mergeCell ref="G16:H16"/>
    <mergeCell ref="G17:H17"/>
    <mergeCell ref="G19:H19"/>
    <mergeCell ref="G22:H22"/>
  </mergeCells>
  <conditionalFormatting sqref="K3:K24">
    <cfRule type="cellIs" dxfId="2" priority="1" operator="lessThan">
      <formula>0</formula>
    </cfRule>
  </conditionalFormatting>
  <dataValidations xWindow="361" yWindow="441" count="4">
    <dataValidation type="decimal" allowBlank="1" showInputMessage="1" showErrorMessage="1" prompt="0 - Não_x000a_1 - Sim" sqref="D12:E12">
      <formula1>0</formula1>
      <formula2>1</formula2>
    </dataValidation>
    <dataValidation type="decimal" allowBlank="1" showInputMessage="1" showErrorMessage="1" prompt="0 - Não Casado_x000a_1 - Casado único titular_x000a_2 - Casado, dois titulares" sqref="D13:E13">
      <formula1>0</formula1>
      <formula2>2</formula2>
    </dataValidation>
    <dataValidation type="decimal" operator="greaterThanOrEqual" allowBlank="1" showInputMessage="1" showErrorMessage="1" sqref="D14:E14">
      <formula1>0</formula1>
    </dataValidation>
    <dataValidation type="decimal" allowBlank="1" showInputMessage="1" showErrorMessage="1" prompt="0 - Numerário_x000a_1 - Ticket Refeição" sqref="D11:E11">
      <formula1>0</formula1>
      <formula2>1</formula2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C12" sqref="C12"/>
    </sheetView>
  </sheetViews>
  <sheetFormatPr defaultRowHeight="15" x14ac:dyDescent="0.25"/>
  <cols>
    <col min="1" max="1" width="27.28515625" bestFit="1" customWidth="1"/>
    <col min="2" max="2" width="9.140625" style="1"/>
  </cols>
  <sheetData>
    <row r="1" spans="1:3" x14ac:dyDescent="0.25">
      <c r="B1">
        <v>2012</v>
      </c>
      <c r="C1">
        <v>2013</v>
      </c>
    </row>
    <row r="2" spans="1:3" x14ac:dyDescent="0.25">
      <c r="A2" t="s">
        <v>14</v>
      </c>
      <c r="B2" s="1">
        <v>485</v>
      </c>
      <c r="C2" s="1">
        <v>485</v>
      </c>
    </row>
    <row r="3" spans="1:3" x14ac:dyDescent="0.25">
      <c r="A3" t="s">
        <v>15</v>
      </c>
      <c r="B3" s="2">
        <v>0.11</v>
      </c>
      <c r="C3" s="2">
        <v>0.11</v>
      </c>
    </row>
    <row r="4" spans="1:3" x14ac:dyDescent="0.25">
      <c r="A4" t="s">
        <v>16</v>
      </c>
      <c r="B4" s="2"/>
      <c r="C4" s="2">
        <v>3.5000000000000003E-2</v>
      </c>
    </row>
    <row r="5" spans="1:3" x14ac:dyDescent="0.25">
      <c r="A5" t="s">
        <v>24</v>
      </c>
      <c r="B5" s="1">
        <f>ROUND(4.27*1.2,2)*22</f>
        <v>112.64</v>
      </c>
      <c r="C5">
        <f>4.27*22</f>
        <v>93.94</v>
      </c>
    </row>
    <row r="6" spans="1:3" x14ac:dyDescent="0.25">
      <c r="A6" t="s">
        <v>25</v>
      </c>
      <c r="B6" s="1">
        <f>ROUND(4.27*1.6,2)*22</f>
        <v>150.26</v>
      </c>
      <c r="C6" s="1">
        <f>ROUND(4.27*1.6,2)*22</f>
        <v>150.26</v>
      </c>
    </row>
    <row r="9" spans="1:3" x14ac:dyDescent="0.25">
      <c r="A9" t="s">
        <v>27</v>
      </c>
      <c r="B9" s="1">
        <f>+Privado!D10</f>
        <v>0</v>
      </c>
      <c r="C9" s="1">
        <f>+Privado!E10</f>
        <v>0</v>
      </c>
    </row>
    <row r="10" spans="1:3" x14ac:dyDescent="0.25">
      <c r="A10" t="s">
        <v>26</v>
      </c>
      <c r="B10" s="80">
        <f>IF(Privado!D11=0,Calculos_prv!B5,Calculos_prv!B6)</f>
        <v>112.64</v>
      </c>
      <c r="C10" s="80">
        <f>IF(Privado!E11=0,Calculos_prv!C5,Calculos_prv!C6)</f>
        <v>93.94</v>
      </c>
    </row>
    <row r="11" spans="1:3" x14ac:dyDescent="0.25">
      <c r="A11" t="s">
        <v>23</v>
      </c>
      <c r="B11" s="1">
        <f>IF(+B9-B10&gt;0,B9-B10,0)</f>
        <v>0</v>
      </c>
      <c r="C11" s="110">
        <f>IF(+C9-C10&gt;0,B9-C10,0)</f>
        <v>0</v>
      </c>
    </row>
    <row r="12" spans="1:3" x14ac:dyDescent="0.25">
      <c r="A12" t="s">
        <v>21</v>
      </c>
      <c r="B12" s="1">
        <f>+Privado!D9+Calculos_prv!B11</f>
        <v>0</v>
      </c>
      <c r="C12" s="1">
        <f>+Privado!E9+Calculos_prv!C11</f>
        <v>0</v>
      </c>
    </row>
    <row r="13" spans="1:3" x14ac:dyDescent="0.25">
      <c r="A13" t="s">
        <v>22</v>
      </c>
      <c r="B13" s="1">
        <f>+B9-B11</f>
        <v>0</v>
      </c>
      <c r="C13" s="1">
        <f>+C9-C11</f>
        <v>0</v>
      </c>
    </row>
    <row r="14" spans="1:3" x14ac:dyDescent="0.25">
      <c r="A14" t="s">
        <v>15</v>
      </c>
      <c r="B14" s="1">
        <f>ROUND(B12*B3,2)</f>
        <v>0</v>
      </c>
      <c r="C14" s="1">
        <f>ROUND(C12*C3,2)</f>
        <v>0</v>
      </c>
    </row>
    <row r="15" spans="1:3" x14ac:dyDescent="0.25">
      <c r="A15" t="s">
        <v>17</v>
      </c>
      <c r="B15" s="2">
        <f>VLOOKUP(B12,IF(Privado!D13=0,'2012'!B10:H47,IF(Privado!D13=1,'2012'!B58:H93,'2012'!B105:H142)),IF(Privado!D14&lt;5,Privado!D14+2,7))</f>
        <v>0</v>
      </c>
      <c r="C15" s="2">
        <f>VLOOKUP(C12,IF(Privado!E13=0,'2013'!B10:H47,IF(Privado!E13=1,'2013'!B58:H94,'2013'!B106:H143)),IF(Privado!E14&lt;5,Privado!E14+2,7))</f>
        <v>0</v>
      </c>
    </row>
    <row r="16" spans="1:3" x14ac:dyDescent="0.25">
      <c r="A16" t="s">
        <v>18</v>
      </c>
      <c r="B16" s="1">
        <f>FLOOR(B12*B15,1)</f>
        <v>0</v>
      </c>
      <c r="C16" s="1">
        <f>FLOOR(C12*C15,1)</f>
        <v>0</v>
      </c>
    </row>
    <row r="17" spans="1:3" x14ac:dyDescent="0.25">
      <c r="A17" t="s">
        <v>19</v>
      </c>
      <c r="B17" s="1">
        <f>+B12-B14-B16</f>
        <v>0</v>
      </c>
      <c r="C17" s="1">
        <f>+C12-C14-C16</f>
        <v>0</v>
      </c>
    </row>
    <row r="18" spans="1:3" x14ac:dyDescent="0.25">
      <c r="A18" t="s">
        <v>16</v>
      </c>
      <c r="C18">
        <f>ROUND(IF(C17&gt;C2,(C17-C2)*C4,0),2)</f>
        <v>0</v>
      </c>
    </row>
    <row r="19" spans="1:3" x14ac:dyDescent="0.25">
      <c r="A19" t="s">
        <v>20</v>
      </c>
      <c r="B19" s="1">
        <f>+B12+B13-B14-B16-B18</f>
        <v>0</v>
      </c>
      <c r="C19" s="110">
        <f>+C12+C13-C14-C16-C18</f>
        <v>0</v>
      </c>
    </row>
    <row r="22" spans="1:3" x14ac:dyDescent="0.25">
      <c r="A22" t="s">
        <v>21</v>
      </c>
      <c r="B22" s="1">
        <f>IF(Privado!D12=0,0,ROUND(Privado!D9/12,2))</f>
        <v>0</v>
      </c>
      <c r="C22" s="110">
        <f>IF(Privado!E12=0,0,ROUND(Privado!E9/12,2))</f>
        <v>0</v>
      </c>
    </row>
    <row r="23" spans="1:3" x14ac:dyDescent="0.25">
      <c r="A23" t="s">
        <v>15</v>
      </c>
      <c r="B23" s="1">
        <f>ROUND(B22*B3,2)</f>
        <v>0</v>
      </c>
      <c r="C23" s="1">
        <f>ROUND(C22*C3,2)</f>
        <v>0</v>
      </c>
    </row>
    <row r="24" spans="1:3" x14ac:dyDescent="0.25">
      <c r="A24" t="s">
        <v>17</v>
      </c>
      <c r="B24" s="2">
        <f>VLOOKUP(Privado!D12,IF(Privado!D13=0,'2012'!B10:H47,IF(Privado!D13=1,'2012'!B58:H93,'2012'!B105:H142)),IF(Privado!D14&lt;5,Privado!D14+2,7))</f>
        <v>0</v>
      </c>
      <c r="C24" s="2">
        <f>VLOOKUP(Privado!E12,IF(Privado!E13=0,'2013'!B10:H47,IF(Privado!E13=1,'2013'!B58:H94,'2013'!B106:H143)),IF(Privado!E14&lt;5,Privado!E14+2,7))</f>
        <v>0</v>
      </c>
    </row>
    <row r="25" spans="1:3" x14ac:dyDescent="0.25">
      <c r="A25" t="s">
        <v>18</v>
      </c>
      <c r="B25" s="1">
        <f>FLOOR(B22*B24,1)</f>
        <v>0</v>
      </c>
      <c r="C25" s="1">
        <f>FLOOR(C22*C24,1)</f>
        <v>0</v>
      </c>
    </row>
    <row r="26" spans="1:3" x14ac:dyDescent="0.25">
      <c r="A26" t="s">
        <v>19</v>
      </c>
      <c r="B26" s="1">
        <f>+B22-B23-B25</f>
        <v>0</v>
      </c>
      <c r="C26" s="1">
        <f>+C22-C23-C25</f>
        <v>0</v>
      </c>
    </row>
    <row r="27" spans="1:3" x14ac:dyDescent="0.25">
      <c r="A27" t="s">
        <v>16</v>
      </c>
      <c r="C27">
        <f>ROUND(IF(C26&gt;C2/12,(C26-C2/12)*C4),2)</f>
        <v>0</v>
      </c>
    </row>
    <row r="28" spans="1:3" x14ac:dyDescent="0.25">
      <c r="A28" t="s">
        <v>20</v>
      </c>
      <c r="B28" s="1">
        <f>+B22-B23-B25-B27</f>
        <v>0</v>
      </c>
      <c r="C28" s="1">
        <f>+C22-C23-C25-C27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showGridLines="0" zoomScale="90" zoomScaleNormal="90" workbookViewId="0">
      <selection activeCell="E9" sqref="E9"/>
    </sheetView>
  </sheetViews>
  <sheetFormatPr defaultRowHeight="15" x14ac:dyDescent="0.25"/>
  <cols>
    <col min="1" max="1" width="9.140625" style="78"/>
    <col min="2" max="2" width="16.5703125" style="78" customWidth="1"/>
    <col min="3" max="3" width="6.42578125" style="78" customWidth="1"/>
    <col min="4" max="4" width="10.7109375" style="78" customWidth="1"/>
    <col min="5" max="5" width="9.140625" style="78"/>
    <col min="6" max="6" width="23.28515625" style="78" customWidth="1"/>
    <col min="7" max="7" width="16" style="78" customWidth="1"/>
    <col min="8" max="8" width="7.140625" style="78" customWidth="1"/>
    <col min="9" max="12" width="9.140625" style="78"/>
    <col min="13" max="13" width="16" style="108" customWidth="1"/>
    <col min="14" max="14" width="7.140625" style="108" customWidth="1"/>
    <col min="15" max="17" width="9.140625" style="108"/>
    <col min="18" max="16384" width="9.140625" style="78"/>
  </cols>
  <sheetData>
    <row r="1" spans="2:17" s="108" customFormat="1" x14ac:dyDescent="0.25"/>
    <row r="2" spans="2:17" s="67" customFormat="1" x14ac:dyDescent="0.25">
      <c r="G2" s="78"/>
      <c r="H2" s="78"/>
      <c r="I2" s="64">
        <v>2012</v>
      </c>
      <c r="J2" s="64">
        <v>2013</v>
      </c>
      <c r="K2" s="64" t="s">
        <v>2</v>
      </c>
      <c r="M2" s="108"/>
      <c r="N2" s="108"/>
      <c r="O2" s="64">
        <v>2012</v>
      </c>
      <c r="P2" s="64">
        <v>2013</v>
      </c>
      <c r="Q2" s="64" t="s">
        <v>2</v>
      </c>
    </row>
    <row r="3" spans="2:17" x14ac:dyDescent="0.25">
      <c r="G3" s="111" t="s">
        <v>4</v>
      </c>
      <c r="H3" s="111"/>
      <c r="I3" s="63">
        <f>+Calculos_pub!B9</f>
        <v>0</v>
      </c>
      <c r="J3" s="63">
        <f>+Calculos_pub!C9</f>
        <v>0</v>
      </c>
      <c r="K3" s="61">
        <f t="shared" ref="K3:K9" si="0">+J3-I3</f>
        <v>0</v>
      </c>
      <c r="M3" s="111" t="s">
        <v>57</v>
      </c>
      <c r="N3" s="111"/>
      <c r="O3" s="63">
        <f>+Calculos_pub!B28</f>
        <v>0</v>
      </c>
      <c r="P3" s="63">
        <f>+Calculos_pub!C28</f>
        <v>0</v>
      </c>
      <c r="Q3" s="61">
        <f t="shared" ref="Q3:Q9" si="1">+P3-O3</f>
        <v>0</v>
      </c>
    </row>
    <row r="4" spans="2:17" x14ac:dyDescent="0.25">
      <c r="G4" s="111" t="s">
        <v>5</v>
      </c>
      <c r="H4" s="111"/>
      <c r="I4" s="63">
        <f>+Calculos_pub!B11</f>
        <v>0</v>
      </c>
      <c r="J4" s="63">
        <f>+Calculos_pub!C11</f>
        <v>0</v>
      </c>
      <c r="K4" s="61">
        <f t="shared" si="0"/>
        <v>0</v>
      </c>
      <c r="M4" s="111" t="s">
        <v>5</v>
      </c>
      <c r="N4" s="111"/>
      <c r="O4" s="63">
        <f>+Calculos_pub!B29</f>
        <v>0</v>
      </c>
      <c r="P4" s="63">
        <f>+Calculos_pub!C29</f>
        <v>0</v>
      </c>
      <c r="Q4" s="61">
        <f t="shared" si="1"/>
        <v>0</v>
      </c>
    </row>
    <row r="5" spans="2:17" x14ac:dyDescent="0.25">
      <c r="G5" s="60" t="s">
        <v>6</v>
      </c>
      <c r="H5" s="60" t="s">
        <v>7</v>
      </c>
      <c r="I5" s="65">
        <f>+Calculos_pub!B12</f>
        <v>0</v>
      </c>
      <c r="J5" s="65">
        <f>+Calculos_pub!C12</f>
        <v>0</v>
      </c>
      <c r="K5" s="69">
        <f t="shared" si="0"/>
        <v>0</v>
      </c>
      <c r="M5" s="60" t="s">
        <v>6</v>
      </c>
      <c r="N5" s="60" t="s">
        <v>7</v>
      </c>
      <c r="O5" s="65">
        <f>+Calculos_pub!B30</f>
        <v>0</v>
      </c>
      <c r="P5" s="65">
        <f>+Calculos_pub!C30</f>
        <v>0</v>
      </c>
      <c r="Q5" s="69">
        <f t="shared" si="1"/>
        <v>0</v>
      </c>
    </row>
    <row r="6" spans="2:17" x14ac:dyDescent="0.25">
      <c r="G6" s="60" t="s">
        <v>6</v>
      </c>
      <c r="H6" s="60" t="s">
        <v>8</v>
      </c>
      <c r="I6" s="63">
        <f>+Calculos_pub!B13</f>
        <v>0</v>
      </c>
      <c r="J6" s="63">
        <f>+Calculos_pub!C13</f>
        <v>0</v>
      </c>
      <c r="K6" s="61">
        <f t="shared" si="0"/>
        <v>0</v>
      </c>
      <c r="M6" s="60" t="s">
        <v>6</v>
      </c>
      <c r="N6" s="60" t="s">
        <v>8</v>
      </c>
      <c r="O6" s="63">
        <f>+Calculos_pub!B31</f>
        <v>0</v>
      </c>
      <c r="P6" s="63">
        <f>+Calculos_pub!C31</f>
        <v>0</v>
      </c>
      <c r="Q6" s="61">
        <f t="shared" si="1"/>
        <v>0</v>
      </c>
    </row>
    <row r="7" spans="2:17" x14ac:dyDescent="0.25">
      <c r="G7" s="111" t="s">
        <v>9</v>
      </c>
      <c r="H7" s="111"/>
      <c r="I7" s="63">
        <f>+Calculos_pub!B15</f>
        <v>0</v>
      </c>
      <c r="J7" s="63">
        <f>+Calculos_pub!C15</f>
        <v>0</v>
      </c>
      <c r="K7" s="61">
        <f t="shared" si="0"/>
        <v>0</v>
      </c>
      <c r="M7" s="111" t="s">
        <v>9</v>
      </c>
      <c r="N7" s="111"/>
      <c r="O7" s="63">
        <f>+Calculos_pub!B33</f>
        <v>0</v>
      </c>
      <c r="P7" s="63">
        <f>+Calculos_pub!C33</f>
        <v>0</v>
      </c>
      <c r="Q7" s="61">
        <f t="shared" si="1"/>
        <v>0</v>
      </c>
    </row>
    <row r="8" spans="2:17" x14ac:dyDescent="0.25">
      <c r="B8" s="67"/>
      <c r="C8" s="67"/>
      <c r="D8" s="68">
        <v>2012</v>
      </c>
      <c r="E8" s="68">
        <v>2013</v>
      </c>
      <c r="G8" s="111" t="s">
        <v>10</v>
      </c>
      <c r="H8" s="111"/>
      <c r="I8" s="63">
        <f>+I4+I6+I7</f>
        <v>0</v>
      </c>
      <c r="J8" s="63">
        <f>+J4+J6+J7</f>
        <v>0</v>
      </c>
      <c r="K8" s="61">
        <f t="shared" si="0"/>
        <v>0</v>
      </c>
      <c r="M8" s="111" t="s">
        <v>10</v>
      </c>
      <c r="N8" s="111"/>
      <c r="O8" s="63">
        <f>+O4+O6+O7</f>
        <v>0</v>
      </c>
      <c r="P8" s="63">
        <f>+P4+P6+P7</f>
        <v>0</v>
      </c>
      <c r="Q8" s="61">
        <f t="shared" si="1"/>
        <v>0</v>
      </c>
    </row>
    <row r="9" spans="2:17" x14ac:dyDescent="0.25">
      <c r="B9" s="111" t="s">
        <v>4</v>
      </c>
      <c r="C9" s="111"/>
      <c r="D9" s="82">
        <v>0</v>
      </c>
      <c r="E9" s="82">
        <v>0</v>
      </c>
      <c r="G9" s="111" t="s">
        <v>11</v>
      </c>
      <c r="H9" s="111"/>
      <c r="I9" s="61">
        <f>+Calculos_pub!B16</f>
        <v>93.94</v>
      </c>
      <c r="J9" s="61">
        <f>+Calculos_pub!C16</f>
        <v>93.94</v>
      </c>
      <c r="K9" s="61">
        <f t="shared" si="0"/>
        <v>0</v>
      </c>
      <c r="M9" s="111" t="s">
        <v>11</v>
      </c>
      <c r="N9" s="111"/>
      <c r="O9" s="61">
        <f>+Calculos_pub!B34</f>
        <v>0</v>
      </c>
      <c r="P9" s="61">
        <f>+Calculos_pub!C34</f>
        <v>0</v>
      </c>
      <c r="Q9" s="61">
        <f t="shared" si="1"/>
        <v>0</v>
      </c>
    </row>
    <row r="10" spans="2:17" x14ac:dyDescent="0.25">
      <c r="B10" s="111" t="s">
        <v>28</v>
      </c>
      <c r="C10" s="111"/>
      <c r="D10" s="92">
        <v>0</v>
      </c>
      <c r="E10" s="92">
        <v>0</v>
      </c>
      <c r="I10" s="80"/>
      <c r="J10" s="80"/>
      <c r="K10" s="66"/>
      <c r="O10" s="110"/>
      <c r="P10" s="110"/>
      <c r="Q10" s="66"/>
    </row>
    <row r="11" spans="2:17" x14ac:dyDescent="0.25">
      <c r="B11" s="111" t="s">
        <v>29</v>
      </c>
      <c r="C11" s="111"/>
      <c r="D11" s="92">
        <v>0</v>
      </c>
      <c r="E11" s="92">
        <v>0</v>
      </c>
      <c r="G11" s="111" t="s">
        <v>12</v>
      </c>
      <c r="H11" s="111"/>
      <c r="I11" s="63">
        <f>+Calculos_pub!B19</f>
        <v>0</v>
      </c>
      <c r="J11" s="63">
        <f>+Calculos_pub!C19</f>
        <v>0</v>
      </c>
      <c r="K11" s="61">
        <f>+J11-I11</f>
        <v>0</v>
      </c>
      <c r="M11" s="78"/>
      <c r="N11" s="78"/>
      <c r="O11" s="78"/>
      <c r="P11" s="78"/>
      <c r="Q11" s="78"/>
    </row>
    <row r="12" spans="2:17" x14ac:dyDescent="0.25">
      <c r="G12" s="111" t="s">
        <v>5</v>
      </c>
      <c r="H12" s="111"/>
      <c r="I12" s="63">
        <f>+Calculos_pub!B20</f>
        <v>0</v>
      </c>
      <c r="J12" s="63">
        <f>+Calculos_pub!C20</f>
        <v>0</v>
      </c>
      <c r="K12" s="61">
        <f>+J12-I12</f>
        <v>0</v>
      </c>
      <c r="M12" s="78"/>
      <c r="N12" s="78"/>
      <c r="O12" s="78"/>
      <c r="P12" s="78"/>
      <c r="Q12" s="78"/>
    </row>
    <row r="13" spans="2:17" x14ac:dyDescent="0.25">
      <c r="G13" s="60" t="s">
        <v>6</v>
      </c>
      <c r="H13" s="60" t="s">
        <v>7</v>
      </c>
      <c r="I13" s="65">
        <f>+Calculos_pub!B21</f>
        <v>0</v>
      </c>
      <c r="J13" s="65">
        <f>+Calculos_pub!C21</f>
        <v>0</v>
      </c>
      <c r="K13" s="62"/>
      <c r="M13" s="78"/>
      <c r="N13" s="78"/>
      <c r="O13" s="78"/>
      <c r="P13" s="78"/>
      <c r="Q13" s="78"/>
    </row>
    <row r="14" spans="2:17" x14ac:dyDescent="0.25">
      <c r="G14" s="60" t="s">
        <v>6</v>
      </c>
      <c r="H14" s="60" t="s">
        <v>8</v>
      </c>
      <c r="I14" s="63">
        <f>+Calculos_pub!B22</f>
        <v>0</v>
      </c>
      <c r="J14" s="63">
        <f>+Calculos_pub!C22</f>
        <v>0</v>
      </c>
      <c r="K14" s="61">
        <f>+J14-I14</f>
        <v>0</v>
      </c>
      <c r="M14" s="78"/>
      <c r="N14" s="78"/>
      <c r="O14" s="78"/>
      <c r="P14" s="78"/>
      <c r="Q14" s="78"/>
    </row>
    <row r="15" spans="2:17" x14ac:dyDescent="0.25">
      <c r="G15" s="111" t="s">
        <v>9</v>
      </c>
      <c r="H15" s="111"/>
      <c r="I15" s="63">
        <f>+Calculos_pub!B24</f>
        <v>0</v>
      </c>
      <c r="J15" s="63">
        <f>+Calculos_pub!C24</f>
        <v>0</v>
      </c>
      <c r="K15" s="61">
        <f>+J15-I15</f>
        <v>0</v>
      </c>
      <c r="M15" s="78"/>
      <c r="N15" s="78"/>
      <c r="O15" s="78"/>
      <c r="P15" s="78"/>
      <c r="Q15" s="78"/>
    </row>
    <row r="16" spans="2:17" x14ac:dyDescent="0.25">
      <c r="G16" s="111" t="s">
        <v>10</v>
      </c>
      <c r="H16" s="111"/>
      <c r="I16" s="63">
        <f>+I12+I14+I15</f>
        <v>0</v>
      </c>
      <c r="J16" s="63">
        <f>+J12+J14+J15</f>
        <v>0</v>
      </c>
      <c r="K16" s="61">
        <f>+J16-I16</f>
        <v>0</v>
      </c>
      <c r="M16" s="78"/>
      <c r="N16" s="78"/>
      <c r="O16" s="78"/>
      <c r="P16" s="78"/>
      <c r="Q16" s="78"/>
    </row>
    <row r="17" spans="7:17" x14ac:dyDescent="0.25">
      <c r="G17" s="111" t="s">
        <v>11</v>
      </c>
      <c r="H17" s="111"/>
      <c r="I17" s="61">
        <f>+Calculos_pub!B25</f>
        <v>0</v>
      </c>
      <c r="J17" s="61">
        <f>+Calculos_pub!C25</f>
        <v>0</v>
      </c>
      <c r="K17" s="61">
        <f>+J17-I17</f>
        <v>0</v>
      </c>
      <c r="M17" s="78"/>
      <c r="N17" s="78"/>
      <c r="O17" s="78"/>
      <c r="P17" s="78"/>
      <c r="Q17" s="78"/>
    </row>
    <row r="18" spans="7:17" x14ac:dyDescent="0.25">
      <c r="I18" s="80"/>
      <c r="J18" s="80"/>
      <c r="K18" s="66"/>
      <c r="M18" s="78"/>
      <c r="N18" s="78"/>
      <c r="O18" s="78"/>
      <c r="P18" s="78"/>
      <c r="Q18" s="78"/>
    </row>
    <row r="19" spans="7:17" ht="15" customHeight="1" x14ac:dyDescent="0.25">
      <c r="G19" s="111" t="s">
        <v>13</v>
      </c>
      <c r="H19" s="111"/>
      <c r="I19" s="63">
        <f>+I3+I11</f>
        <v>0</v>
      </c>
      <c r="J19" s="63">
        <f>+J3+J11</f>
        <v>0</v>
      </c>
      <c r="K19" s="61">
        <f t="shared" ref="K19:K24" si="2">+J19-I19</f>
        <v>0</v>
      </c>
      <c r="M19" s="78"/>
      <c r="N19" s="78"/>
      <c r="O19" s="78"/>
      <c r="P19" s="78"/>
      <c r="Q19" s="78"/>
    </row>
    <row r="20" spans="7:17" x14ac:dyDescent="0.25">
      <c r="G20" s="111" t="s">
        <v>5</v>
      </c>
      <c r="H20" s="111"/>
      <c r="I20" s="63">
        <f>+I4+I12</f>
        <v>0</v>
      </c>
      <c r="J20" s="63">
        <f>+J4+J12</f>
        <v>0</v>
      </c>
      <c r="K20" s="61">
        <f t="shared" si="2"/>
        <v>0</v>
      </c>
      <c r="M20" s="78"/>
      <c r="N20" s="78"/>
      <c r="O20" s="78"/>
      <c r="P20" s="78"/>
      <c r="Q20" s="78"/>
    </row>
    <row r="21" spans="7:17" x14ac:dyDescent="0.25">
      <c r="G21" s="111" t="s">
        <v>6</v>
      </c>
      <c r="H21" s="111"/>
      <c r="I21" s="63">
        <f t="shared" ref="I21:J24" si="3">+I6+I14</f>
        <v>0</v>
      </c>
      <c r="J21" s="63">
        <f t="shared" si="3"/>
        <v>0</v>
      </c>
      <c r="K21" s="61">
        <f t="shared" si="2"/>
        <v>0</v>
      </c>
      <c r="M21" s="78"/>
      <c r="N21" s="78"/>
      <c r="O21" s="78"/>
      <c r="P21" s="78"/>
      <c r="Q21" s="78"/>
    </row>
    <row r="22" spans="7:17" x14ac:dyDescent="0.25">
      <c r="G22" s="111" t="s">
        <v>9</v>
      </c>
      <c r="H22" s="111"/>
      <c r="I22" s="63">
        <f t="shared" si="3"/>
        <v>0</v>
      </c>
      <c r="J22" s="63">
        <f t="shared" si="3"/>
        <v>0</v>
      </c>
      <c r="K22" s="61">
        <f t="shared" si="2"/>
        <v>0</v>
      </c>
      <c r="M22" s="78"/>
      <c r="N22" s="78"/>
      <c r="O22" s="78"/>
      <c r="P22" s="78"/>
      <c r="Q22" s="78"/>
    </row>
    <row r="23" spans="7:17" x14ac:dyDescent="0.25">
      <c r="G23" s="111" t="s">
        <v>10</v>
      </c>
      <c r="H23" s="111"/>
      <c r="I23" s="63">
        <f t="shared" si="3"/>
        <v>0</v>
      </c>
      <c r="J23" s="63">
        <f t="shared" si="3"/>
        <v>0</v>
      </c>
      <c r="K23" s="61">
        <f t="shared" si="2"/>
        <v>0</v>
      </c>
      <c r="M23" s="78"/>
      <c r="N23" s="78"/>
      <c r="O23" s="78"/>
      <c r="P23" s="78"/>
      <c r="Q23" s="78"/>
    </row>
    <row r="24" spans="7:17" x14ac:dyDescent="0.25">
      <c r="G24" s="111" t="s">
        <v>11</v>
      </c>
      <c r="H24" s="111"/>
      <c r="I24" s="61">
        <f t="shared" si="3"/>
        <v>93.94</v>
      </c>
      <c r="J24" s="61">
        <f t="shared" si="3"/>
        <v>93.94</v>
      </c>
      <c r="K24" s="61">
        <f t="shared" si="2"/>
        <v>0</v>
      </c>
      <c r="M24" s="78"/>
      <c r="N24" s="78"/>
      <c r="O24" s="78"/>
      <c r="P24" s="78"/>
      <c r="Q24" s="78"/>
    </row>
    <row r="27" spans="7:17" ht="9.75" customHeight="1" x14ac:dyDescent="0.25"/>
  </sheetData>
  <sheetProtection sheet="1" objects="1" scenarios="1" selectLockedCells="1"/>
  <mergeCells count="24">
    <mergeCell ref="G4:H4"/>
    <mergeCell ref="B10:C10"/>
    <mergeCell ref="G7:H7"/>
    <mergeCell ref="B11:C11"/>
    <mergeCell ref="G8:H8"/>
    <mergeCell ref="G9:H9"/>
    <mergeCell ref="G11:H11"/>
    <mergeCell ref="B9:C9"/>
    <mergeCell ref="G21:H21"/>
    <mergeCell ref="G22:H22"/>
    <mergeCell ref="G23:H23"/>
    <mergeCell ref="G24:H24"/>
    <mergeCell ref="M3:N3"/>
    <mergeCell ref="M4:N4"/>
    <mergeCell ref="M7:N7"/>
    <mergeCell ref="M8:N8"/>
    <mergeCell ref="M9:N9"/>
    <mergeCell ref="G12:H12"/>
    <mergeCell ref="G15:H15"/>
    <mergeCell ref="G16:H16"/>
    <mergeCell ref="G17:H17"/>
    <mergeCell ref="G19:H19"/>
    <mergeCell ref="G20:H20"/>
    <mergeCell ref="G3:H3"/>
  </mergeCells>
  <conditionalFormatting sqref="K3:K24 Q3:Q10">
    <cfRule type="cellIs" dxfId="1" priority="2" operator="lessThan">
      <formula>0</formula>
    </cfRule>
  </conditionalFormatting>
  <dataValidations count="2">
    <dataValidation type="decimal" allowBlank="1" showInputMessage="1" showErrorMessage="1" prompt="0 - Não Casado_x000a_1 - Casado único titular_x000a_2 - Casado, dois titulares" sqref="D10:E10">
      <formula1>0</formula1>
      <formula2>2</formula2>
    </dataValidation>
    <dataValidation type="decimal" operator="greaterThanOrEqual" allowBlank="1" showInputMessage="1" showErrorMessage="1" sqref="D11:E11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6" workbookViewId="0">
      <selection activeCell="C341" sqref="C341:D341"/>
    </sheetView>
  </sheetViews>
  <sheetFormatPr defaultRowHeight="15" x14ac:dyDescent="0.25"/>
  <cols>
    <col min="1" max="1" width="27.28515625" style="78" bestFit="1" customWidth="1"/>
    <col min="2" max="2" width="9.140625" style="80"/>
    <col min="3" max="16384" width="9.140625" style="78"/>
  </cols>
  <sheetData>
    <row r="1" spans="1:3" x14ac:dyDescent="0.25">
      <c r="B1" s="78">
        <v>2012</v>
      </c>
      <c r="C1" s="78">
        <v>2013</v>
      </c>
    </row>
    <row r="2" spans="1:3" x14ac:dyDescent="0.25">
      <c r="A2" s="78" t="s">
        <v>14</v>
      </c>
      <c r="B2" s="80">
        <v>485</v>
      </c>
      <c r="C2" s="80">
        <v>485</v>
      </c>
    </row>
    <row r="3" spans="1:3" x14ac:dyDescent="0.25">
      <c r="A3" s="78" t="s">
        <v>15</v>
      </c>
      <c r="B3" s="2">
        <f>11%+0.015</f>
        <v>0.125</v>
      </c>
      <c r="C3" s="2">
        <f>11%+0.015</f>
        <v>0.125</v>
      </c>
    </row>
    <row r="4" spans="1:3" x14ac:dyDescent="0.25">
      <c r="A4" s="78" t="s">
        <v>16</v>
      </c>
      <c r="B4" s="2"/>
      <c r="C4" s="2">
        <v>3.5000000000000003E-2</v>
      </c>
    </row>
    <row r="5" spans="1:3" x14ac:dyDescent="0.25">
      <c r="A5" s="78" t="s">
        <v>24</v>
      </c>
      <c r="B5" s="80">
        <f>ROUND(4.27*1.2,2)*22</f>
        <v>112.64</v>
      </c>
      <c r="C5" s="78">
        <f>4.27*22</f>
        <v>93.94</v>
      </c>
    </row>
    <row r="6" spans="1:3" x14ac:dyDescent="0.25">
      <c r="A6" s="78" t="s">
        <v>25</v>
      </c>
      <c r="B6" s="80">
        <f>ROUND(4.27*1.6,2)*22</f>
        <v>150.26</v>
      </c>
      <c r="C6" s="80">
        <f>ROUND(4.27*1.6,2)*22</f>
        <v>150.26</v>
      </c>
    </row>
    <row r="9" spans="1:3" x14ac:dyDescent="0.25">
      <c r="A9" s="78" t="s">
        <v>21</v>
      </c>
      <c r="B9" s="80">
        <f>+Publico!D9</f>
        <v>0</v>
      </c>
      <c r="C9" s="80">
        <f>+Publico!E9</f>
        <v>0</v>
      </c>
    </row>
    <row r="10" spans="1:3" x14ac:dyDescent="0.25">
      <c r="A10" s="78" t="s">
        <v>22</v>
      </c>
      <c r="B10" s="80">
        <v>93.94</v>
      </c>
      <c r="C10" s="80">
        <v>93.94</v>
      </c>
    </row>
    <row r="11" spans="1:3" x14ac:dyDescent="0.25">
      <c r="A11" s="78" t="s">
        <v>15</v>
      </c>
      <c r="B11" s="80">
        <f>ROUND(B9*B3,2)</f>
        <v>0</v>
      </c>
      <c r="C11" s="80">
        <f>ROUND(C9*C3,2)</f>
        <v>0</v>
      </c>
    </row>
    <row r="12" spans="1:3" x14ac:dyDescent="0.25">
      <c r="A12" s="78" t="s">
        <v>17</v>
      </c>
      <c r="B12" s="2">
        <f>VLOOKUP(B9,IF(Publico!D10=0,'2012'!B156:H193,IF(Publico!D10=1,'2012'!B204:H239,'2012'!B251:H288)),IF(Publico!D11&lt;5,Publico!D11+2,7))</f>
        <v>0</v>
      </c>
      <c r="C12" s="2">
        <f>VLOOKUP(C9,IF(Publico!E10=0,'2013'!B156:H193,IF(Publico!E10=1,'2013'!B204:H240,'2013'!B252:H289)),IF(Publico!E11&lt;5,Publico!E11+2,7))</f>
        <v>0</v>
      </c>
    </row>
    <row r="13" spans="1:3" x14ac:dyDescent="0.25">
      <c r="A13" s="78" t="s">
        <v>18</v>
      </c>
      <c r="B13" s="80">
        <f>FLOOR(B9*B12,1)</f>
        <v>0</v>
      </c>
      <c r="C13" s="80">
        <f>FLOOR(C9*C12,1)</f>
        <v>0</v>
      </c>
    </row>
    <row r="14" spans="1:3" x14ac:dyDescent="0.25">
      <c r="A14" s="78" t="s">
        <v>19</v>
      </c>
      <c r="B14" s="80">
        <f>+B9-B11-B13</f>
        <v>0</v>
      </c>
      <c r="C14" s="80">
        <f>+C9-C11-C13</f>
        <v>0</v>
      </c>
    </row>
    <row r="15" spans="1:3" x14ac:dyDescent="0.25">
      <c r="A15" s="78" t="s">
        <v>16</v>
      </c>
      <c r="C15" s="78">
        <f>ROUND(IF(C14&gt;C2,(C14-C2)*C4,0),2)</f>
        <v>0</v>
      </c>
    </row>
    <row r="16" spans="1:3" x14ac:dyDescent="0.25">
      <c r="A16" s="78" t="s">
        <v>20</v>
      </c>
      <c r="B16" s="80">
        <f>+B9+B10-B11-B13-B15</f>
        <v>93.94</v>
      </c>
      <c r="C16" s="80">
        <f>+C9+C10-C11-C13-C15</f>
        <v>93.94</v>
      </c>
    </row>
    <row r="19" spans="1:3" x14ac:dyDescent="0.25">
      <c r="A19" s="78" t="s">
        <v>21</v>
      </c>
      <c r="C19" s="80">
        <f>ROUND(+Publico!E9/12,2)</f>
        <v>0</v>
      </c>
    </row>
    <row r="20" spans="1:3" x14ac:dyDescent="0.25">
      <c r="A20" s="78" t="s">
        <v>15</v>
      </c>
      <c r="C20" s="80">
        <f>ROUND(C19*C3,2)</f>
        <v>0</v>
      </c>
    </row>
    <row r="21" spans="1:3" x14ac:dyDescent="0.25">
      <c r="A21" s="78" t="s">
        <v>17</v>
      </c>
      <c r="B21" s="2"/>
      <c r="C21" s="2">
        <f>VLOOKUP(C9,IF(Publico!E10=0,'2013'!B156:H193,IF(Publico!E10=1,'2013'!B204:H240,'2013'!B252:H289)),IF(Publico!E11&lt;5,Publico!E11+2,7))</f>
        <v>0</v>
      </c>
    </row>
    <row r="22" spans="1:3" x14ac:dyDescent="0.25">
      <c r="A22" s="78" t="s">
        <v>18</v>
      </c>
      <c r="C22" s="80">
        <f>FLOOR(C19*C21,1)</f>
        <v>0</v>
      </c>
    </row>
    <row r="23" spans="1:3" x14ac:dyDescent="0.25">
      <c r="A23" s="78" t="s">
        <v>19</v>
      </c>
      <c r="C23" s="80">
        <f>+C19-C20-C22</f>
        <v>0</v>
      </c>
    </row>
    <row r="24" spans="1:3" x14ac:dyDescent="0.25">
      <c r="A24" s="78" t="s">
        <v>16</v>
      </c>
      <c r="C24" s="78">
        <f>ROUND(IF(C23&gt;C2/12,(C23-C2/12)*C4),2)</f>
        <v>0</v>
      </c>
    </row>
    <row r="25" spans="1:3" x14ac:dyDescent="0.25">
      <c r="A25" s="78" t="s">
        <v>20</v>
      </c>
      <c r="C25" s="80">
        <f>+C19-C20-C22-C24</f>
        <v>0</v>
      </c>
    </row>
    <row r="28" spans="1:3" x14ac:dyDescent="0.25">
      <c r="A28" s="108" t="s">
        <v>21</v>
      </c>
      <c r="B28" s="110">
        <f>ROUND(IF(B9&lt;600,B9,IF(B9&lt;1100,1320-1.2*B9,0)),2)</f>
        <v>0</v>
      </c>
      <c r="C28" s="110">
        <f>ROUND(IF(C9&lt;600,C9,IF(C9&lt;1100,1320-1.2*C9,0)),2)</f>
        <v>0</v>
      </c>
    </row>
    <row r="29" spans="1:3" x14ac:dyDescent="0.25">
      <c r="A29" s="108" t="s">
        <v>15</v>
      </c>
      <c r="B29" s="110">
        <f>ROUND(B28*B3,2)</f>
        <v>0</v>
      </c>
      <c r="C29" s="110">
        <f>ROUND(C28*C3,2)</f>
        <v>0</v>
      </c>
    </row>
    <row r="30" spans="1:3" x14ac:dyDescent="0.25">
      <c r="A30" s="108" t="s">
        <v>17</v>
      </c>
      <c r="B30" s="2">
        <f>VLOOKUP(B28,IF(Publico!D10=0,'2012'!B156:H193,IF(Publico!D10=1,'2012'!B204:H239,'2012'!B251:H288)),IF(Publico!D11&lt;5,Publico!D11+2,7))</f>
        <v>0</v>
      </c>
      <c r="C30" s="2">
        <f>VLOOKUP(C28,IF(Publico!E10=0,'2013'!B156:H193,IF(Publico!E10=1,'2013'!B204:H240,'2013'!B252:H289)),IF(Publico!E11&lt;5,Publico!E11+2,7))</f>
        <v>0</v>
      </c>
    </row>
    <row r="31" spans="1:3" x14ac:dyDescent="0.25">
      <c r="A31" s="108" t="s">
        <v>18</v>
      </c>
      <c r="B31" s="110">
        <f>FLOOR(B28*B30,1)</f>
        <v>0</v>
      </c>
      <c r="C31" s="110">
        <f>FLOOR(C28*C30,1)</f>
        <v>0</v>
      </c>
    </row>
    <row r="32" spans="1:3" x14ac:dyDescent="0.25">
      <c r="A32" s="108" t="s">
        <v>19</v>
      </c>
      <c r="B32" s="110">
        <f>+B28-B29-B31</f>
        <v>0</v>
      </c>
      <c r="C32" s="110">
        <f>+C28-C29-C31</f>
        <v>0</v>
      </c>
    </row>
    <row r="33" spans="1:3" x14ac:dyDescent="0.25">
      <c r="A33" s="108" t="s">
        <v>16</v>
      </c>
      <c r="B33" s="110"/>
      <c r="C33" s="108">
        <f>ROUND(IF(C32&gt;C2,(C32-C2)*C4,0),2)</f>
        <v>0</v>
      </c>
    </row>
    <row r="34" spans="1:3" x14ac:dyDescent="0.25">
      <c r="A34" s="108" t="s">
        <v>20</v>
      </c>
      <c r="B34" s="110">
        <f>+B32-B33</f>
        <v>0</v>
      </c>
      <c r="C34" s="110">
        <f>+C32-C33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showGridLines="0" zoomScale="90" zoomScaleNormal="90" workbookViewId="0">
      <selection activeCell="E9" sqref="E9"/>
    </sheetView>
  </sheetViews>
  <sheetFormatPr defaultRowHeight="15" x14ac:dyDescent="0.25"/>
  <cols>
    <col min="1" max="1" width="9.140625" style="102"/>
    <col min="2" max="2" width="16.5703125" style="102" customWidth="1"/>
    <col min="3" max="3" width="6.42578125" style="102" customWidth="1"/>
    <col min="4" max="4" width="10.7109375" style="102" customWidth="1"/>
    <col min="5" max="5" width="9.140625" style="102"/>
    <col min="6" max="6" width="32.7109375" style="102" customWidth="1"/>
    <col min="7" max="7" width="16" style="102" customWidth="1"/>
    <col min="8" max="8" width="7.140625" style="102" customWidth="1"/>
    <col min="9" max="16384" width="9.140625" style="102"/>
  </cols>
  <sheetData>
    <row r="1" spans="2:13" s="108" customFormat="1" x14ac:dyDescent="0.25"/>
    <row r="2" spans="2:13" s="67" customFormat="1" x14ac:dyDescent="0.25">
      <c r="G2" s="102"/>
      <c r="H2" s="102"/>
      <c r="I2" s="64">
        <v>2012</v>
      </c>
      <c r="J2" s="64">
        <v>2013</v>
      </c>
      <c r="K2" s="64" t="s">
        <v>2</v>
      </c>
    </row>
    <row r="3" spans="2:13" x14ac:dyDescent="0.25">
      <c r="G3" s="112" t="s">
        <v>4</v>
      </c>
      <c r="H3" s="113"/>
      <c r="I3" s="63">
        <f>+Calculos_pns!B11</f>
        <v>0</v>
      </c>
      <c r="J3" s="63">
        <f>+Calculos_pns!C11</f>
        <v>0</v>
      </c>
      <c r="K3" s="61">
        <f t="shared" ref="K3:K9" si="0">+J3-I3</f>
        <v>0</v>
      </c>
    </row>
    <row r="4" spans="2:13" x14ac:dyDescent="0.25">
      <c r="G4" s="112" t="s">
        <v>52</v>
      </c>
      <c r="H4" s="113"/>
      <c r="I4" s="63">
        <f>+Calculos_pns!B12</f>
        <v>0</v>
      </c>
      <c r="J4" s="63">
        <f>+Calculos_pns!C15-Calculos_pns!C17</f>
        <v>0</v>
      </c>
      <c r="K4" s="61">
        <f t="shared" si="0"/>
        <v>0</v>
      </c>
    </row>
    <row r="5" spans="2:13" x14ac:dyDescent="0.25">
      <c r="G5" s="60" t="s">
        <v>6</v>
      </c>
      <c r="H5" s="60" t="s">
        <v>7</v>
      </c>
      <c r="I5" s="65">
        <f>+Calculos_pns!B13</f>
        <v>0</v>
      </c>
      <c r="J5" s="65">
        <f>+Calculos_pns!C13</f>
        <v>0</v>
      </c>
      <c r="K5" s="69">
        <f t="shared" si="0"/>
        <v>0</v>
      </c>
    </row>
    <row r="6" spans="2:13" x14ac:dyDescent="0.25">
      <c r="G6" s="60" t="s">
        <v>6</v>
      </c>
      <c r="H6" s="60" t="s">
        <v>8</v>
      </c>
      <c r="I6" s="63">
        <f>+Calculos_pns!B14</f>
        <v>0</v>
      </c>
      <c r="J6" s="63">
        <f>+Calculos_pns!C14</f>
        <v>0</v>
      </c>
      <c r="K6" s="61">
        <f t="shared" si="0"/>
        <v>0</v>
      </c>
    </row>
    <row r="7" spans="2:13" x14ac:dyDescent="0.25">
      <c r="G7" s="112" t="s">
        <v>9</v>
      </c>
      <c r="H7" s="113"/>
      <c r="I7" s="63">
        <f>+Calculos_pns!B19</f>
        <v>0</v>
      </c>
      <c r="J7" s="63">
        <f>+Calculos_pns!C19</f>
        <v>0</v>
      </c>
      <c r="K7" s="61">
        <f t="shared" si="0"/>
        <v>0</v>
      </c>
    </row>
    <row r="8" spans="2:13" x14ac:dyDescent="0.25">
      <c r="B8" s="67"/>
      <c r="C8" s="67"/>
      <c r="D8" s="68">
        <v>2012</v>
      </c>
      <c r="E8" s="68">
        <v>2013</v>
      </c>
      <c r="G8" s="112" t="s">
        <v>10</v>
      </c>
      <c r="H8" s="113"/>
      <c r="I8" s="63">
        <f>+I4+I6+I7</f>
        <v>0</v>
      </c>
      <c r="J8" s="63">
        <f>+J4+J6+J7</f>
        <v>0</v>
      </c>
      <c r="K8" s="61">
        <f t="shared" si="0"/>
        <v>0</v>
      </c>
    </row>
    <row r="9" spans="2:13" x14ac:dyDescent="0.25">
      <c r="B9" s="112" t="s">
        <v>4</v>
      </c>
      <c r="C9" s="113"/>
      <c r="D9" s="82">
        <v>0</v>
      </c>
      <c r="E9" s="82">
        <v>0</v>
      </c>
      <c r="G9" s="112" t="s">
        <v>11</v>
      </c>
      <c r="H9" s="113"/>
      <c r="I9" s="61">
        <f>+Calculos_pns!B20</f>
        <v>0</v>
      </c>
      <c r="J9" s="61">
        <f>+Calculos_pns!C20</f>
        <v>0</v>
      </c>
      <c r="K9" s="61">
        <f t="shared" si="0"/>
        <v>0</v>
      </c>
      <c r="M9" s="104"/>
    </row>
    <row r="10" spans="2:13" x14ac:dyDescent="0.25">
      <c r="B10" s="112" t="s">
        <v>28</v>
      </c>
      <c r="C10" s="113"/>
      <c r="D10" s="92">
        <v>0</v>
      </c>
      <c r="E10" s="92">
        <v>0</v>
      </c>
      <c r="I10" s="104"/>
      <c r="J10" s="104"/>
      <c r="K10" s="66"/>
    </row>
    <row r="11" spans="2:13" x14ac:dyDescent="0.25">
      <c r="G11" s="112" t="s">
        <v>57</v>
      </c>
      <c r="H11" s="113"/>
      <c r="I11" s="63">
        <f>+Calculos_pns!B23</f>
        <v>0</v>
      </c>
      <c r="J11" s="63">
        <f>+Calculos_pns!C35</f>
        <v>0</v>
      </c>
      <c r="K11" s="61">
        <f>+J11-I11</f>
        <v>0</v>
      </c>
    </row>
    <row r="12" spans="2:13" x14ac:dyDescent="0.25">
      <c r="G12" s="112" t="s">
        <v>52</v>
      </c>
      <c r="H12" s="113"/>
      <c r="I12" s="63">
        <f>+Calculos_pns!B24</f>
        <v>0</v>
      </c>
      <c r="J12" s="63">
        <f>+Calculos_pns!C39</f>
        <v>0</v>
      </c>
      <c r="K12" s="61">
        <f>+J12-I12</f>
        <v>0</v>
      </c>
    </row>
    <row r="13" spans="2:13" x14ac:dyDescent="0.25">
      <c r="G13" s="60" t="s">
        <v>6</v>
      </c>
      <c r="H13" s="60" t="s">
        <v>7</v>
      </c>
      <c r="I13" s="65">
        <f>+Calculos_pns!B25</f>
        <v>0</v>
      </c>
      <c r="J13" s="65">
        <f>+Calculos_pns!C36</f>
        <v>0</v>
      </c>
      <c r="K13" s="62"/>
    </row>
    <row r="14" spans="2:13" x14ac:dyDescent="0.25">
      <c r="G14" s="60" t="s">
        <v>6</v>
      </c>
      <c r="H14" s="60" t="s">
        <v>8</v>
      </c>
      <c r="I14" s="63">
        <f>+Calculos_pns!B26</f>
        <v>0</v>
      </c>
      <c r="J14" s="63">
        <f>+Calculos_pns!C37</f>
        <v>0</v>
      </c>
      <c r="K14" s="61">
        <f>+J14-I14</f>
        <v>0</v>
      </c>
    </row>
    <row r="15" spans="2:13" x14ac:dyDescent="0.25">
      <c r="G15" s="112" t="s">
        <v>9</v>
      </c>
      <c r="H15" s="113"/>
      <c r="I15" s="63">
        <f>+Calculos_pns!B28</f>
        <v>0</v>
      </c>
      <c r="J15" s="63">
        <f>+Calculos_pns!C42</f>
        <v>0</v>
      </c>
      <c r="K15" s="61">
        <f>+J15-I15</f>
        <v>0</v>
      </c>
    </row>
    <row r="16" spans="2:13" x14ac:dyDescent="0.25">
      <c r="G16" s="112" t="s">
        <v>10</v>
      </c>
      <c r="H16" s="113"/>
      <c r="I16" s="63">
        <f>+I12+I14+I15</f>
        <v>0</v>
      </c>
      <c r="J16" s="63">
        <f>+J12+J14+J15</f>
        <v>0</v>
      </c>
      <c r="K16" s="61">
        <f>+J16-I16</f>
        <v>0</v>
      </c>
    </row>
    <row r="17" spans="7:11" x14ac:dyDescent="0.25">
      <c r="G17" s="112" t="s">
        <v>11</v>
      </c>
      <c r="H17" s="113"/>
      <c r="I17" s="61">
        <f>+Calculos_pns!B29</f>
        <v>0</v>
      </c>
      <c r="J17" s="61">
        <f>+Calculos_pns!C43</f>
        <v>0</v>
      </c>
      <c r="K17" s="61">
        <f>+J17-I17</f>
        <v>0</v>
      </c>
    </row>
    <row r="18" spans="7:11" x14ac:dyDescent="0.25">
      <c r="I18" s="104"/>
      <c r="J18" s="104"/>
      <c r="K18" s="66"/>
    </row>
    <row r="19" spans="7:11" ht="15" customHeight="1" x14ac:dyDescent="0.25"/>
    <row r="27" spans="7:11" ht="9.75" customHeight="1" x14ac:dyDescent="0.25"/>
  </sheetData>
  <sheetProtection sheet="1" objects="1" scenarios="1" selectLockedCells="1"/>
  <mergeCells count="12">
    <mergeCell ref="B9:C9"/>
    <mergeCell ref="G3:H3"/>
    <mergeCell ref="B10:C10"/>
    <mergeCell ref="G4:H4"/>
    <mergeCell ref="G12:H12"/>
    <mergeCell ref="G15:H15"/>
    <mergeCell ref="G16:H16"/>
    <mergeCell ref="G17:H17"/>
    <mergeCell ref="G7:H7"/>
    <mergeCell ref="G8:H8"/>
    <mergeCell ref="G9:H9"/>
    <mergeCell ref="G11:H11"/>
  </mergeCells>
  <conditionalFormatting sqref="K3:K18">
    <cfRule type="cellIs" dxfId="0" priority="2" operator="lessThan">
      <formula>0</formula>
    </cfRule>
  </conditionalFormatting>
  <dataValidations count="1">
    <dataValidation type="decimal" allowBlank="1" showInputMessage="1" showErrorMessage="1" prompt="0 - Não Casado_x000a_1 - Casado único titular_x000a_2 - Casado, dois titulares" sqref="D10:E10">
      <formula1>0</formula1>
      <formula2>2</formula2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28" workbookViewId="0">
      <selection activeCell="C341" sqref="C341:D341"/>
    </sheetView>
  </sheetViews>
  <sheetFormatPr defaultRowHeight="15" x14ac:dyDescent="0.25"/>
  <cols>
    <col min="1" max="1" width="27.28515625" style="102" bestFit="1" customWidth="1"/>
    <col min="2" max="2" width="9.140625" style="104"/>
    <col min="3" max="16384" width="9.140625" style="102"/>
  </cols>
  <sheetData>
    <row r="1" spans="1:5" x14ac:dyDescent="0.25">
      <c r="B1" s="102">
        <v>2012</v>
      </c>
      <c r="C1" s="102">
        <v>2013</v>
      </c>
    </row>
    <row r="2" spans="1:5" x14ac:dyDescent="0.25">
      <c r="A2" s="102" t="s">
        <v>14</v>
      </c>
      <c r="B2" s="104">
        <v>485</v>
      </c>
      <c r="C2" s="104">
        <v>485</v>
      </c>
    </row>
    <row r="3" spans="1:5" s="108" customFormat="1" x14ac:dyDescent="0.25">
      <c r="A3" s="108" t="s">
        <v>52</v>
      </c>
      <c r="B3" s="110"/>
      <c r="C3" s="2">
        <v>3.5000000000000003E-2</v>
      </c>
      <c r="D3" s="108">
        <v>1350</v>
      </c>
      <c r="E3" s="108">
        <v>1800</v>
      </c>
    </row>
    <row r="4" spans="1:5" s="108" customFormat="1" x14ac:dyDescent="0.25">
      <c r="B4" s="110"/>
      <c r="C4" s="2">
        <v>0.16</v>
      </c>
      <c r="D4" s="108">
        <v>1800.01</v>
      </c>
      <c r="E4" s="108">
        <v>3750</v>
      </c>
    </row>
    <row r="5" spans="1:5" s="108" customFormat="1" x14ac:dyDescent="0.25">
      <c r="B5" s="110"/>
      <c r="C5" s="2">
        <v>0.1</v>
      </c>
      <c r="D5" s="108">
        <v>3750.01</v>
      </c>
    </row>
    <row r="6" spans="1:5" x14ac:dyDescent="0.25">
      <c r="A6" s="102" t="s">
        <v>16</v>
      </c>
      <c r="B6" s="2"/>
      <c r="C6" s="2">
        <v>3.5000000000000003E-2</v>
      </c>
    </row>
    <row r="7" spans="1:5" x14ac:dyDescent="0.25">
      <c r="A7" s="102" t="s">
        <v>24</v>
      </c>
      <c r="B7" s="104">
        <f>ROUND(4.27*1.2,2)*22</f>
        <v>112.64</v>
      </c>
      <c r="C7" s="102">
        <f>4.27*22</f>
        <v>93.94</v>
      </c>
    </row>
    <row r="8" spans="1:5" x14ac:dyDescent="0.25">
      <c r="A8" s="102" t="s">
        <v>25</v>
      </c>
      <c r="B8" s="104">
        <f>ROUND(4.27*1.6,2)*22</f>
        <v>150.26</v>
      </c>
      <c r="C8" s="104">
        <f>ROUND(4.27*1.6,2)*22</f>
        <v>150.26</v>
      </c>
    </row>
    <row r="11" spans="1:5" x14ac:dyDescent="0.25">
      <c r="A11" s="102" t="s">
        <v>21</v>
      </c>
      <c r="B11" s="104">
        <f>+Pensoes!D9</f>
        <v>0</v>
      </c>
      <c r="C11" s="104">
        <f>+Pensoes!E9</f>
        <v>0</v>
      </c>
    </row>
    <row r="12" spans="1:5" x14ac:dyDescent="0.25">
      <c r="A12" s="108"/>
      <c r="C12" s="104"/>
    </row>
    <row r="13" spans="1:5" x14ac:dyDescent="0.25">
      <c r="A13" s="102" t="s">
        <v>17</v>
      </c>
      <c r="B13" s="105">
        <f>VLOOKUP(B11,'2012'!B302:D339,IF(Pensoes!D10=1,3,2))</f>
        <v>0</v>
      </c>
      <c r="C13" s="2">
        <f>VLOOKUP(C11,'2013'!B302:D339,IF(Pensoes!D10=1,3,2))</f>
        <v>0</v>
      </c>
    </row>
    <row r="14" spans="1:5" x14ac:dyDescent="0.25">
      <c r="A14" s="102" t="s">
        <v>18</v>
      </c>
      <c r="B14" s="104">
        <f>FLOOR(B11*B13,1)</f>
        <v>0</v>
      </c>
      <c r="C14" s="104">
        <f>FLOOR(C11*C13,1)</f>
        <v>0</v>
      </c>
    </row>
    <row r="15" spans="1:5" s="108" customFormat="1" x14ac:dyDescent="0.25">
      <c r="A15" s="108" t="s">
        <v>53</v>
      </c>
      <c r="B15" s="110">
        <f>+B11-B14</f>
        <v>0</v>
      </c>
      <c r="C15" s="110">
        <f>+C11-C14</f>
        <v>0</v>
      </c>
    </row>
    <row r="16" spans="1:5" s="108" customFormat="1" x14ac:dyDescent="0.25">
      <c r="A16" s="108" t="s">
        <v>52</v>
      </c>
      <c r="B16" s="110"/>
      <c r="C16" s="110">
        <f>IF(C15&lt;D3,0,IF(C15&lt;E3,C15*C3,IF(C15&lt;E4,(C15-D4)*C4+E3*C3,C15*C5)))</f>
        <v>0</v>
      </c>
    </row>
    <row r="17" spans="1:4" s="108" customFormat="1" x14ac:dyDescent="0.25">
      <c r="A17" s="108" t="s">
        <v>54</v>
      </c>
      <c r="B17" s="110"/>
      <c r="C17" s="110">
        <f>IF(C16&gt;0,IF(C15-C16&lt;1350,1350,C15-C16),C15)</f>
        <v>0</v>
      </c>
    </row>
    <row r="18" spans="1:4" x14ac:dyDescent="0.25">
      <c r="A18" s="102" t="s">
        <v>19</v>
      </c>
      <c r="B18" s="104">
        <f>+B11-B12-B14</f>
        <v>0</v>
      </c>
      <c r="C18" s="104">
        <f>+C17</f>
        <v>0</v>
      </c>
    </row>
    <row r="19" spans="1:4" x14ac:dyDescent="0.25">
      <c r="A19" s="102" t="s">
        <v>16</v>
      </c>
      <c r="C19" s="102">
        <f>ROUND(IF(C18&gt;C2,(C18-C2)*C6,0),2)</f>
        <v>0</v>
      </c>
    </row>
    <row r="20" spans="1:4" x14ac:dyDescent="0.25">
      <c r="A20" s="102" t="s">
        <v>20</v>
      </c>
      <c r="B20" s="104">
        <f>+B11-B12-B14-B19</f>
        <v>0</v>
      </c>
      <c r="C20" s="110">
        <f>+C11-C12-C14-C19</f>
        <v>0</v>
      </c>
    </row>
    <row r="23" spans="1:4" x14ac:dyDescent="0.25">
      <c r="A23" s="102" t="s">
        <v>21</v>
      </c>
      <c r="C23" s="104">
        <f>ROUND(+Pensoes!E9/12,2)</f>
        <v>0</v>
      </c>
    </row>
    <row r="24" spans="1:4" x14ac:dyDescent="0.25">
      <c r="A24" s="102" t="s">
        <v>15</v>
      </c>
      <c r="C24" s="104" t="e">
        <f>ROUND(C23*#REF!,2)</f>
        <v>#REF!</v>
      </c>
    </row>
    <row r="25" spans="1:4" x14ac:dyDescent="0.25">
      <c r="A25" s="102" t="s">
        <v>17</v>
      </c>
      <c r="B25" s="2"/>
      <c r="C25" s="2">
        <f>VLOOKUP(C11,'2013'!B302:D339,IF(Pensoes!D10=1,3,2))</f>
        <v>0</v>
      </c>
    </row>
    <row r="26" spans="1:4" x14ac:dyDescent="0.25">
      <c r="A26" s="102" t="s">
        <v>18</v>
      </c>
      <c r="C26" s="104">
        <f>FLOOR(C23*C25,1)</f>
        <v>0</v>
      </c>
    </row>
    <row r="27" spans="1:4" x14ac:dyDescent="0.25">
      <c r="A27" s="102" t="s">
        <v>19</v>
      </c>
      <c r="C27" s="104" t="e">
        <f>+C23-C24-C26</f>
        <v>#REF!</v>
      </c>
    </row>
    <row r="28" spans="1:4" x14ac:dyDescent="0.25">
      <c r="A28" s="102" t="s">
        <v>16</v>
      </c>
      <c r="C28" s="102" t="e">
        <f>ROUND(IF(C27&gt;C2/12,(C27-C2/12)*C6),2)</f>
        <v>#REF!</v>
      </c>
    </row>
    <row r="29" spans="1:4" x14ac:dyDescent="0.25">
      <c r="A29" s="102" t="s">
        <v>20</v>
      </c>
      <c r="C29" s="104" t="e">
        <f>+C23-C24-C26-C28</f>
        <v>#REF!</v>
      </c>
    </row>
    <row r="32" spans="1:4" x14ac:dyDescent="0.25">
      <c r="A32" s="108" t="s">
        <v>55</v>
      </c>
      <c r="C32" s="102">
        <v>1</v>
      </c>
      <c r="D32" s="102">
        <v>600</v>
      </c>
    </row>
    <row r="33" spans="1:4" x14ac:dyDescent="0.25">
      <c r="D33" s="102">
        <v>1100</v>
      </c>
    </row>
    <row r="34" spans="1:4" x14ac:dyDescent="0.25">
      <c r="C34" s="102">
        <v>0.1</v>
      </c>
    </row>
    <row r="35" spans="1:4" x14ac:dyDescent="0.25">
      <c r="A35" s="108" t="s">
        <v>56</v>
      </c>
      <c r="C35" s="102">
        <f>IF(C11&lt;D32,C23,IF(C11&lt;D33,ROUND(1188-0.98*C11,2),ROUND(C11*0.1,C232)))</f>
        <v>0</v>
      </c>
    </row>
    <row r="36" spans="1:4" x14ac:dyDescent="0.25">
      <c r="A36" s="108" t="s">
        <v>17</v>
      </c>
      <c r="B36" s="105"/>
      <c r="C36" s="2">
        <f>VLOOKUP(C35,'2013'!B302:D339,IF(Pensoes!D33=1,3,2))</f>
        <v>0</v>
      </c>
    </row>
    <row r="37" spans="1:4" x14ac:dyDescent="0.25">
      <c r="A37" s="108" t="s">
        <v>18</v>
      </c>
      <c r="B37" s="110"/>
      <c r="C37" s="110">
        <f>FLOOR(C34*C36,1)</f>
        <v>0</v>
      </c>
    </row>
    <row r="38" spans="1:4" x14ac:dyDescent="0.25">
      <c r="A38" s="108" t="s">
        <v>53</v>
      </c>
      <c r="B38" s="110"/>
      <c r="C38" s="110">
        <f>+C35-C37</f>
        <v>0</v>
      </c>
    </row>
    <row r="39" spans="1:4" x14ac:dyDescent="0.25">
      <c r="A39" s="108"/>
      <c r="B39" s="110"/>
      <c r="C39" s="110">
        <f>IF(C38&lt;D3,0,IF(C38&lt;E3,C38*C3,IF(C38&lt;E4,(C38-D4)*C27+E3*C3,C38*C5)))</f>
        <v>0</v>
      </c>
    </row>
    <row r="40" spans="1:4" x14ac:dyDescent="0.25">
      <c r="A40" s="108" t="s">
        <v>54</v>
      </c>
      <c r="B40" s="110"/>
      <c r="C40" s="110">
        <f>IF(C39&gt;0,IF(C38-C39&lt;1350,1350,C38-C39),C38)</f>
        <v>0</v>
      </c>
    </row>
    <row r="41" spans="1:4" x14ac:dyDescent="0.25">
      <c r="A41" s="108" t="s">
        <v>19</v>
      </c>
      <c r="B41" s="110"/>
      <c r="C41" s="110">
        <f>+C40</f>
        <v>0</v>
      </c>
    </row>
    <row r="42" spans="1:4" x14ac:dyDescent="0.25">
      <c r="A42" s="108" t="s">
        <v>16</v>
      </c>
      <c r="B42" s="110"/>
      <c r="C42" s="108">
        <f>ROUND(IF(C41&gt;C2,(C41-C2)*C6,0),2)</f>
        <v>0</v>
      </c>
    </row>
    <row r="43" spans="1:4" x14ac:dyDescent="0.25">
      <c r="A43" s="108" t="s">
        <v>20</v>
      </c>
      <c r="B43" s="110"/>
      <c r="C43" s="110">
        <f>+C41-C42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9"/>
  <sheetViews>
    <sheetView topLeftCell="A307" workbookViewId="0">
      <selection activeCell="C341" sqref="C341:D341"/>
    </sheetView>
  </sheetViews>
  <sheetFormatPr defaultColWidth="9.140625" defaultRowHeight="12.75" x14ac:dyDescent="0.2"/>
  <cols>
    <col min="1" max="1" width="12.42578125" style="3" customWidth="1"/>
    <col min="2" max="2" width="12.5703125" style="3" customWidth="1"/>
    <col min="3" max="3" width="8.42578125" style="3" customWidth="1"/>
    <col min="4" max="4" width="9.42578125" style="3" customWidth="1"/>
    <col min="5" max="5" width="9.7109375" style="3" customWidth="1"/>
    <col min="6" max="16384" width="9.140625" style="3"/>
  </cols>
  <sheetData>
    <row r="1" spans="1:11" x14ac:dyDescent="0.2">
      <c r="A1" s="129" t="s">
        <v>30</v>
      </c>
      <c r="B1" s="130"/>
      <c r="C1" s="130"/>
      <c r="D1" s="130"/>
      <c r="E1" s="130"/>
      <c r="F1" s="130"/>
      <c r="G1" s="130"/>
      <c r="H1" s="130"/>
    </row>
    <row r="4" spans="1:11" x14ac:dyDescent="0.2">
      <c r="A4" s="4" t="s">
        <v>31</v>
      </c>
      <c r="B4" s="5"/>
      <c r="C4" s="4"/>
      <c r="D4" s="4"/>
      <c r="E4" s="4"/>
      <c r="F4" s="4"/>
      <c r="G4" s="4"/>
      <c r="H4" s="4"/>
    </row>
    <row r="5" spans="1:11" x14ac:dyDescent="0.2">
      <c r="A5" s="4" t="s">
        <v>32</v>
      </c>
      <c r="B5" s="6"/>
      <c r="C5" s="5"/>
      <c r="D5" s="5"/>
      <c r="E5" s="5"/>
      <c r="F5" s="5"/>
      <c r="G5" s="5"/>
      <c r="H5" s="5"/>
    </row>
    <row r="6" spans="1:11" ht="15.75" x14ac:dyDescent="0.25">
      <c r="A6" s="4"/>
      <c r="B6" s="6"/>
      <c r="C6" s="5"/>
      <c r="D6" s="5"/>
      <c r="E6" s="5"/>
      <c r="F6" s="5"/>
      <c r="G6" s="5"/>
      <c r="H6" s="7"/>
    </row>
    <row r="7" spans="1:11" x14ac:dyDescent="0.2">
      <c r="B7" s="8"/>
    </row>
    <row r="8" spans="1:11" ht="19.5" customHeight="1" x14ac:dyDescent="0.2">
      <c r="A8" s="131" t="s">
        <v>33</v>
      </c>
      <c r="B8" s="132"/>
      <c r="C8" s="9" t="s">
        <v>34</v>
      </c>
      <c r="D8" s="10"/>
      <c r="E8" s="10"/>
      <c r="F8" s="10"/>
      <c r="G8" s="10"/>
      <c r="H8" s="11"/>
    </row>
    <row r="9" spans="1:11" ht="15.75" customHeight="1" x14ac:dyDescent="0.2">
      <c r="A9" s="133"/>
      <c r="B9" s="134"/>
      <c r="C9" s="12">
        <v>0</v>
      </c>
      <c r="D9" s="13">
        <v>1</v>
      </c>
      <c r="E9" s="12">
        <v>2</v>
      </c>
      <c r="F9" s="13">
        <v>3</v>
      </c>
      <c r="G9" s="12">
        <v>4</v>
      </c>
      <c r="H9" s="14" t="s">
        <v>35</v>
      </c>
    </row>
    <row r="10" spans="1:11" ht="13.5" x14ac:dyDescent="0.25">
      <c r="A10" s="15" t="s">
        <v>36</v>
      </c>
      <c r="B10" s="16">
        <v>0</v>
      </c>
      <c r="C10" s="17">
        <v>0</v>
      </c>
      <c r="D10" s="18">
        <v>0</v>
      </c>
      <c r="E10" s="17">
        <v>0</v>
      </c>
      <c r="F10" s="18">
        <v>0</v>
      </c>
      <c r="G10" s="17">
        <v>0</v>
      </c>
      <c r="H10" s="19">
        <v>0</v>
      </c>
      <c r="J10" s="20"/>
      <c r="K10" s="20"/>
    </row>
    <row r="11" spans="1:11" ht="13.5" x14ac:dyDescent="0.25">
      <c r="A11" s="21" t="s">
        <v>36</v>
      </c>
      <c r="B11" s="16">
        <v>585</v>
      </c>
      <c r="C11" s="23">
        <v>0.01</v>
      </c>
      <c r="D11" s="24">
        <v>0</v>
      </c>
      <c r="E11" s="23">
        <v>0</v>
      </c>
      <c r="F11" s="24">
        <v>0</v>
      </c>
      <c r="G11" s="23">
        <v>0</v>
      </c>
      <c r="H11" s="25">
        <v>0</v>
      </c>
      <c r="J11" s="20"/>
      <c r="K11" s="20"/>
    </row>
    <row r="12" spans="1:11" ht="13.5" x14ac:dyDescent="0.25">
      <c r="A12" s="21" t="s">
        <v>36</v>
      </c>
      <c r="B12" s="22">
        <v>590</v>
      </c>
      <c r="C12" s="23">
        <v>0.02</v>
      </c>
      <c r="D12" s="24">
        <v>0</v>
      </c>
      <c r="E12" s="23">
        <v>0</v>
      </c>
      <c r="F12" s="24">
        <v>0</v>
      </c>
      <c r="G12" s="23">
        <v>0</v>
      </c>
      <c r="H12" s="25">
        <v>0</v>
      </c>
      <c r="J12" s="20"/>
      <c r="K12" s="20"/>
    </row>
    <row r="13" spans="1:11" ht="13.5" x14ac:dyDescent="0.25">
      <c r="A13" s="21" t="s">
        <v>36</v>
      </c>
      <c r="B13" s="22">
        <v>595</v>
      </c>
      <c r="C13" s="23">
        <v>0.03</v>
      </c>
      <c r="D13" s="24">
        <v>0.01</v>
      </c>
      <c r="E13" s="23">
        <v>0</v>
      </c>
      <c r="F13" s="24">
        <v>0</v>
      </c>
      <c r="G13" s="23">
        <v>0</v>
      </c>
      <c r="H13" s="25">
        <v>0</v>
      </c>
      <c r="J13" s="20"/>
      <c r="K13" s="20"/>
    </row>
    <row r="14" spans="1:11" ht="13.5" x14ac:dyDescent="0.25">
      <c r="A14" s="21" t="s">
        <v>36</v>
      </c>
      <c r="B14" s="22">
        <v>633</v>
      </c>
      <c r="C14" s="23">
        <v>0.04</v>
      </c>
      <c r="D14" s="24">
        <v>0.02</v>
      </c>
      <c r="E14" s="23">
        <v>0.01</v>
      </c>
      <c r="F14" s="24">
        <v>0</v>
      </c>
      <c r="G14" s="23">
        <v>0</v>
      </c>
      <c r="H14" s="25">
        <v>0</v>
      </c>
      <c r="J14" s="20"/>
      <c r="K14" s="20"/>
    </row>
    <row r="15" spans="1:11" ht="13.5" x14ac:dyDescent="0.25">
      <c r="A15" s="21" t="s">
        <v>36</v>
      </c>
      <c r="B15" s="22">
        <v>675</v>
      </c>
      <c r="C15" s="23">
        <v>5.5E-2</v>
      </c>
      <c r="D15" s="24">
        <v>3.5000000000000003E-2</v>
      </c>
      <c r="E15" s="23">
        <v>2.5000000000000001E-2</v>
      </c>
      <c r="F15" s="24">
        <v>9.9999999999999985E-3</v>
      </c>
      <c r="G15" s="23">
        <v>0</v>
      </c>
      <c r="H15" s="25">
        <v>0</v>
      </c>
      <c r="J15" s="20"/>
      <c r="K15" s="20"/>
    </row>
    <row r="16" spans="1:11" ht="13.5" x14ac:dyDescent="0.25">
      <c r="A16" s="21" t="s">
        <v>36</v>
      </c>
      <c r="B16" s="22">
        <v>726</v>
      </c>
      <c r="C16" s="23">
        <v>6.5000000000000002E-2</v>
      </c>
      <c r="D16" s="24">
        <v>5.5E-2</v>
      </c>
      <c r="E16" s="23">
        <v>3.5000000000000003E-2</v>
      </c>
      <c r="F16" s="24">
        <v>0.02</v>
      </c>
      <c r="G16" s="23">
        <v>9.9999999999999985E-3</v>
      </c>
      <c r="H16" s="25">
        <v>0</v>
      </c>
      <c r="J16" s="20"/>
      <c r="K16" s="20"/>
    </row>
    <row r="17" spans="1:11" ht="13.5" x14ac:dyDescent="0.25">
      <c r="A17" s="21" t="s">
        <v>36</v>
      </c>
      <c r="B17" s="22">
        <v>801</v>
      </c>
      <c r="C17" s="23">
        <v>7.4999999999999997E-2</v>
      </c>
      <c r="D17" s="24">
        <v>6.5000000000000002E-2</v>
      </c>
      <c r="E17" s="23">
        <v>4.4999999999999998E-2</v>
      </c>
      <c r="F17" s="24">
        <v>3.0000000000000002E-2</v>
      </c>
      <c r="G17" s="23">
        <v>0.02</v>
      </c>
      <c r="H17" s="25">
        <v>9.9999999999999985E-3</v>
      </c>
      <c r="J17" s="20"/>
      <c r="K17" s="20"/>
    </row>
    <row r="18" spans="1:11" ht="13.5" x14ac:dyDescent="0.25">
      <c r="A18" s="21" t="s">
        <v>36</v>
      </c>
      <c r="B18" s="22">
        <v>907</v>
      </c>
      <c r="C18" s="23">
        <v>0.09</v>
      </c>
      <c r="D18" s="24">
        <v>0.08</v>
      </c>
      <c r="E18" s="23">
        <v>7.0000000000000007E-2</v>
      </c>
      <c r="F18" s="24">
        <v>4.5000000000000005E-2</v>
      </c>
      <c r="G18" s="23">
        <v>3.5000000000000003E-2</v>
      </c>
      <c r="H18" s="25">
        <v>2.4999999999999998E-2</v>
      </c>
    </row>
    <row r="19" spans="1:11" ht="13.5" x14ac:dyDescent="0.25">
      <c r="A19" s="21" t="s">
        <v>36</v>
      </c>
      <c r="B19" s="22">
        <v>988</v>
      </c>
      <c r="C19" s="23">
        <v>0.1</v>
      </c>
      <c r="D19" s="24">
        <v>0.09</v>
      </c>
      <c r="E19" s="23">
        <v>0.08</v>
      </c>
      <c r="F19" s="24">
        <v>6.5000000000000002E-2</v>
      </c>
      <c r="G19" s="23">
        <v>4.5000000000000005E-2</v>
      </c>
      <c r="H19" s="25">
        <v>3.5000000000000003E-2</v>
      </c>
    </row>
    <row r="20" spans="1:11" ht="13.5" x14ac:dyDescent="0.25">
      <c r="A20" s="21" t="s">
        <v>36</v>
      </c>
      <c r="B20" s="22">
        <v>1048</v>
      </c>
      <c r="C20" s="23">
        <v>0.11</v>
      </c>
      <c r="D20" s="24">
        <v>0.1</v>
      </c>
      <c r="E20" s="23">
        <v>0.09</v>
      </c>
      <c r="F20" s="24">
        <v>7.4999999999999997E-2</v>
      </c>
      <c r="G20" s="23">
        <v>6.5000000000000002E-2</v>
      </c>
      <c r="H20" s="25">
        <v>5.5E-2</v>
      </c>
    </row>
    <row r="21" spans="1:11" ht="13.5" x14ac:dyDescent="0.25">
      <c r="A21" s="21" t="s">
        <v>36</v>
      </c>
      <c r="B21" s="22">
        <v>1124</v>
      </c>
      <c r="C21" s="23">
        <v>0.12</v>
      </c>
      <c r="D21" s="24">
        <v>0.11</v>
      </c>
      <c r="E21" s="23">
        <v>0.1</v>
      </c>
      <c r="F21" s="24">
        <v>8.4999999999999992E-2</v>
      </c>
      <c r="G21" s="23">
        <v>7.4999999999999997E-2</v>
      </c>
      <c r="H21" s="25">
        <v>6.5000000000000002E-2</v>
      </c>
    </row>
    <row r="22" spans="1:11" ht="13.5" x14ac:dyDescent="0.25">
      <c r="A22" s="21" t="s">
        <v>36</v>
      </c>
      <c r="B22" s="22">
        <v>1205</v>
      </c>
      <c r="C22" s="23">
        <v>0.13</v>
      </c>
      <c r="D22" s="24">
        <v>0.12</v>
      </c>
      <c r="E22" s="23">
        <v>0.11</v>
      </c>
      <c r="F22" s="24">
        <v>9.5000000000000001E-2</v>
      </c>
      <c r="G22" s="23">
        <v>8.4999999999999992E-2</v>
      </c>
      <c r="H22" s="25">
        <v>7.4999999999999997E-2</v>
      </c>
    </row>
    <row r="23" spans="1:11" ht="13.5" x14ac:dyDescent="0.25">
      <c r="A23" s="21" t="s">
        <v>36</v>
      </c>
      <c r="B23" s="22">
        <v>1300</v>
      </c>
      <c r="C23" s="23">
        <v>0.14000000000000001</v>
      </c>
      <c r="D23" s="24">
        <v>0.13</v>
      </c>
      <c r="E23" s="23">
        <v>0.12</v>
      </c>
      <c r="F23" s="24">
        <v>0.105</v>
      </c>
      <c r="G23" s="23">
        <v>0.105</v>
      </c>
      <c r="H23" s="25">
        <v>9.5000000000000001E-2</v>
      </c>
    </row>
    <row r="24" spans="1:11" ht="13.5" x14ac:dyDescent="0.25">
      <c r="A24" s="21" t="s">
        <v>36</v>
      </c>
      <c r="B24" s="22">
        <v>1401</v>
      </c>
      <c r="C24" s="23">
        <v>0.15</v>
      </c>
      <c r="D24" s="24">
        <v>0.14000000000000001</v>
      </c>
      <c r="E24" s="23">
        <v>0.13</v>
      </c>
      <c r="F24" s="24">
        <v>0.125</v>
      </c>
      <c r="G24" s="23">
        <v>0.11499999999999999</v>
      </c>
      <c r="H24" s="25">
        <v>0.105</v>
      </c>
    </row>
    <row r="25" spans="1:11" ht="13.5" x14ac:dyDescent="0.25">
      <c r="A25" s="21" t="s">
        <v>36</v>
      </c>
      <c r="B25" s="22">
        <v>1537</v>
      </c>
      <c r="C25" s="23">
        <v>0.16500000000000001</v>
      </c>
      <c r="D25" s="24">
        <v>0.155</v>
      </c>
      <c r="E25" s="23">
        <v>0.155</v>
      </c>
      <c r="F25" s="24">
        <v>0.13999999999999999</v>
      </c>
      <c r="G25" s="23">
        <v>0.13</v>
      </c>
      <c r="H25" s="25">
        <v>0.12</v>
      </c>
    </row>
    <row r="26" spans="1:11" ht="13.5" x14ac:dyDescent="0.25">
      <c r="A26" s="21" t="s">
        <v>36</v>
      </c>
      <c r="B26" s="22">
        <v>1683</v>
      </c>
      <c r="C26" s="23">
        <v>0.18</v>
      </c>
      <c r="D26" s="24">
        <v>0.17</v>
      </c>
      <c r="E26" s="23">
        <v>0.17</v>
      </c>
      <c r="F26" s="24">
        <v>0.155</v>
      </c>
      <c r="G26" s="23">
        <v>0.14499999999999999</v>
      </c>
      <c r="H26" s="25">
        <v>0.14499999999999999</v>
      </c>
    </row>
    <row r="27" spans="1:11" ht="13.5" x14ac:dyDescent="0.25">
      <c r="A27" s="21" t="s">
        <v>36</v>
      </c>
      <c r="B27" s="22">
        <v>1840</v>
      </c>
      <c r="C27" s="23">
        <v>0.19</v>
      </c>
      <c r="D27" s="24">
        <v>0.18</v>
      </c>
      <c r="E27" s="23">
        <v>0.18</v>
      </c>
      <c r="F27" s="24">
        <v>0.16500000000000001</v>
      </c>
      <c r="G27" s="23">
        <v>0.16500000000000001</v>
      </c>
      <c r="H27" s="25">
        <v>0.155</v>
      </c>
    </row>
    <row r="28" spans="1:11" ht="13.5" x14ac:dyDescent="0.25">
      <c r="A28" s="21" t="s">
        <v>36</v>
      </c>
      <c r="B28" s="22">
        <v>1945</v>
      </c>
      <c r="C28" s="23">
        <v>0.2</v>
      </c>
      <c r="D28" s="24">
        <v>0.19</v>
      </c>
      <c r="E28" s="23">
        <v>0.19</v>
      </c>
      <c r="F28" s="24">
        <v>0.17499999999999999</v>
      </c>
      <c r="G28" s="23">
        <v>0.17499999999999999</v>
      </c>
      <c r="H28" s="25">
        <v>0.16500000000000001</v>
      </c>
    </row>
    <row r="29" spans="1:11" ht="13.5" x14ac:dyDescent="0.25">
      <c r="A29" s="21" t="s">
        <v>36</v>
      </c>
      <c r="B29" s="22">
        <v>2056</v>
      </c>
      <c r="C29" s="23">
        <v>0.21</v>
      </c>
      <c r="D29" s="24">
        <v>0.2</v>
      </c>
      <c r="E29" s="23">
        <v>0.2</v>
      </c>
      <c r="F29" s="24">
        <v>0.185</v>
      </c>
      <c r="G29" s="23">
        <v>0.185</v>
      </c>
      <c r="H29" s="25">
        <v>0.17499999999999999</v>
      </c>
    </row>
    <row r="30" spans="1:11" ht="13.5" x14ac:dyDescent="0.25">
      <c r="A30" s="21" t="s">
        <v>36</v>
      </c>
      <c r="B30" s="22">
        <v>2182</v>
      </c>
      <c r="C30" s="23">
        <v>0.22</v>
      </c>
      <c r="D30" s="24">
        <v>0.21</v>
      </c>
      <c r="E30" s="23">
        <v>0.21</v>
      </c>
      <c r="F30" s="24">
        <v>0.19500000000000001</v>
      </c>
      <c r="G30" s="23">
        <v>0.19500000000000001</v>
      </c>
      <c r="H30" s="25">
        <v>0.185</v>
      </c>
    </row>
    <row r="31" spans="1:11" ht="13.5" x14ac:dyDescent="0.25">
      <c r="A31" s="21" t="s">
        <v>36</v>
      </c>
      <c r="B31" s="22">
        <v>2328</v>
      </c>
      <c r="C31" s="23">
        <v>0.23</v>
      </c>
      <c r="D31" s="24">
        <v>0.23</v>
      </c>
      <c r="E31" s="23">
        <v>0.22</v>
      </c>
      <c r="F31" s="24">
        <v>0.215</v>
      </c>
      <c r="G31" s="23">
        <v>0.20499999999999999</v>
      </c>
      <c r="H31" s="25">
        <v>0.20499999999999999</v>
      </c>
    </row>
    <row r="32" spans="1:11" ht="13.5" x14ac:dyDescent="0.25">
      <c r="A32" s="21" t="s">
        <v>36</v>
      </c>
      <c r="B32" s="22">
        <v>2495</v>
      </c>
      <c r="C32" s="23">
        <v>0.24</v>
      </c>
      <c r="D32" s="24">
        <v>0.24</v>
      </c>
      <c r="E32" s="23">
        <v>0.23</v>
      </c>
      <c r="F32" s="24">
        <v>0.22500000000000001</v>
      </c>
      <c r="G32" s="23">
        <v>0.215</v>
      </c>
      <c r="H32" s="25">
        <v>0.215</v>
      </c>
    </row>
    <row r="33" spans="1:8" ht="13.5" x14ac:dyDescent="0.25">
      <c r="A33" s="21" t="s">
        <v>36</v>
      </c>
      <c r="B33" s="22">
        <v>2722</v>
      </c>
      <c r="C33" s="23">
        <v>0.25</v>
      </c>
      <c r="D33" s="24">
        <v>0.25</v>
      </c>
      <c r="E33" s="23">
        <v>0.24</v>
      </c>
      <c r="F33" s="24">
        <v>0.23499999999999999</v>
      </c>
      <c r="G33" s="23">
        <v>0.22500000000000001</v>
      </c>
      <c r="H33" s="25">
        <v>0.22500000000000001</v>
      </c>
    </row>
    <row r="34" spans="1:8" ht="13.5" x14ac:dyDescent="0.25">
      <c r="A34" s="21" t="s">
        <v>36</v>
      </c>
      <c r="B34" s="22">
        <v>3054</v>
      </c>
      <c r="C34" s="23">
        <v>0.26</v>
      </c>
      <c r="D34" s="24">
        <v>0.26</v>
      </c>
      <c r="E34" s="23">
        <v>0.25</v>
      </c>
      <c r="F34" s="24">
        <v>0.245</v>
      </c>
      <c r="G34" s="23">
        <v>0.245</v>
      </c>
      <c r="H34" s="25">
        <v>0.23499999999999999</v>
      </c>
    </row>
    <row r="35" spans="1:8" ht="13.5" x14ac:dyDescent="0.25">
      <c r="A35" s="21" t="s">
        <v>36</v>
      </c>
      <c r="B35" s="22">
        <v>3478</v>
      </c>
      <c r="C35" s="23">
        <v>0.27</v>
      </c>
      <c r="D35" s="24">
        <v>0.27</v>
      </c>
      <c r="E35" s="23">
        <v>0.26</v>
      </c>
      <c r="F35" s="24">
        <v>0.255</v>
      </c>
      <c r="G35" s="23">
        <v>0.255</v>
      </c>
      <c r="H35" s="25">
        <v>0.255</v>
      </c>
    </row>
    <row r="36" spans="1:8" ht="13.5" x14ac:dyDescent="0.25">
      <c r="A36" s="21" t="s">
        <v>36</v>
      </c>
      <c r="B36" s="22">
        <v>4052</v>
      </c>
      <c r="C36" s="23">
        <v>0.28499999999999998</v>
      </c>
      <c r="D36" s="24">
        <v>0.28000000000000003</v>
      </c>
      <c r="E36" s="23">
        <v>0.27</v>
      </c>
      <c r="F36" s="24">
        <v>0.26500000000000001</v>
      </c>
      <c r="G36" s="23">
        <v>0.26500000000000001</v>
      </c>
      <c r="H36" s="25">
        <v>0.26500000000000001</v>
      </c>
    </row>
    <row r="37" spans="1:8" ht="13.5" x14ac:dyDescent="0.25">
      <c r="A37" s="21" t="s">
        <v>36</v>
      </c>
      <c r="B37" s="22">
        <v>4576</v>
      </c>
      <c r="C37" s="23">
        <v>0.29499999999999998</v>
      </c>
      <c r="D37" s="24">
        <v>0.28999999999999998</v>
      </c>
      <c r="E37" s="23">
        <v>0.28999999999999998</v>
      </c>
      <c r="F37" s="24">
        <v>0.27500000000000002</v>
      </c>
      <c r="G37" s="23">
        <v>0.27500000000000002</v>
      </c>
      <c r="H37" s="25">
        <v>0.27500000000000002</v>
      </c>
    </row>
    <row r="38" spans="1:8" ht="13.5" x14ac:dyDescent="0.25">
      <c r="A38" s="21" t="s">
        <v>36</v>
      </c>
      <c r="B38" s="22">
        <v>5111</v>
      </c>
      <c r="C38" s="23">
        <v>0.30499999999999999</v>
      </c>
      <c r="D38" s="24">
        <v>0.3</v>
      </c>
      <c r="E38" s="23">
        <v>0.3</v>
      </c>
      <c r="F38" s="24">
        <v>0.28499999999999998</v>
      </c>
      <c r="G38" s="23">
        <v>0.28499999999999998</v>
      </c>
      <c r="H38" s="25">
        <v>0.28499999999999998</v>
      </c>
    </row>
    <row r="39" spans="1:8" ht="13.5" x14ac:dyDescent="0.25">
      <c r="A39" s="21" t="s">
        <v>36</v>
      </c>
      <c r="B39" s="22">
        <v>5786</v>
      </c>
      <c r="C39" s="23">
        <v>0.32500000000000001</v>
      </c>
      <c r="D39" s="24">
        <v>0.315</v>
      </c>
      <c r="E39" s="23">
        <v>0.315</v>
      </c>
      <c r="F39" s="24">
        <v>0.30499999999999999</v>
      </c>
      <c r="G39" s="23">
        <v>0.30499999999999999</v>
      </c>
      <c r="H39" s="25">
        <v>0.30499999999999999</v>
      </c>
    </row>
    <row r="40" spans="1:8" ht="13.5" x14ac:dyDescent="0.25">
      <c r="A40" s="21" t="s">
        <v>36</v>
      </c>
      <c r="B40" s="22">
        <v>6653</v>
      </c>
      <c r="C40" s="23">
        <v>0.33500000000000002</v>
      </c>
      <c r="D40" s="24">
        <v>0.32500000000000001</v>
      </c>
      <c r="E40" s="23">
        <v>0.32500000000000001</v>
      </c>
      <c r="F40" s="24">
        <v>0.32500000000000001</v>
      </c>
      <c r="G40" s="23">
        <v>0.315</v>
      </c>
      <c r="H40" s="25">
        <v>0.315</v>
      </c>
    </row>
    <row r="41" spans="1:8" ht="13.5" x14ac:dyDescent="0.25">
      <c r="A41" s="21" t="s">
        <v>36</v>
      </c>
      <c r="B41" s="22">
        <v>7852</v>
      </c>
      <c r="C41" s="23">
        <v>0.35</v>
      </c>
      <c r="D41" s="24">
        <v>0.34</v>
      </c>
      <c r="E41" s="23">
        <v>0.34</v>
      </c>
      <c r="F41" s="24">
        <v>0.34</v>
      </c>
      <c r="G41" s="23">
        <v>0.34</v>
      </c>
      <c r="H41" s="25">
        <v>0.33</v>
      </c>
    </row>
    <row r="42" spans="1:8" ht="13.5" x14ac:dyDescent="0.25">
      <c r="A42" s="21" t="s">
        <v>36</v>
      </c>
      <c r="B42" s="22">
        <v>9455</v>
      </c>
      <c r="C42" s="23">
        <v>0.36</v>
      </c>
      <c r="D42" s="24">
        <v>0.35</v>
      </c>
      <c r="E42" s="23">
        <v>0.35</v>
      </c>
      <c r="F42" s="24">
        <v>0.35</v>
      </c>
      <c r="G42" s="23">
        <v>0.35</v>
      </c>
      <c r="H42" s="25">
        <v>0.34</v>
      </c>
    </row>
    <row r="43" spans="1:8" ht="13.5" x14ac:dyDescent="0.25">
      <c r="A43" s="21" t="s">
        <v>36</v>
      </c>
      <c r="B43" s="22">
        <v>11159</v>
      </c>
      <c r="C43" s="26">
        <v>0.37</v>
      </c>
      <c r="D43" s="23">
        <v>0.36</v>
      </c>
      <c r="E43" s="24">
        <v>0.36</v>
      </c>
      <c r="F43" s="23">
        <v>0.36</v>
      </c>
      <c r="G43" s="24">
        <v>0.36</v>
      </c>
      <c r="H43" s="23">
        <v>0.35</v>
      </c>
    </row>
    <row r="44" spans="1:8" ht="13.5" x14ac:dyDescent="0.25">
      <c r="A44" s="21" t="s">
        <v>36</v>
      </c>
      <c r="B44" s="22">
        <v>18648</v>
      </c>
      <c r="C44" s="26">
        <v>0.38</v>
      </c>
      <c r="D44" s="23">
        <v>0.37</v>
      </c>
      <c r="E44" s="24">
        <v>0.37</v>
      </c>
      <c r="F44" s="23">
        <v>0.37</v>
      </c>
      <c r="G44" s="24">
        <v>0.37</v>
      </c>
      <c r="H44" s="23">
        <v>0.36</v>
      </c>
    </row>
    <row r="45" spans="1:8" ht="13.5" x14ac:dyDescent="0.25">
      <c r="A45" s="21" t="s">
        <v>36</v>
      </c>
      <c r="B45" s="22">
        <v>20000</v>
      </c>
      <c r="C45" s="26">
        <v>0.38500000000000001</v>
      </c>
      <c r="D45" s="23">
        <v>0.38</v>
      </c>
      <c r="E45" s="24">
        <v>0.38</v>
      </c>
      <c r="F45" s="23">
        <v>0.38</v>
      </c>
      <c r="G45" s="24">
        <v>0.38</v>
      </c>
      <c r="H45" s="23">
        <v>0.37</v>
      </c>
    </row>
    <row r="46" spans="1:8" ht="13.5" x14ac:dyDescent="0.25">
      <c r="A46" s="21" t="s">
        <v>36</v>
      </c>
      <c r="B46" s="22">
        <v>22500</v>
      </c>
      <c r="C46" s="26">
        <v>0.39</v>
      </c>
      <c r="D46" s="23">
        <v>0.39</v>
      </c>
      <c r="E46" s="24">
        <v>0.39</v>
      </c>
      <c r="F46" s="23">
        <v>0.39</v>
      </c>
      <c r="G46" s="24">
        <v>0.39</v>
      </c>
      <c r="H46" s="23">
        <v>0.38</v>
      </c>
    </row>
    <row r="47" spans="1:8" ht="13.5" x14ac:dyDescent="0.25">
      <c r="A47" s="27" t="s">
        <v>37</v>
      </c>
      <c r="B47" s="22">
        <v>25000</v>
      </c>
      <c r="C47" s="28">
        <v>0.4</v>
      </c>
      <c r="D47" s="29">
        <v>0.4</v>
      </c>
      <c r="E47" s="30">
        <v>0.4</v>
      </c>
      <c r="F47" s="29">
        <v>0.4</v>
      </c>
      <c r="G47" s="30">
        <v>0.4</v>
      </c>
      <c r="H47" s="29">
        <v>0.39</v>
      </c>
    </row>
    <row r="48" spans="1:8" ht="13.5" x14ac:dyDescent="0.25">
      <c r="A48" s="31"/>
      <c r="B48" s="22"/>
      <c r="C48" s="24"/>
      <c r="D48" s="24"/>
      <c r="E48" s="24"/>
      <c r="F48" s="24"/>
      <c r="G48" s="24"/>
      <c r="H48" s="24"/>
    </row>
    <row r="49" spans="1:8" x14ac:dyDescent="0.2">
      <c r="A49" s="135" t="s">
        <v>30</v>
      </c>
      <c r="B49" s="136"/>
      <c r="C49" s="136"/>
      <c r="D49" s="136"/>
      <c r="E49" s="136"/>
      <c r="F49" s="136"/>
      <c r="G49" s="136"/>
      <c r="H49" s="136"/>
    </row>
    <row r="50" spans="1:8" x14ac:dyDescent="0.2">
      <c r="A50" s="32"/>
      <c r="B50" s="33"/>
      <c r="C50" s="32"/>
      <c r="D50" s="32"/>
      <c r="E50" s="32"/>
      <c r="F50" s="32"/>
      <c r="G50" s="32"/>
      <c r="H50" s="32"/>
    </row>
    <row r="51" spans="1:8" x14ac:dyDescent="0.2">
      <c r="A51" s="34"/>
      <c r="B51" s="33"/>
      <c r="C51" s="32"/>
      <c r="D51" s="32"/>
      <c r="E51" s="32"/>
      <c r="F51" s="32"/>
      <c r="G51" s="35"/>
      <c r="H51" s="32"/>
    </row>
    <row r="52" spans="1:8" x14ac:dyDescent="0.2">
      <c r="A52" s="36" t="s">
        <v>38</v>
      </c>
      <c r="B52" s="37"/>
      <c r="C52" s="37"/>
      <c r="D52" s="37"/>
      <c r="E52" s="37"/>
      <c r="F52" s="37"/>
      <c r="G52" s="37"/>
      <c r="H52" s="37"/>
    </row>
    <row r="53" spans="1:8" x14ac:dyDescent="0.2">
      <c r="A53" s="36" t="s">
        <v>39</v>
      </c>
      <c r="B53" s="37"/>
      <c r="C53" s="37"/>
      <c r="D53" s="37"/>
      <c r="E53" s="37"/>
      <c r="F53" s="37"/>
      <c r="G53" s="37"/>
      <c r="H53" s="37"/>
    </row>
    <row r="54" spans="1:8" ht="15.75" x14ac:dyDescent="0.25">
      <c r="A54" s="32"/>
      <c r="B54" s="33"/>
      <c r="C54" s="32"/>
      <c r="D54" s="32"/>
      <c r="E54" s="32"/>
      <c r="F54" s="32"/>
      <c r="G54" s="32"/>
      <c r="H54" s="38"/>
    </row>
    <row r="55" spans="1:8" x14ac:dyDescent="0.2">
      <c r="A55" s="32"/>
      <c r="B55" s="33"/>
      <c r="C55" s="32"/>
      <c r="D55" s="32"/>
      <c r="E55" s="32"/>
      <c r="F55" s="32"/>
      <c r="G55" s="32"/>
      <c r="H55" s="32"/>
    </row>
    <row r="56" spans="1:8" x14ac:dyDescent="0.2">
      <c r="A56" s="116" t="s">
        <v>33</v>
      </c>
      <c r="B56" s="117"/>
      <c r="C56" s="39" t="s">
        <v>34</v>
      </c>
      <c r="D56" s="40"/>
      <c r="E56" s="40"/>
      <c r="F56" s="40"/>
      <c r="G56" s="40"/>
      <c r="H56" s="41"/>
    </row>
    <row r="57" spans="1:8" x14ac:dyDescent="0.2">
      <c r="A57" s="118"/>
      <c r="B57" s="119"/>
      <c r="C57" s="42">
        <v>0</v>
      </c>
      <c r="D57" s="43">
        <v>1</v>
      </c>
      <c r="E57" s="43">
        <v>2</v>
      </c>
      <c r="F57" s="43">
        <v>3</v>
      </c>
      <c r="G57" s="43">
        <v>4</v>
      </c>
      <c r="H57" s="44" t="s">
        <v>35</v>
      </c>
    </row>
    <row r="58" spans="1:8" ht="13.5" x14ac:dyDescent="0.25">
      <c r="A58" s="15" t="s">
        <v>36</v>
      </c>
      <c r="B58" s="16">
        <v>0</v>
      </c>
      <c r="C58" s="45">
        <v>0</v>
      </c>
      <c r="D58" s="46">
        <v>0</v>
      </c>
      <c r="E58" s="46">
        <v>0</v>
      </c>
      <c r="F58" s="46">
        <v>0</v>
      </c>
      <c r="G58" s="46">
        <v>0</v>
      </c>
      <c r="H58" s="46">
        <v>0</v>
      </c>
    </row>
    <row r="59" spans="1:8" ht="13.5" x14ac:dyDescent="0.25">
      <c r="A59" s="21" t="s">
        <v>36</v>
      </c>
      <c r="B59" s="16">
        <v>675</v>
      </c>
      <c r="C59" s="47">
        <v>1.4999999999999999E-2</v>
      </c>
      <c r="D59" s="48">
        <v>0</v>
      </c>
      <c r="E59" s="48">
        <v>0</v>
      </c>
      <c r="F59" s="48">
        <v>0</v>
      </c>
      <c r="G59" s="48">
        <v>0</v>
      </c>
      <c r="H59" s="48">
        <v>0</v>
      </c>
    </row>
    <row r="60" spans="1:8" ht="13.5" x14ac:dyDescent="0.25">
      <c r="A60" s="21" t="s">
        <v>36</v>
      </c>
      <c r="B60" s="22">
        <v>696</v>
      </c>
      <c r="C60" s="47">
        <v>2.5000000000000001E-2</v>
      </c>
      <c r="D60" s="47">
        <v>0</v>
      </c>
      <c r="E60" s="47">
        <v>0</v>
      </c>
      <c r="F60" s="47">
        <v>0</v>
      </c>
      <c r="G60" s="47">
        <v>0</v>
      </c>
      <c r="H60" s="47">
        <v>0</v>
      </c>
    </row>
    <row r="61" spans="1:8" ht="13.5" x14ac:dyDescent="0.25">
      <c r="A61" s="21" t="s">
        <v>36</v>
      </c>
      <c r="B61" s="22">
        <v>741</v>
      </c>
      <c r="C61" s="47">
        <v>3.5000000000000003E-2</v>
      </c>
      <c r="D61" s="47">
        <v>1.4999999999999999E-2</v>
      </c>
      <c r="E61" s="47">
        <v>0</v>
      </c>
      <c r="F61" s="47">
        <v>0</v>
      </c>
      <c r="G61" s="47">
        <v>0</v>
      </c>
      <c r="H61" s="47">
        <v>0</v>
      </c>
    </row>
    <row r="62" spans="1:8" ht="13.5" x14ac:dyDescent="0.25">
      <c r="A62" s="21" t="s">
        <v>36</v>
      </c>
      <c r="B62" s="22">
        <v>781</v>
      </c>
      <c r="C62" s="47">
        <v>4.4999999999999998E-2</v>
      </c>
      <c r="D62" s="47">
        <v>2.5000000000000001E-2</v>
      </c>
      <c r="E62" s="47">
        <v>1.4999999999999999E-2</v>
      </c>
      <c r="F62" s="47">
        <v>0</v>
      </c>
      <c r="G62" s="47">
        <v>0</v>
      </c>
      <c r="H62" s="47">
        <v>0</v>
      </c>
    </row>
    <row r="63" spans="1:8" ht="13.5" x14ac:dyDescent="0.25">
      <c r="A63" s="21" t="s">
        <v>36</v>
      </c>
      <c r="B63" s="22">
        <v>822</v>
      </c>
      <c r="C63" s="47">
        <v>5.5E-2</v>
      </c>
      <c r="D63" s="47">
        <v>4.4999999999999998E-2</v>
      </c>
      <c r="E63" s="47">
        <v>2.5000000000000001E-2</v>
      </c>
      <c r="F63" s="47">
        <v>9.9999999999999985E-3</v>
      </c>
      <c r="G63" s="47">
        <v>0</v>
      </c>
      <c r="H63" s="47">
        <v>0</v>
      </c>
    </row>
    <row r="64" spans="1:8" ht="13.5" x14ac:dyDescent="0.25">
      <c r="A64" s="21" t="s">
        <v>36</v>
      </c>
      <c r="B64" s="22">
        <v>872</v>
      </c>
      <c r="C64" s="47">
        <v>6.5000000000000002E-2</v>
      </c>
      <c r="D64" s="47">
        <v>5.5E-2</v>
      </c>
      <c r="E64" s="47">
        <v>4.4999999999999998E-2</v>
      </c>
      <c r="F64" s="47">
        <v>0.02</v>
      </c>
      <c r="G64" s="47">
        <v>9.9999999999999985E-3</v>
      </c>
      <c r="H64" s="47">
        <v>0</v>
      </c>
    </row>
    <row r="65" spans="1:8" ht="13.5" x14ac:dyDescent="0.25">
      <c r="A65" s="21" t="s">
        <v>36</v>
      </c>
      <c r="B65" s="22">
        <v>958</v>
      </c>
      <c r="C65" s="47">
        <v>7.4999999999999997E-2</v>
      </c>
      <c r="D65" s="47">
        <v>6.5000000000000002E-2</v>
      </c>
      <c r="E65" s="47">
        <v>5.5E-2</v>
      </c>
      <c r="F65" s="47">
        <v>0.04</v>
      </c>
      <c r="G65" s="47">
        <v>0.02</v>
      </c>
      <c r="H65" s="47">
        <v>9.9999999999999985E-3</v>
      </c>
    </row>
    <row r="66" spans="1:8" ht="13.5" x14ac:dyDescent="0.25">
      <c r="A66" s="21" t="s">
        <v>36</v>
      </c>
      <c r="B66" s="22">
        <v>1063</v>
      </c>
      <c r="C66" s="47">
        <v>8.5000000000000006E-2</v>
      </c>
      <c r="D66" s="47">
        <v>7.4999999999999997E-2</v>
      </c>
      <c r="E66" s="47">
        <v>6.5000000000000002E-2</v>
      </c>
      <c r="F66" s="47">
        <v>0.05</v>
      </c>
      <c r="G66" s="47">
        <v>0.04</v>
      </c>
      <c r="H66" s="47">
        <v>3.0000000000000002E-2</v>
      </c>
    </row>
    <row r="67" spans="1:8" ht="13.5" x14ac:dyDescent="0.25">
      <c r="A67" s="21" t="s">
        <v>36</v>
      </c>
      <c r="B67" s="22">
        <v>1205</v>
      </c>
      <c r="C67" s="47">
        <v>9.5000000000000001E-2</v>
      </c>
      <c r="D67" s="47">
        <v>8.5000000000000006E-2</v>
      </c>
      <c r="E67" s="47">
        <v>7.4999999999999997E-2</v>
      </c>
      <c r="F67" s="47">
        <v>6.0000000000000005E-2</v>
      </c>
      <c r="G67" s="47">
        <v>0.05</v>
      </c>
      <c r="H67" s="47">
        <v>0.05</v>
      </c>
    </row>
    <row r="68" spans="1:8" ht="13.5" x14ac:dyDescent="0.25">
      <c r="A68" s="21" t="s">
        <v>36</v>
      </c>
      <c r="B68" s="22">
        <v>1381</v>
      </c>
      <c r="C68" s="47">
        <v>0.105</v>
      </c>
      <c r="D68" s="47">
        <v>9.5000000000000001E-2</v>
      </c>
      <c r="E68" s="47">
        <v>8.5000000000000006E-2</v>
      </c>
      <c r="F68" s="47">
        <v>0.08</v>
      </c>
      <c r="G68" s="47">
        <v>6.9999999999999993E-2</v>
      </c>
      <c r="H68" s="47">
        <v>6.0000000000000005E-2</v>
      </c>
    </row>
    <row r="69" spans="1:8" ht="13.5" x14ac:dyDescent="0.25">
      <c r="A69" s="21" t="s">
        <v>36</v>
      </c>
      <c r="B69" s="22">
        <v>1603</v>
      </c>
      <c r="C69" s="47">
        <v>0.12</v>
      </c>
      <c r="D69" s="47">
        <v>0.11</v>
      </c>
      <c r="E69" s="47">
        <v>0.11</v>
      </c>
      <c r="F69" s="47">
        <v>9.5000000000000001E-2</v>
      </c>
      <c r="G69" s="47">
        <v>8.4999999999999992E-2</v>
      </c>
      <c r="H69" s="47">
        <v>8.4999999999999992E-2</v>
      </c>
    </row>
    <row r="70" spans="1:8" ht="13.5" x14ac:dyDescent="0.25">
      <c r="A70" s="21" t="s">
        <v>36</v>
      </c>
      <c r="B70" s="22">
        <v>1704</v>
      </c>
      <c r="C70" s="47">
        <v>0.13</v>
      </c>
      <c r="D70" s="47">
        <v>0.12</v>
      </c>
      <c r="E70" s="47">
        <v>0.12</v>
      </c>
      <c r="F70" s="47">
        <v>0.105</v>
      </c>
      <c r="G70" s="47">
        <v>9.5000000000000001E-2</v>
      </c>
      <c r="H70" s="47">
        <v>9.5000000000000001E-2</v>
      </c>
    </row>
    <row r="71" spans="1:8" ht="13.5" x14ac:dyDescent="0.25">
      <c r="A71" s="21" t="s">
        <v>36</v>
      </c>
      <c r="B71" s="22">
        <v>1819</v>
      </c>
      <c r="C71" s="47">
        <v>0.14000000000000001</v>
      </c>
      <c r="D71" s="47">
        <v>0.13</v>
      </c>
      <c r="E71" s="47">
        <v>0.13</v>
      </c>
      <c r="F71" s="47">
        <v>0.11499999999999999</v>
      </c>
      <c r="G71" s="47">
        <v>0.11499999999999999</v>
      </c>
      <c r="H71" s="47">
        <v>0.105</v>
      </c>
    </row>
    <row r="72" spans="1:8" ht="13.5" x14ac:dyDescent="0.25">
      <c r="A72" s="21" t="s">
        <v>36</v>
      </c>
      <c r="B72" s="22">
        <v>1966</v>
      </c>
      <c r="C72" s="47">
        <v>0.15</v>
      </c>
      <c r="D72" s="47">
        <v>0.14000000000000001</v>
      </c>
      <c r="E72" s="47">
        <v>0.14000000000000001</v>
      </c>
      <c r="F72" s="47">
        <v>0.125</v>
      </c>
      <c r="G72" s="47">
        <v>0.125</v>
      </c>
      <c r="H72" s="47">
        <v>0.11499999999999999</v>
      </c>
    </row>
    <row r="73" spans="1:8" ht="13.5" x14ac:dyDescent="0.25">
      <c r="A73" s="21" t="s">
        <v>36</v>
      </c>
      <c r="B73" s="22">
        <v>2122</v>
      </c>
      <c r="C73" s="47">
        <v>0.16</v>
      </c>
      <c r="D73" s="47">
        <v>0.16</v>
      </c>
      <c r="E73" s="47">
        <v>0.15</v>
      </c>
      <c r="F73" s="47">
        <v>0.13500000000000001</v>
      </c>
      <c r="G73" s="47">
        <v>0.13500000000000001</v>
      </c>
      <c r="H73" s="47">
        <v>0.125</v>
      </c>
    </row>
    <row r="74" spans="1:8" ht="13.5" x14ac:dyDescent="0.25">
      <c r="A74" s="21" t="s">
        <v>36</v>
      </c>
      <c r="B74" s="22">
        <v>2308</v>
      </c>
      <c r="C74" s="47">
        <v>0.17</v>
      </c>
      <c r="D74" s="47">
        <v>0.17</v>
      </c>
      <c r="E74" s="47">
        <v>0.16</v>
      </c>
      <c r="F74" s="47">
        <v>0.155</v>
      </c>
      <c r="G74" s="47">
        <v>0.14499999999999999</v>
      </c>
      <c r="H74" s="47">
        <v>0.14499999999999999</v>
      </c>
    </row>
    <row r="75" spans="1:8" ht="13.5" x14ac:dyDescent="0.25">
      <c r="A75" s="21" t="s">
        <v>36</v>
      </c>
      <c r="B75" s="22">
        <v>2525</v>
      </c>
      <c r="C75" s="47">
        <v>0.18</v>
      </c>
      <c r="D75" s="47">
        <v>0.18</v>
      </c>
      <c r="E75" s="47">
        <v>0.17</v>
      </c>
      <c r="F75" s="47">
        <v>0.16500000000000001</v>
      </c>
      <c r="G75" s="47">
        <v>0.155</v>
      </c>
      <c r="H75" s="47">
        <v>0.155</v>
      </c>
    </row>
    <row r="76" spans="1:8" ht="13.5" x14ac:dyDescent="0.25">
      <c r="A76" s="21" t="s">
        <v>36</v>
      </c>
      <c r="B76" s="22">
        <v>2888</v>
      </c>
      <c r="C76" s="47">
        <v>0.2</v>
      </c>
      <c r="D76" s="47">
        <v>0.2</v>
      </c>
      <c r="E76" s="47">
        <v>0.19</v>
      </c>
      <c r="F76" s="47">
        <v>0.185</v>
      </c>
      <c r="G76" s="47">
        <v>0.17499999999999999</v>
      </c>
      <c r="H76" s="47">
        <v>0.17499999999999999</v>
      </c>
    </row>
    <row r="77" spans="1:8" ht="13.5" x14ac:dyDescent="0.25">
      <c r="A77" s="21" t="s">
        <v>36</v>
      </c>
      <c r="B77" s="22">
        <v>3301</v>
      </c>
      <c r="C77" s="47">
        <v>0.21</v>
      </c>
      <c r="D77" s="47">
        <v>0.21</v>
      </c>
      <c r="E77" s="47">
        <v>0.2</v>
      </c>
      <c r="F77" s="47">
        <v>0.19500000000000001</v>
      </c>
      <c r="G77" s="47">
        <v>0.19500000000000001</v>
      </c>
      <c r="H77" s="47">
        <v>0.185</v>
      </c>
    </row>
    <row r="78" spans="1:8" ht="13.5" x14ac:dyDescent="0.25">
      <c r="A78" s="21" t="s">
        <v>36</v>
      </c>
      <c r="B78" s="22">
        <v>3553</v>
      </c>
      <c r="C78" s="47">
        <v>0.22</v>
      </c>
      <c r="D78" s="47">
        <v>0.22</v>
      </c>
      <c r="E78" s="47">
        <v>0.21</v>
      </c>
      <c r="F78" s="47">
        <v>0.20499999999999999</v>
      </c>
      <c r="G78" s="47">
        <v>0.20499999999999999</v>
      </c>
      <c r="H78" s="47">
        <v>0.19500000000000001</v>
      </c>
    </row>
    <row r="79" spans="1:8" ht="13.5" x14ac:dyDescent="0.25">
      <c r="A79" s="21" t="s">
        <v>36</v>
      </c>
      <c r="B79" s="22">
        <v>3820</v>
      </c>
      <c r="C79" s="47">
        <v>0.23</v>
      </c>
      <c r="D79" s="47">
        <v>0.23</v>
      </c>
      <c r="E79" s="47">
        <v>0.22</v>
      </c>
      <c r="F79" s="47">
        <v>0.215</v>
      </c>
      <c r="G79" s="47">
        <v>0.215</v>
      </c>
      <c r="H79" s="47">
        <v>0.215</v>
      </c>
    </row>
    <row r="80" spans="1:8" ht="13.5" x14ac:dyDescent="0.25">
      <c r="A80" s="21" t="s">
        <v>36</v>
      </c>
      <c r="B80" s="22">
        <v>4143</v>
      </c>
      <c r="C80" s="47">
        <v>0.245</v>
      </c>
      <c r="D80" s="47">
        <v>0.24</v>
      </c>
      <c r="E80" s="47">
        <v>0.23</v>
      </c>
      <c r="F80" s="47">
        <v>0.22500000000000001</v>
      </c>
      <c r="G80" s="47">
        <v>0.22500000000000001</v>
      </c>
      <c r="H80" s="47">
        <v>0.22500000000000001</v>
      </c>
    </row>
    <row r="81" spans="1:8" ht="13.5" x14ac:dyDescent="0.25">
      <c r="A81" s="21" t="s">
        <v>36</v>
      </c>
      <c r="B81" s="22">
        <v>4531</v>
      </c>
      <c r="C81" s="47">
        <v>0.255</v>
      </c>
      <c r="D81" s="47">
        <v>0.25</v>
      </c>
      <c r="E81" s="47">
        <v>0.25</v>
      </c>
      <c r="F81" s="47">
        <v>0.23499999999999999</v>
      </c>
      <c r="G81" s="47">
        <v>0.23499999999999999</v>
      </c>
      <c r="H81" s="47">
        <v>0.23499999999999999</v>
      </c>
    </row>
    <row r="82" spans="1:8" ht="13.5" x14ac:dyDescent="0.25">
      <c r="A82" s="21" t="s">
        <v>36</v>
      </c>
      <c r="B82" s="22">
        <v>4995</v>
      </c>
      <c r="C82" s="47">
        <v>0.26500000000000001</v>
      </c>
      <c r="D82" s="47">
        <v>0.26</v>
      </c>
      <c r="E82" s="47">
        <v>0.26</v>
      </c>
      <c r="F82" s="47">
        <v>0.245</v>
      </c>
      <c r="G82" s="47">
        <v>0.245</v>
      </c>
      <c r="H82" s="47">
        <v>0.245</v>
      </c>
    </row>
    <row r="83" spans="1:8" ht="13.5" x14ac:dyDescent="0.25">
      <c r="A83" s="21" t="s">
        <v>36</v>
      </c>
      <c r="B83" s="22">
        <v>5564</v>
      </c>
      <c r="C83" s="47">
        <v>0.27500000000000002</v>
      </c>
      <c r="D83" s="47">
        <v>0.27</v>
      </c>
      <c r="E83" s="47">
        <v>0.27</v>
      </c>
      <c r="F83" s="47">
        <v>0.255</v>
      </c>
      <c r="G83" s="47">
        <v>0.255</v>
      </c>
      <c r="H83" s="47">
        <v>0.255</v>
      </c>
    </row>
    <row r="84" spans="1:8" ht="13.5" x14ac:dyDescent="0.25">
      <c r="A84" s="21" t="s">
        <v>36</v>
      </c>
      <c r="B84" s="22">
        <v>6280</v>
      </c>
      <c r="C84" s="47">
        <v>0.28499999999999998</v>
      </c>
      <c r="D84" s="47">
        <v>0.28000000000000003</v>
      </c>
      <c r="E84" s="47">
        <v>0.28000000000000003</v>
      </c>
      <c r="F84" s="47">
        <v>0.26500000000000001</v>
      </c>
      <c r="G84" s="47">
        <v>0.26500000000000001</v>
      </c>
      <c r="H84" s="47">
        <v>0.26500000000000001</v>
      </c>
    </row>
    <row r="85" spans="1:8" ht="13.5" x14ac:dyDescent="0.25">
      <c r="A85" s="21" t="s">
        <v>36</v>
      </c>
      <c r="B85" s="22">
        <v>7207</v>
      </c>
      <c r="C85" s="47">
        <v>0.29499999999999998</v>
      </c>
      <c r="D85" s="47">
        <v>0.28999999999999998</v>
      </c>
      <c r="E85" s="47">
        <v>0.28999999999999998</v>
      </c>
      <c r="F85" s="47">
        <v>0.28499999999999998</v>
      </c>
      <c r="G85" s="47">
        <v>0.27500000000000002</v>
      </c>
      <c r="H85" s="47">
        <v>0.27500000000000002</v>
      </c>
    </row>
    <row r="86" spans="1:8" ht="13.5" x14ac:dyDescent="0.25">
      <c r="A86" s="21" t="s">
        <v>36</v>
      </c>
      <c r="B86" s="22">
        <v>8306</v>
      </c>
      <c r="C86" s="47">
        <v>0.30499999999999999</v>
      </c>
      <c r="D86" s="47">
        <v>0.3</v>
      </c>
      <c r="E86" s="47">
        <v>0.3</v>
      </c>
      <c r="F86" s="47">
        <v>0.29499999999999998</v>
      </c>
      <c r="G86" s="47">
        <v>0.28499999999999998</v>
      </c>
      <c r="H86" s="47">
        <v>0.28499999999999998</v>
      </c>
    </row>
    <row r="87" spans="1:8" ht="13.5" x14ac:dyDescent="0.25">
      <c r="A87" s="21" t="s">
        <v>36</v>
      </c>
      <c r="B87" s="22">
        <v>9188</v>
      </c>
      <c r="C87" s="47">
        <v>0.315</v>
      </c>
      <c r="D87" s="47">
        <v>0.31</v>
      </c>
      <c r="E87" s="47">
        <v>0.31</v>
      </c>
      <c r="F87" s="47">
        <v>0.30499999999999999</v>
      </c>
      <c r="G87" s="47">
        <v>0.30499999999999999</v>
      </c>
      <c r="H87" s="47">
        <v>0.29499999999999998</v>
      </c>
    </row>
    <row r="88" spans="1:8" ht="13.5" x14ac:dyDescent="0.25">
      <c r="A88" s="21" t="s">
        <v>36</v>
      </c>
      <c r="B88" s="22">
        <v>10282</v>
      </c>
      <c r="C88" s="47">
        <v>0.32500000000000001</v>
      </c>
      <c r="D88" s="47">
        <v>0.32</v>
      </c>
      <c r="E88" s="47">
        <v>0.32</v>
      </c>
      <c r="F88" s="47">
        <v>0.315</v>
      </c>
      <c r="G88" s="47">
        <v>0.315</v>
      </c>
      <c r="H88" s="47">
        <v>0.30499999999999999</v>
      </c>
    </row>
    <row r="89" spans="1:8" ht="13.5" x14ac:dyDescent="0.25">
      <c r="A89" s="21" t="s">
        <v>36</v>
      </c>
      <c r="B89" s="22">
        <v>13860</v>
      </c>
      <c r="C89" s="47">
        <v>0.34</v>
      </c>
      <c r="D89" s="47">
        <v>0.33500000000000002</v>
      </c>
      <c r="E89" s="47">
        <v>0.33500000000000002</v>
      </c>
      <c r="F89" s="47">
        <v>0.33500000000000002</v>
      </c>
      <c r="G89" s="47">
        <v>0.33500000000000002</v>
      </c>
      <c r="H89" s="47">
        <v>0.32500000000000001</v>
      </c>
    </row>
    <row r="90" spans="1:8" ht="13.5" x14ac:dyDescent="0.25">
      <c r="A90" s="21" t="s">
        <v>36</v>
      </c>
      <c r="B90" s="22">
        <v>19898</v>
      </c>
      <c r="C90" s="47">
        <v>0.35</v>
      </c>
      <c r="D90" s="47">
        <v>0.34499999999999997</v>
      </c>
      <c r="E90" s="47">
        <v>0.34499999999999997</v>
      </c>
      <c r="F90" s="47">
        <v>0.34499999999999997</v>
      </c>
      <c r="G90" s="47">
        <v>0.34499999999999997</v>
      </c>
      <c r="H90" s="47">
        <v>0.33500000000000002</v>
      </c>
    </row>
    <row r="91" spans="1:8" ht="13.5" x14ac:dyDescent="0.25">
      <c r="A91" s="21" t="s">
        <v>36</v>
      </c>
      <c r="B91" s="22">
        <v>22500</v>
      </c>
      <c r="C91" s="47">
        <v>0.35499999999999998</v>
      </c>
      <c r="D91" s="47">
        <v>0.35499999999999998</v>
      </c>
      <c r="E91" s="47">
        <v>0.35499999999999998</v>
      </c>
      <c r="F91" s="47">
        <v>0.35499999999999998</v>
      </c>
      <c r="G91" s="47">
        <v>0.35499999999999998</v>
      </c>
      <c r="H91" s="47">
        <v>0.34499999999999997</v>
      </c>
    </row>
    <row r="92" spans="1:8" ht="13.5" x14ac:dyDescent="0.25">
      <c r="A92" s="21" t="s">
        <v>36</v>
      </c>
      <c r="B92" s="22">
        <v>25000</v>
      </c>
      <c r="C92" s="47">
        <v>0.36499999999999999</v>
      </c>
      <c r="D92" s="47">
        <v>0.36499999999999999</v>
      </c>
      <c r="E92" s="47">
        <v>0.36499999999999999</v>
      </c>
      <c r="F92" s="47">
        <v>0.36499999999999999</v>
      </c>
      <c r="G92" s="47">
        <v>0.36499999999999999</v>
      </c>
      <c r="H92" s="47">
        <v>0.35499999999999998</v>
      </c>
    </row>
    <row r="93" spans="1:8" ht="13.5" x14ac:dyDescent="0.25">
      <c r="A93" s="21" t="s">
        <v>37</v>
      </c>
      <c r="B93" s="22">
        <v>28000</v>
      </c>
      <c r="C93" s="47">
        <v>0.375</v>
      </c>
      <c r="D93" s="47">
        <v>0.375</v>
      </c>
      <c r="E93" s="47">
        <v>0.375</v>
      </c>
      <c r="F93" s="47">
        <v>0.375</v>
      </c>
      <c r="G93" s="47">
        <v>0.375</v>
      </c>
      <c r="H93" s="47">
        <v>0.36499999999999999</v>
      </c>
    </row>
    <row r="94" spans="1:8" ht="13.5" x14ac:dyDescent="0.25">
      <c r="A94" s="49"/>
      <c r="B94" s="16"/>
      <c r="C94" s="50"/>
      <c r="D94" s="50"/>
      <c r="E94" s="50"/>
      <c r="F94" s="50"/>
      <c r="G94" s="50"/>
      <c r="H94" s="50"/>
    </row>
    <row r="95" spans="1:8" ht="13.5" x14ac:dyDescent="0.25">
      <c r="A95" s="31"/>
      <c r="B95" s="51"/>
      <c r="C95" s="52"/>
      <c r="D95" s="52"/>
      <c r="E95" s="52"/>
      <c r="F95" s="52"/>
      <c r="G95" s="52"/>
      <c r="H95" s="52"/>
    </row>
    <row r="96" spans="1:8" x14ac:dyDescent="0.2">
      <c r="A96" s="114" t="s">
        <v>30</v>
      </c>
      <c r="B96" s="115"/>
      <c r="C96" s="115"/>
      <c r="D96" s="115"/>
      <c r="E96" s="115"/>
      <c r="F96" s="115"/>
      <c r="G96" s="115"/>
      <c r="H96" s="115"/>
    </row>
    <row r="97" spans="1:8" x14ac:dyDescent="0.2">
      <c r="A97" s="53"/>
      <c r="B97" s="33"/>
      <c r="C97" s="32"/>
      <c r="D97" s="32"/>
      <c r="E97" s="32"/>
      <c r="F97" s="32"/>
      <c r="G97" s="32"/>
      <c r="H97" s="32"/>
    </row>
    <row r="98" spans="1:8" x14ac:dyDescent="0.2">
      <c r="A98" s="34"/>
      <c r="B98" s="33"/>
      <c r="C98" s="32"/>
      <c r="D98" s="32"/>
      <c r="E98" s="32"/>
      <c r="F98" s="32"/>
      <c r="G98" s="32"/>
      <c r="H98" s="32"/>
    </row>
    <row r="99" spans="1:8" x14ac:dyDescent="0.2">
      <c r="A99" s="36" t="s">
        <v>40</v>
      </c>
      <c r="B99" s="37"/>
      <c r="C99" s="37"/>
      <c r="D99" s="37"/>
      <c r="E99" s="37"/>
      <c r="F99" s="37"/>
      <c r="G99" s="37"/>
      <c r="H99" s="37"/>
    </row>
    <row r="100" spans="1:8" x14ac:dyDescent="0.2">
      <c r="A100" s="36" t="s">
        <v>41</v>
      </c>
      <c r="B100" s="37"/>
      <c r="C100" s="37"/>
      <c r="D100" s="37"/>
      <c r="E100" s="37"/>
      <c r="F100" s="37"/>
      <c r="G100" s="37"/>
      <c r="H100" s="37"/>
    </row>
    <row r="101" spans="1:8" ht="15.75" x14ac:dyDescent="0.25">
      <c r="A101" s="32"/>
      <c r="B101" s="32"/>
      <c r="C101" s="32"/>
      <c r="D101" s="32"/>
      <c r="E101" s="32"/>
      <c r="F101" s="32"/>
      <c r="G101" s="32"/>
      <c r="H101" s="38"/>
    </row>
    <row r="102" spans="1:8" x14ac:dyDescent="0.2">
      <c r="A102" s="32"/>
      <c r="B102" s="32"/>
      <c r="C102" s="32"/>
      <c r="D102" s="32"/>
      <c r="E102" s="32"/>
      <c r="F102" s="32"/>
      <c r="G102" s="32"/>
      <c r="H102" s="32"/>
    </row>
    <row r="103" spans="1:8" x14ac:dyDescent="0.2">
      <c r="A103" s="116" t="s">
        <v>33</v>
      </c>
      <c r="B103" s="117"/>
      <c r="C103" s="39" t="s">
        <v>34</v>
      </c>
      <c r="D103" s="40"/>
      <c r="E103" s="40"/>
      <c r="F103" s="40"/>
      <c r="G103" s="40"/>
      <c r="H103" s="41"/>
    </row>
    <row r="104" spans="1:8" x14ac:dyDescent="0.2">
      <c r="A104" s="118"/>
      <c r="B104" s="119" t="s">
        <v>42</v>
      </c>
      <c r="C104" s="54">
        <v>0</v>
      </c>
      <c r="D104" s="55">
        <v>1</v>
      </c>
      <c r="E104" s="54">
        <v>2</v>
      </c>
      <c r="F104" s="55">
        <v>3</v>
      </c>
      <c r="G104" s="54">
        <v>4</v>
      </c>
      <c r="H104" s="56" t="s">
        <v>35</v>
      </c>
    </row>
    <row r="105" spans="1:8" ht="13.5" x14ac:dyDescent="0.25">
      <c r="A105" s="15" t="s">
        <v>36</v>
      </c>
      <c r="B105" s="16">
        <v>0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</row>
    <row r="106" spans="1:8" ht="13.5" x14ac:dyDescent="0.25">
      <c r="A106" s="21" t="s">
        <v>36</v>
      </c>
      <c r="B106" s="16">
        <v>585</v>
      </c>
      <c r="C106" s="23">
        <v>0.01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</row>
    <row r="107" spans="1:8" ht="13.5" x14ac:dyDescent="0.25">
      <c r="A107" s="21" t="s">
        <v>36</v>
      </c>
      <c r="B107" s="22">
        <v>590</v>
      </c>
      <c r="C107" s="23">
        <v>0.02</v>
      </c>
      <c r="D107" s="23">
        <v>0.01</v>
      </c>
      <c r="E107" s="23">
        <v>0</v>
      </c>
      <c r="F107" s="23">
        <v>0</v>
      </c>
      <c r="G107" s="23">
        <v>0</v>
      </c>
      <c r="H107" s="23">
        <v>0</v>
      </c>
    </row>
    <row r="108" spans="1:8" ht="13.5" x14ac:dyDescent="0.25">
      <c r="A108" s="21" t="s">
        <v>36</v>
      </c>
      <c r="B108" s="22">
        <v>595</v>
      </c>
      <c r="C108" s="23">
        <v>0.03</v>
      </c>
      <c r="D108" s="23">
        <v>0.02</v>
      </c>
      <c r="E108" s="23">
        <v>0.01</v>
      </c>
      <c r="F108" s="23">
        <v>0</v>
      </c>
      <c r="G108" s="23">
        <v>0</v>
      </c>
      <c r="H108" s="23">
        <v>0</v>
      </c>
    </row>
    <row r="109" spans="1:8" ht="13.5" x14ac:dyDescent="0.25">
      <c r="A109" s="21" t="s">
        <v>36</v>
      </c>
      <c r="B109" s="22">
        <v>633</v>
      </c>
      <c r="C109" s="23">
        <v>0.04</v>
      </c>
      <c r="D109" s="23">
        <v>0.03</v>
      </c>
      <c r="E109" s="23">
        <v>0.02</v>
      </c>
      <c r="F109" s="23">
        <v>5.0000000000000001E-3</v>
      </c>
      <c r="G109" s="23">
        <v>5.0000000000000001E-3</v>
      </c>
      <c r="H109" s="23">
        <v>0</v>
      </c>
    </row>
    <row r="110" spans="1:8" ht="13.5" x14ac:dyDescent="0.25">
      <c r="A110" s="21" t="s">
        <v>36</v>
      </c>
      <c r="B110" s="22">
        <v>675</v>
      </c>
      <c r="C110" s="23">
        <v>5.5E-2</v>
      </c>
      <c r="D110" s="23">
        <v>4.4999999999999998E-2</v>
      </c>
      <c r="E110" s="23">
        <v>3.5000000000000003E-2</v>
      </c>
      <c r="F110" s="23">
        <v>0.02</v>
      </c>
      <c r="G110" s="23">
        <v>1.4999999999999999E-2</v>
      </c>
      <c r="H110" s="23">
        <v>5.0000000000000001E-3</v>
      </c>
    </row>
    <row r="111" spans="1:8" ht="13.5" x14ac:dyDescent="0.25">
      <c r="A111" s="21" t="s">
        <v>36</v>
      </c>
      <c r="B111" s="22">
        <v>726</v>
      </c>
      <c r="C111" s="23">
        <v>6.5000000000000002E-2</v>
      </c>
      <c r="D111" s="23">
        <v>5.5E-2</v>
      </c>
      <c r="E111" s="23">
        <v>4.4999999999999998E-2</v>
      </c>
      <c r="F111" s="23">
        <v>0.04</v>
      </c>
      <c r="G111" s="23">
        <v>3.0000000000000002E-2</v>
      </c>
      <c r="H111" s="23">
        <v>1.4999999999999999E-2</v>
      </c>
    </row>
    <row r="112" spans="1:8" ht="13.5" x14ac:dyDescent="0.25">
      <c r="A112" s="21" t="s">
        <v>36</v>
      </c>
      <c r="B112" s="22">
        <v>801</v>
      </c>
      <c r="C112" s="23">
        <v>7.4999999999999997E-2</v>
      </c>
      <c r="D112" s="23">
        <v>6.5000000000000002E-2</v>
      </c>
      <c r="E112" s="23">
        <v>6.5000000000000002E-2</v>
      </c>
      <c r="F112" s="23">
        <v>0.05</v>
      </c>
      <c r="G112" s="23">
        <v>0.04</v>
      </c>
      <c r="H112" s="23">
        <v>3.0000000000000002E-2</v>
      </c>
    </row>
    <row r="113" spans="1:8" ht="13.5" x14ac:dyDescent="0.25">
      <c r="A113" s="21" t="s">
        <v>36</v>
      </c>
      <c r="B113" s="22">
        <v>907</v>
      </c>
      <c r="C113" s="23">
        <v>0.09</v>
      </c>
      <c r="D113" s="23">
        <v>0.08</v>
      </c>
      <c r="E113" s="23">
        <v>0.08</v>
      </c>
      <c r="F113" s="23">
        <v>6.5000000000000002E-2</v>
      </c>
      <c r="G113" s="23">
        <v>5.5E-2</v>
      </c>
      <c r="H113" s="23">
        <v>5.5E-2</v>
      </c>
    </row>
    <row r="114" spans="1:8" ht="13.5" x14ac:dyDescent="0.25">
      <c r="A114" s="21" t="s">
        <v>36</v>
      </c>
      <c r="B114" s="22">
        <v>988</v>
      </c>
      <c r="C114" s="23">
        <v>0.1</v>
      </c>
      <c r="D114" s="23">
        <v>0.09</v>
      </c>
      <c r="E114" s="23">
        <v>0.09</v>
      </c>
      <c r="F114" s="23">
        <v>7.4999999999999997E-2</v>
      </c>
      <c r="G114" s="23">
        <v>6.5000000000000002E-2</v>
      </c>
      <c r="H114" s="23">
        <v>6.5000000000000002E-2</v>
      </c>
    </row>
    <row r="115" spans="1:8" ht="13.5" x14ac:dyDescent="0.25">
      <c r="A115" s="21" t="s">
        <v>36</v>
      </c>
      <c r="B115" s="22">
        <v>1048</v>
      </c>
      <c r="C115" s="23">
        <v>0.11</v>
      </c>
      <c r="D115" s="23">
        <v>0.1</v>
      </c>
      <c r="E115" s="23">
        <v>0.1</v>
      </c>
      <c r="F115" s="23">
        <v>8.4999999999999992E-2</v>
      </c>
      <c r="G115" s="23">
        <v>8.4999999999999992E-2</v>
      </c>
      <c r="H115" s="23">
        <v>7.4999999999999997E-2</v>
      </c>
    </row>
    <row r="116" spans="1:8" ht="13.5" x14ac:dyDescent="0.25">
      <c r="A116" s="21" t="s">
        <v>36</v>
      </c>
      <c r="B116" s="22">
        <v>1124</v>
      </c>
      <c r="C116" s="23">
        <v>0.12</v>
      </c>
      <c r="D116" s="23">
        <v>0.11</v>
      </c>
      <c r="E116" s="23">
        <v>0.11</v>
      </c>
      <c r="F116" s="23">
        <v>9.5000000000000001E-2</v>
      </c>
      <c r="G116" s="23">
        <v>9.5000000000000001E-2</v>
      </c>
      <c r="H116" s="23">
        <v>8.4999999999999992E-2</v>
      </c>
    </row>
    <row r="117" spans="1:8" ht="13.5" x14ac:dyDescent="0.25">
      <c r="A117" s="21" t="s">
        <v>36</v>
      </c>
      <c r="B117" s="22">
        <v>1205</v>
      </c>
      <c r="C117" s="23">
        <v>0.13</v>
      </c>
      <c r="D117" s="23">
        <v>0.13</v>
      </c>
      <c r="E117" s="23">
        <v>0.12</v>
      </c>
      <c r="F117" s="23">
        <v>0.11499999999999999</v>
      </c>
      <c r="G117" s="23">
        <v>0.105</v>
      </c>
      <c r="H117" s="23">
        <v>0.105</v>
      </c>
    </row>
    <row r="118" spans="1:8" ht="13.5" x14ac:dyDescent="0.25">
      <c r="A118" s="21" t="s">
        <v>36</v>
      </c>
      <c r="B118" s="22">
        <v>1300</v>
      </c>
      <c r="C118" s="23">
        <v>0.14000000000000001</v>
      </c>
      <c r="D118" s="23">
        <v>0.14000000000000001</v>
      </c>
      <c r="E118" s="23">
        <v>0.13</v>
      </c>
      <c r="F118" s="23">
        <v>0.125</v>
      </c>
      <c r="G118" s="23">
        <v>0.11499999999999999</v>
      </c>
      <c r="H118" s="23">
        <v>0.11499999999999999</v>
      </c>
    </row>
    <row r="119" spans="1:8" ht="13.5" x14ac:dyDescent="0.25">
      <c r="A119" s="21" t="s">
        <v>36</v>
      </c>
      <c r="B119" s="22">
        <v>1401</v>
      </c>
      <c r="C119" s="23">
        <v>0.15</v>
      </c>
      <c r="D119" s="23">
        <v>0.15</v>
      </c>
      <c r="E119" s="23">
        <v>0.14000000000000001</v>
      </c>
      <c r="F119" s="23">
        <v>0.13500000000000001</v>
      </c>
      <c r="G119" s="23">
        <v>0.125</v>
      </c>
      <c r="H119" s="23">
        <v>0.125</v>
      </c>
    </row>
    <row r="120" spans="1:8" ht="13.5" x14ac:dyDescent="0.25">
      <c r="A120" s="21" t="s">
        <v>36</v>
      </c>
      <c r="B120" s="22">
        <v>1537</v>
      </c>
      <c r="C120" s="23">
        <v>0.16500000000000001</v>
      </c>
      <c r="D120" s="23">
        <v>0.16500000000000001</v>
      </c>
      <c r="E120" s="23">
        <v>0.155</v>
      </c>
      <c r="F120" s="23">
        <v>0.15</v>
      </c>
      <c r="G120" s="23">
        <v>0.15</v>
      </c>
      <c r="H120" s="23">
        <v>0.13999999999999999</v>
      </c>
    </row>
    <row r="121" spans="1:8" ht="13.5" x14ac:dyDescent="0.25">
      <c r="A121" s="21" t="s">
        <v>36</v>
      </c>
      <c r="B121" s="22">
        <v>1683</v>
      </c>
      <c r="C121" s="23">
        <v>0.18</v>
      </c>
      <c r="D121" s="23">
        <v>0.18</v>
      </c>
      <c r="E121" s="23">
        <v>0.17</v>
      </c>
      <c r="F121" s="23">
        <v>0.16500000000000001</v>
      </c>
      <c r="G121" s="23">
        <v>0.16500000000000001</v>
      </c>
      <c r="H121" s="23">
        <v>0.155</v>
      </c>
    </row>
    <row r="122" spans="1:8" ht="13.5" x14ac:dyDescent="0.25">
      <c r="A122" s="21" t="s">
        <v>36</v>
      </c>
      <c r="B122" s="22">
        <v>1840</v>
      </c>
      <c r="C122" s="23">
        <v>0.19</v>
      </c>
      <c r="D122" s="23">
        <v>0.19</v>
      </c>
      <c r="E122" s="23">
        <v>0.18</v>
      </c>
      <c r="F122" s="23">
        <v>0.17499999999999999</v>
      </c>
      <c r="G122" s="23">
        <v>0.17499999999999999</v>
      </c>
      <c r="H122" s="23">
        <v>0.16500000000000001</v>
      </c>
    </row>
    <row r="123" spans="1:8" ht="13.5" x14ac:dyDescent="0.25">
      <c r="A123" s="21" t="s">
        <v>36</v>
      </c>
      <c r="B123" s="22">
        <v>1945</v>
      </c>
      <c r="C123" s="23">
        <v>0.2</v>
      </c>
      <c r="D123" s="23">
        <v>0.2</v>
      </c>
      <c r="E123" s="23">
        <v>0.19</v>
      </c>
      <c r="F123" s="23">
        <v>0.185</v>
      </c>
      <c r="G123" s="23">
        <v>0.185</v>
      </c>
      <c r="H123" s="23">
        <v>0.185</v>
      </c>
    </row>
    <row r="124" spans="1:8" ht="13.5" x14ac:dyDescent="0.25">
      <c r="A124" s="21" t="s">
        <v>36</v>
      </c>
      <c r="B124" s="22">
        <v>2056</v>
      </c>
      <c r="C124" s="23">
        <v>0.21</v>
      </c>
      <c r="D124" s="23">
        <v>0.21</v>
      </c>
      <c r="E124" s="23">
        <v>0.2</v>
      </c>
      <c r="F124" s="23">
        <v>0.19500000000000001</v>
      </c>
      <c r="G124" s="23">
        <v>0.19500000000000001</v>
      </c>
      <c r="H124" s="23">
        <v>0.19500000000000001</v>
      </c>
    </row>
    <row r="125" spans="1:8" ht="13.5" x14ac:dyDescent="0.25">
      <c r="A125" s="21" t="s">
        <v>36</v>
      </c>
      <c r="B125" s="22">
        <v>2182</v>
      </c>
      <c r="C125" s="23">
        <v>0.22</v>
      </c>
      <c r="D125" s="23">
        <v>0.22</v>
      </c>
      <c r="E125" s="23">
        <v>0.22</v>
      </c>
      <c r="F125" s="23">
        <v>0.20499999999999999</v>
      </c>
      <c r="G125" s="23">
        <v>0.20499999999999999</v>
      </c>
      <c r="H125" s="23">
        <v>0.20499999999999999</v>
      </c>
    </row>
    <row r="126" spans="1:8" ht="13.5" x14ac:dyDescent="0.25">
      <c r="A126" s="21" t="s">
        <v>36</v>
      </c>
      <c r="B126" s="22">
        <v>2328</v>
      </c>
      <c r="C126" s="23">
        <v>0.23</v>
      </c>
      <c r="D126" s="23">
        <v>0.23</v>
      </c>
      <c r="E126" s="23">
        <v>0.23</v>
      </c>
      <c r="F126" s="23">
        <v>0.215</v>
      </c>
      <c r="G126" s="23">
        <v>0.215</v>
      </c>
      <c r="H126" s="23">
        <v>0.215</v>
      </c>
    </row>
    <row r="127" spans="1:8" ht="13.5" x14ac:dyDescent="0.25">
      <c r="A127" s="21" t="s">
        <v>36</v>
      </c>
      <c r="B127" s="22">
        <v>2495</v>
      </c>
      <c r="C127" s="23">
        <v>0.24</v>
      </c>
      <c r="D127" s="23">
        <v>0.24</v>
      </c>
      <c r="E127" s="23">
        <v>0.24</v>
      </c>
      <c r="F127" s="23">
        <v>0.22500000000000001</v>
      </c>
      <c r="G127" s="23">
        <v>0.22500000000000001</v>
      </c>
      <c r="H127" s="23">
        <v>0.22500000000000001</v>
      </c>
    </row>
    <row r="128" spans="1:8" ht="13.5" x14ac:dyDescent="0.25">
      <c r="A128" s="21" t="s">
        <v>36</v>
      </c>
      <c r="B128" s="22">
        <v>2722</v>
      </c>
      <c r="C128" s="23">
        <v>0.25</v>
      </c>
      <c r="D128" s="23">
        <v>0.25</v>
      </c>
      <c r="E128" s="23">
        <v>0.25</v>
      </c>
      <c r="F128" s="23">
        <v>0.23499999999999999</v>
      </c>
      <c r="G128" s="23">
        <v>0.23499999999999999</v>
      </c>
      <c r="H128" s="23">
        <v>0.23499999999999999</v>
      </c>
    </row>
    <row r="129" spans="1:8" ht="13.5" x14ac:dyDescent="0.25">
      <c r="A129" s="21" t="s">
        <v>36</v>
      </c>
      <c r="B129" s="22">
        <v>3054</v>
      </c>
      <c r="C129" s="23">
        <v>0.26</v>
      </c>
      <c r="D129" s="23">
        <v>0.26</v>
      </c>
      <c r="E129" s="23">
        <v>0.26</v>
      </c>
      <c r="F129" s="23">
        <v>0.245</v>
      </c>
      <c r="G129" s="23">
        <v>0.245</v>
      </c>
      <c r="H129" s="23">
        <v>0.245</v>
      </c>
    </row>
    <row r="130" spans="1:8" ht="13.5" x14ac:dyDescent="0.25">
      <c r="A130" s="21" t="s">
        <v>36</v>
      </c>
      <c r="B130" s="22">
        <v>3478</v>
      </c>
      <c r="C130" s="23">
        <v>0.27</v>
      </c>
      <c r="D130" s="23">
        <v>0.27</v>
      </c>
      <c r="E130" s="23">
        <v>0.27</v>
      </c>
      <c r="F130" s="23">
        <v>0.26500000000000001</v>
      </c>
      <c r="G130" s="23">
        <v>0.255</v>
      </c>
      <c r="H130" s="23">
        <v>0.255</v>
      </c>
    </row>
    <row r="131" spans="1:8" ht="13.5" x14ac:dyDescent="0.25">
      <c r="A131" s="21" t="s">
        <v>36</v>
      </c>
      <c r="B131" s="22">
        <v>4052</v>
      </c>
      <c r="C131" s="23">
        <v>0.28499999999999998</v>
      </c>
      <c r="D131" s="23">
        <v>0.28000000000000003</v>
      </c>
      <c r="E131" s="23">
        <v>0.28000000000000003</v>
      </c>
      <c r="F131" s="23">
        <v>0.27500000000000002</v>
      </c>
      <c r="G131" s="23">
        <v>0.26500000000000001</v>
      </c>
      <c r="H131" s="23">
        <v>0.26500000000000001</v>
      </c>
    </row>
    <row r="132" spans="1:8" ht="13.5" x14ac:dyDescent="0.25">
      <c r="A132" s="21" t="s">
        <v>36</v>
      </c>
      <c r="B132" s="22">
        <v>4576</v>
      </c>
      <c r="C132" s="23">
        <v>0.29499999999999998</v>
      </c>
      <c r="D132" s="23">
        <v>0.28999999999999998</v>
      </c>
      <c r="E132" s="23">
        <v>0.28999999999999998</v>
      </c>
      <c r="F132" s="23">
        <v>0.28499999999999998</v>
      </c>
      <c r="G132" s="23">
        <v>0.28499999999999998</v>
      </c>
      <c r="H132" s="23">
        <v>0.27500000000000002</v>
      </c>
    </row>
    <row r="133" spans="1:8" ht="13.5" x14ac:dyDescent="0.25">
      <c r="A133" s="21" t="s">
        <v>36</v>
      </c>
      <c r="B133" s="22">
        <v>5111</v>
      </c>
      <c r="C133" s="23">
        <v>0.30499999999999999</v>
      </c>
      <c r="D133" s="23">
        <v>0.3</v>
      </c>
      <c r="E133" s="23">
        <v>0.3</v>
      </c>
      <c r="F133" s="23">
        <v>0.29499999999999998</v>
      </c>
      <c r="G133" s="23">
        <v>0.29499999999999998</v>
      </c>
      <c r="H133" s="23">
        <v>0.28499999999999998</v>
      </c>
    </row>
    <row r="134" spans="1:8" ht="13.5" x14ac:dyDescent="0.25">
      <c r="A134" s="21" t="s">
        <v>36</v>
      </c>
      <c r="B134" s="22">
        <v>5786</v>
      </c>
      <c r="C134" s="23">
        <v>0.32500000000000001</v>
      </c>
      <c r="D134" s="23">
        <v>0.315</v>
      </c>
      <c r="E134" s="23">
        <v>0.315</v>
      </c>
      <c r="F134" s="23">
        <v>0.315</v>
      </c>
      <c r="G134" s="23">
        <v>0.315</v>
      </c>
      <c r="H134" s="23">
        <v>0.315</v>
      </c>
    </row>
    <row r="135" spans="1:8" ht="13.5" x14ac:dyDescent="0.25">
      <c r="A135" s="21" t="s">
        <v>36</v>
      </c>
      <c r="B135" s="22">
        <v>6653</v>
      </c>
      <c r="C135" s="23">
        <v>0.33500000000000002</v>
      </c>
      <c r="D135" s="23">
        <v>0.32500000000000001</v>
      </c>
      <c r="E135" s="23">
        <v>0.32500000000000001</v>
      </c>
      <c r="F135" s="23">
        <v>0.32500000000000001</v>
      </c>
      <c r="G135" s="23">
        <v>0.32500000000000001</v>
      </c>
      <c r="H135" s="23">
        <v>0.32500000000000001</v>
      </c>
    </row>
    <row r="136" spans="1:8" ht="13.5" x14ac:dyDescent="0.25">
      <c r="A136" s="21" t="s">
        <v>36</v>
      </c>
      <c r="B136" s="22">
        <v>7852</v>
      </c>
      <c r="C136" s="23">
        <v>0.35</v>
      </c>
      <c r="D136" s="23">
        <v>0.34</v>
      </c>
      <c r="E136" s="23">
        <v>0.34</v>
      </c>
      <c r="F136" s="23">
        <v>0.34</v>
      </c>
      <c r="G136" s="23">
        <v>0.34</v>
      </c>
      <c r="H136" s="23">
        <v>0.34</v>
      </c>
    </row>
    <row r="137" spans="1:8" ht="13.5" x14ac:dyDescent="0.25">
      <c r="A137" s="21" t="s">
        <v>36</v>
      </c>
      <c r="B137" s="22">
        <v>9455</v>
      </c>
      <c r="C137" s="23">
        <v>0.36</v>
      </c>
      <c r="D137" s="23">
        <v>0.35</v>
      </c>
      <c r="E137" s="23">
        <v>0.35</v>
      </c>
      <c r="F137" s="23">
        <v>0.35</v>
      </c>
      <c r="G137" s="23">
        <v>0.35</v>
      </c>
      <c r="H137" s="23">
        <v>0.35</v>
      </c>
    </row>
    <row r="138" spans="1:8" ht="13.5" x14ac:dyDescent="0.25">
      <c r="A138" s="21" t="s">
        <v>36</v>
      </c>
      <c r="B138" s="22">
        <v>11159</v>
      </c>
      <c r="C138" s="26">
        <v>0.37</v>
      </c>
      <c r="D138" s="26">
        <v>0.36</v>
      </c>
      <c r="E138" s="26">
        <v>0.36</v>
      </c>
      <c r="F138" s="26">
        <v>0.36</v>
      </c>
      <c r="G138" s="26">
        <v>0.36</v>
      </c>
      <c r="H138" s="23">
        <v>0.36</v>
      </c>
    </row>
    <row r="139" spans="1:8" ht="13.5" x14ac:dyDescent="0.25">
      <c r="A139" s="21" t="s">
        <v>36</v>
      </c>
      <c r="B139" s="22">
        <v>18648</v>
      </c>
      <c r="C139" s="26">
        <v>0.38</v>
      </c>
      <c r="D139" s="26">
        <v>0.37</v>
      </c>
      <c r="E139" s="26">
        <v>0.37</v>
      </c>
      <c r="F139" s="26">
        <v>0.37</v>
      </c>
      <c r="G139" s="26">
        <v>0.37</v>
      </c>
      <c r="H139" s="23">
        <v>0.37</v>
      </c>
    </row>
    <row r="140" spans="1:8" ht="13.5" x14ac:dyDescent="0.25">
      <c r="A140" s="21" t="s">
        <v>36</v>
      </c>
      <c r="B140" s="22">
        <v>20000</v>
      </c>
      <c r="C140" s="26">
        <v>0.38500000000000001</v>
      </c>
      <c r="D140" s="26">
        <v>0.38</v>
      </c>
      <c r="E140" s="26">
        <v>0.38</v>
      </c>
      <c r="F140" s="26">
        <v>0.38</v>
      </c>
      <c r="G140" s="26">
        <v>0.38</v>
      </c>
      <c r="H140" s="23">
        <v>0.38</v>
      </c>
    </row>
    <row r="141" spans="1:8" ht="13.5" x14ac:dyDescent="0.25">
      <c r="A141" s="21" t="s">
        <v>36</v>
      </c>
      <c r="B141" s="22">
        <v>22500</v>
      </c>
      <c r="C141" s="26">
        <v>0.39</v>
      </c>
      <c r="D141" s="26">
        <v>0.39</v>
      </c>
      <c r="E141" s="26">
        <v>0.39</v>
      </c>
      <c r="F141" s="26">
        <v>0.39</v>
      </c>
      <c r="G141" s="26">
        <v>0.39</v>
      </c>
      <c r="H141" s="23">
        <v>0.39</v>
      </c>
    </row>
    <row r="142" spans="1:8" ht="13.5" x14ac:dyDescent="0.25">
      <c r="A142" s="27" t="s">
        <v>37</v>
      </c>
      <c r="B142" s="22">
        <v>25000</v>
      </c>
      <c r="C142" s="28">
        <v>0.4</v>
      </c>
      <c r="D142" s="28">
        <v>0.4</v>
      </c>
      <c r="E142" s="28">
        <v>0.4</v>
      </c>
      <c r="F142" s="28">
        <v>0.4</v>
      </c>
      <c r="G142" s="28">
        <v>0.4</v>
      </c>
      <c r="H142" s="29">
        <v>0.4</v>
      </c>
    </row>
    <row r="143" spans="1:8" ht="13.5" x14ac:dyDescent="0.25">
      <c r="A143" s="31"/>
      <c r="B143" s="22"/>
      <c r="C143" s="24"/>
      <c r="D143" s="24"/>
      <c r="E143" s="24"/>
      <c r="F143" s="24"/>
      <c r="G143" s="24"/>
      <c r="H143" s="24"/>
    </row>
    <row r="144" spans="1:8" ht="13.5" x14ac:dyDescent="0.25">
      <c r="A144" s="31"/>
      <c r="B144" s="22"/>
      <c r="C144" s="24"/>
      <c r="D144" s="24"/>
      <c r="E144" s="24"/>
      <c r="F144" s="24"/>
      <c r="G144" s="24"/>
      <c r="H144" s="24"/>
    </row>
    <row r="145" spans="1:8" x14ac:dyDescent="0.2">
      <c r="A145" s="32"/>
      <c r="B145" s="57"/>
      <c r="C145" s="32"/>
      <c r="D145" s="32"/>
      <c r="E145" s="32"/>
      <c r="F145" s="32"/>
      <c r="G145" s="32"/>
      <c r="H145" s="32"/>
    </row>
    <row r="146" spans="1:8" x14ac:dyDescent="0.2">
      <c r="A146" s="32"/>
      <c r="B146" s="57"/>
      <c r="C146" s="32"/>
      <c r="D146" s="32"/>
      <c r="E146" s="32"/>
      <c r="F146" s="32"/>
      <c r="G146" s="32"/>
      <c r="H146" s="32"/>
    </row>
    <row r="147" spans="1:8" x14ac:dyDescent="0.2">
      <c r="A147" s="129" t="s">
        <v>30</v>
      </c>
      <c r="B147" s="130"/>
      <c r="C147" s="130"/>
      <c r="D147" s="130"/>
      <c r="E147" s="130"/>
      <c r="F147" s="130"/>
      <c r="G147" s="130"/>
      <c r="H147" s="130"/>
    </row>
    <row r="150" spans="1:8" x14ac:dyDescent="0.2">
      <c r="A150" s="4" t="s">
        <v>44</v>
      </c>
      <c r="B150" s="5"/>
      <c r="C150" s="4"/>
      <c r="D150" s="4"/>
      <c r="E150" s="4"/>
      <c r="F150" s="4"/>
      <c r="G150" s="4"/>
      <c r="H150" s="4"/>
    </row>
    <row r="151" spans="1:8" x14ac:dyDescent="0.2">
      <c r="A151" s="4" t="s">
        <v>32</v>
      </c>
      <c r="B151" s="6"/>
      <c r="C151" s="5"/>
      <c r="D151" s="5"/>
      <c r="E151" s="5"/>
      <c r="F151" s="5"/>
      <c r="G151" s="5"/>
      <c r="H151" s="5"/>
    </row>
    <row r="152" spans="1:8" ht="15.75" x14ac:dyDescent="0.25">
      <c r="A152" s="4"/>
      <c r="B152" s="6"/>
      <c r="C152" s="5"/>
      <c r="D152" s="5"/>
      <c r="E152" s="5"/>
      <c r="F152" s="5"/>
      <c r="G152" s="5"/>
      <c r="H152" s="7"/>
    </row>
    <row r="153" spans="1:8" x14ac:dyDescent="0.2">
      <c r="B153" s="8"/>
    </row>
    <row r="154" spans="1:8" x14ac:dyDescent="0.2">
      <c r="A154" s="131" t="s">
        <v>33</v>
      </c>
      <c r="B154" s="132"/>
      <c r="C154" s="9" t="s">
        <v>34</v>
      </c>
      <c r="D154" s="10"/>
      <c r="E154" s="10"/>
      <c r="F154" s="10"/>
      <c r="G154" s="10"/>
      <c r="H154" s="11"/>
    </row>
    <row r="155" spans="1:8" x14ac:dyDescent="0.2">
      <c r="A155" s="133"/>
      <c r="B155" s="134"/>
      <c r="C155" s="12">
        <v>0</v>
      </c>
      <c r="D155" s="13">
        <v>1</v>
      </c>
      <c r="E155" s="12">
        <v>2</v>
      </c>
      <c r="F155" s="13">
        <v>3</v>
      </c>
      <c r="G155" s="12">
        <v>4</v>
      </c>
      <c r="H155" s="14" t="s">
        <v>35</v>
      </c>
    </row>
    <row r="156" spans="1:8" ht="13.5" x14ac:dyDescent="0.25">
      <c r="A156" s="15" t="s">
        <v>36</v>
      </c>
      <c r="B156" s="16">
        <v>0</v>
      </c>
      <c r="C156" s="17">
        <v>0</v>
      </c>
      <c r="D156" s="18">
        <v>0</v>
      </c>
      <c r="E156" s="17">
        <v>0</v>
      </c>
      <c r="F156" s="18">
        <v>0</v>
      </c>
      <c r="G156" s="17">
        <v>0</v>
      </c>
      <c r="H156" s="19">
        <v>0</v>
      </c>
    </row>
    <row r="157" spans="1:8" ht="13.5" x14ac:dyDescent="0.25">
      <c r="A157" s="21" t="s">
        <v>36</v>
      </c>
      <c r="B157" s="16">
        <v>585</v>
      </c>
      <c r="C157" s="23">
        <v>0.01</v>
      </c>
      <c r="D157" s="24">
        <v>0</v>
      </c>
      <c r="E157" s="23">
        <v>0</v>
      </c>
      <c r="F157" s="24">
        <v>0</v>
      </c>
      <c r="G157" s="23">
        <v>0</v>
      </c>
      <c r="H157" s="25">
        <v>0</v>
      </c>
    </row>
    <row r="158" spans="1:8" ht="13.5" x14ac:dyDescent="0.25">
      <c r="A158" s="21" t="s">
        <v>36</v>
      </c>
      <c r="B158" s="22">
        <v>590</v>
      </c>
      <c r="C158" s="23">
        <v>0.02</v>
      </c>
      <c r="D158" s="24">
        <v>0</v>
      </c>
      <c r="E158" s="23">
        <v>0</v>
      </c>
      <c r="F158" s="24">
        <v>0</v>
      </c>
      <c r="G158" s="23">
        <v>0</v>
      </c>
      <c r="H158" s="25">
        <v>0</v>
      </c>
    </row>
    <row r="159" spans="1:8" ht="13.5" x14ac:dyDescent="0.25">
      <c r="A159" s="21" t="s">
        <v>36</v>
      </c>
      <c r="B159" s="22">
        <v>595</v>
      </c>
      <c r="C159" s="23">
        <v>0.03</v>
      </c>
      <c r="D159" s="24">
        <v>0.01</v>
      </c>
      <c r="E159" s="23">
        <v>0</v>
      </c>
      <c r="F159" s="24">
        <v>0</v>
      </c>
      <c r="G159" s="23">
        <v>0</v>
      </c>
      <c r="H159" s="25">
        <v>0</v>
      </c>
    </row>
    <row r="160" spans="1:8" ht="13.5" x14ac:dyDescent="0.25">
      <c r="A160" s="21" t="s">
        <v>36</v>
      </c>
      <c r="B160" s="22">
        <v>643.37142857142862</v>
      </c>
      <c r="C160" s="23">
        <v>0.04</v>
      </c>
      <c r="D160" s="24">
        <v>0.02</v>
      </c>
      <c r="E160" s="23">
        <v>0.01</v>
      </c>
      <c r="F160" s="24">
        <v>0</v>
      </c>
      <c r="G160" s="23">
        <v>0</v>
      </c>
      <c r="H160" s="25">
        <v>0</v>
      </c>
    </row>
    <row r="161" spans="1:8" ht="13.5" x14ac:dyDescent="0.25">
      <c r="A161" s="21" t="s">
        <v>36</v>
      </c>
      <c r="B161" s="22">
        <v>698.57142857142856</v>
      </c>
      <c r="C161" s="23">
        <v>5.5E-2</v>
      </c>
      <c r="D161" s="24">
        <v>3.5000000000000003E-2</v>
      </c>
      <c r="E161" s="23">
        <v>2.5000000000000001E-2</v>
      </c>
      <c r="F161" s="24">
        <v>9.9999999999999985E-3</v>
      </c>
      <c r="G161" s="23">
        <v>0</v>
      </c>
      <c r="H161" s="25">
        <v>0</v>
      </c>
    </row>
    <row r="162" spans="1:8" ht="13.5" x14ac:dyDescent="0.25">
      <c r="A162" s="21" t="s">
        <v>36</v>
      </c>
      <c r="B162" s="22">
        <v>765.6</v>
      </c>
      <c r="C162" s="23">
        <v>6.5000000000000002E-2</v>
      </c>
      <c r="D162" s="24">
        <v>5.5E-2</v>
      </c>
      <c r="E162" s="23">
        <v>3.5000000000000003E-2</v>
      </c>
      <c r="F162" s="24">
        <v>0.02</v>
      </c>
      <c r="G162" s="23">
        <v>9.9999999999999985E-3</v>
      </c>
      <c r="H162" s="25">
        <v>0</v>
      </c>
    </row>
    <row r="163" spans="1:8" ht="13.5" x14ac:dyDescent="0.25">
      <c r="A163" s="21" t="s">
        <v>36</v>
      </c>
      <c r="B163" s="22">
        <v>864.17142857142858</v>
      </c>
      <c r="C163" s="23">
        <v>7.4999999999999997E-2</v>
      </c>
      <c r="D163" s="24">
        <v>6.5000000000000002E-2</v>
      </c>
      <c r="E163" s="23">
        <v>4.4999999999999998E-2</v>
      </c>
      <c r="F163" s="24">
        <v>3.0000000000000002E-2</v>
      </c>
      <c r="G163" s="23">
        <v>0.02</v>
      </c>
      <c r="H163" s="25">
        <v>9.9999999999999985E-3</v>
      </c>
    </row>
    <row r="164" spans="1:8" ht="13.5" x14ac:dyDescent="0.25">
      <c r="A164" s="21" t="s">
        <v>36</v>
      </c>
      <c r="B164" s="22">
        <v>1003.4857142857143</v>
      </c>
      <c r="C164" s="23">
        <v>0.09</v>
      </c>
      <c r="D164" s="24">
        <v>0.08</v>
      </c>
      <c r="E164" s="23">
        <v>7.0000000000000007E-2</v>
      </c>
      <c r="F164" s="24">
        <v>4.5000000000000005E-2</v>
      </c>
      <c r="G164" s="23">
        <v>3.5000000000000003E-2</v>
      </c>
      <c r="H164" s="25">
        <v>2.4999999999999998E-2</v>
      </c>
    </row>
    <row r="165" spans="1:8" ht="13.5" x14ac:dyDescent="0.25">
      <c r="A165" s="21" t="s">
        <v>36</v>
      </c>
      <c r="B165" s="22">
        <v>1109.9428571428571</v>
      </c>
      <c r="C165" s="23">
        <v>0.1</v>
      </c>
      <c r="D165" s="24">
        <v>0.09</v>
      </c>
      <c r="E165" s="23">
        <v>0.08</v>
      </c>
      <c r="F165" s="24">
        <v>6.5000000000000002E-2</v>
      </c>
      <c r="G165" s="23">
        <v>4.5000000000000005E-2</v>
      </c>
      <c r="H165" s="25">
        <v>3.5000000000000003E-2</v>
      </c>
    </row>
    <row r="166" spans="1:8" ht="13.5" x14ac:dyDescent="0.25">
      <c r="A166" s="21" t="s">
        <v>36</v>
      </c>
      <c r="B166" s="22">
        <v>1188.8000000000002</v>
      </c>
      <c r="C166" s="23">
        <v>0.11</v>
      </c>
      <c r="D166" s="24">
        <v>0.1</v>
      </c>
      <c r="E166" s="23">
        <v>0.09</v>
      </c>
      <c r="F166" s="24">
        <v>7.4999999999999997E-2</v>
      </c>
      <c r="G166" s="23">
        <v>6.5000000000000002E-2</v>
      </c>
      <c r="H166" s="25">
        <v>5.5E-2</v>
      </c>
    </row>
    <row r="167" spans="1:8" ht="13.5" x14ac:dyDescent="0.25">
      <c r="A167" s="21" t="s">
        <v>36</v>
      </c>
      <c r="B167" s="22">
        <v>1311.3333333333335</v>
      </c>
      <c r="C167" s="23">
        <v>0.12</v>
      </c>
      <c r="D167" s="24">
        <v>0.11</v>
      </c>
      <c r="E167" s="23">
        <v>0.1</v>
      </c>
      <c r="F167" s="24">
        <v>8.4999999999999992E-2</v>
      </c>
      <c r="G167" s="23">
        <v>7.4999999999999997E-2</v>
      </c>
      <c r="H167" s="25">
        <v>6.5000000000000002E-2</v>
      </c>
    </row>
    <row r="168" spans="1:8" ht="13.5" x14ac:dyDescent="0.25">
      <c r="A168" s="21" t="s">
        <v>36</v>
      </c>
      <c r="B168" s="22">
        <v>1405.8333333333335</v>
      </c>
      <c r="C168" s="23">
        <v>0.13</v>
      </c>
      <c r="D168" s="24">
        <v>0.12</v>
      </c>
      <c r="E168" s="23">
        <v>0.11</v>
      </c>
      <c r="F168" s="24">
        <v>9.5000000000000001E-2</v>
      </c>
      <c r="G168" s="23">
        <v>8.4999999999999992E-2</v>
      </c>
      <c r="H168" s="25">
        <v>7.4999999999999997E-2</v>
      </c>
    </row>
    <row r="169" spans="1:8" ht="13.5" x14ac:dyDescent="0.25">
      <c r="A169" s="21" t="s">
        <v>36</v>
      </c>
      <c r="B169" s="22">
        <v>1516.6666666666665</v>
      </c>
      <c r="C169" s="23">
        <v>0.14000000000000001</v>
      </c>
      <c r="D169" s="24">
        <v>0.13</v>
      </c>
      <c r="E169" s="23">
        <v>0.12</v>
      </c>
      <c r="F169" s="24">
        <v>0.105</v>
      </c>
      <c r="G169" s="23">
        <v>0.105</v>
      </c>
      <c r="H169" s="25">
        <v>9.5000000000000001E-2</v>
      </c>
    </row>
    <row r="170" spans="1:8" ht="13.5" x14ac:dyDescent="0.25">
      <c r="A170" s="21" t="s">
        <v>36</v>
      </c>
      <c r="B170" s="22">
        <v>1634.5</v>
      </c>
      <c r="C170" s="23">
        <v>0.15</v>
      </c>
      <c r="D170" s="24">
        <v>0.14000000000000001</v>
      </c>
      <c r="E170" s="23">
        <v>0.13</v>
      </c>
      <c r="F170" s="24">
        <v>0.125</v>
      </c>
      <c r="G170" s="23">
        <v>0.11499999999999999</v>
      </c>
      <c r="H170" s="25">
        <v>0.105</v>
      </c>
    </row>
    <row r="171" spans="1:8" ht="13.5" x14ac:dyDescent="0.25">
      <c r="A171" s="21" t="s">
        <v>36</v>
      </c>
      <c r="B171" s="22">
        <v>1793.1666666666667</v>
      </c>
      <c r="C171" s="23">
        <v>0.16500000000000001</v>
      </c>
      <c r="D171" s="24">
        <v>0.155</v>
      </c>
      <c r="E171" s="23">
        <v>0.155</v>
      </c>
      <c r="F171" s="24">
        <v>0.13999999999999999</v>
      </c>
      <c r="G171" s="23">
        <v>0.13</v>
      </c>
      <c r="H171" s="25">
        <v>0.12</v>
      </c>
    </row>
    <row r="172" spans="1:8" ht="13.5" x14ac:dyDescent="0.25">
      <c r="A172" s="21" t="s">
        <v>36</v>
      </c>
      <c r="B172" s="22">
        <v>1963.5</v>
      </c>
      <c r="C172" s="23">
        <v>0.18</v>
      </c>
      <c r="D172" s="24">
        <v>0.17</v>
      </c>
      <c r="E172" s="23">
        <v>0.17</v>
      </c>
      <c r="F172" s="24">
        <v>0.155</v>
      </c>
      <c r="G172" s="23">
        <v>0.14499999999999999</v>
      </c>
      <c r="H172" s="25">
        <v>0.14499999999999999</v>
      </c>
    </row>
    <row r="173" spans="1:8" ht="13.5" x14ac:dyDescent="0.25">
      <c r="A173" s="21" t="s">
        <v>36</v>
      </c>
      <c r="B173" s="22">
        <v>2146.666666666667</v>
      </c>
      <c r="C173" s="23">
        <v>0.19</v>
      </c>
      <c r="D173" s="24">
        <v>0.18</v>
      </c>
      <c r="E173" s="23">
        <v>0.18</v>
      </c>
      <c r="F173" s="24">
        <v>0.16500000000000001</v>
      </c>
      <c r="G173" s="23">
        <v>0.16500000000000001</v>
      </c>
      <c r="H173" s="25">
        <v>0.155</v>
      </c>
    </row>
    <row r="174" spans="1:8" ht="13.5" x14ac:dyDescent="0.25">
      <c r="A174" s="21" t="s">
        <v>36</v>
      </c>
      <c r="B174" s="22">
        <v>2269.166666666667</v>
      </c>
      <c r="C174" s="23">
        <v>0.2</v>
      </c>
      <c r="D174" s="24">
        <v>0.19</v>
      </c>
      <c r="E174" s="23">
        <v>0.19</v>
      </c>
      <c r="F174" s="24">
        <v>0.17499999999999999</v>
      </c>
      <c r="G174" s="23">
        <v>0.17499999999999999</v>
      </c>
      <c r="H174" s="25">
        <v>0.16500000000000001</v>
      </c>
    </row>
    <row r="175" spans="1:8" ht="13.5" x14ac:dyDescent="0.25">
      <c r="A175" s="21" t="s">
        <v>36</v>
      </c>
      <c r="B175" s="22">
        <v>2398.666666666667</v>
      </c>
      <c r="C175" s="23">
        <v>0.21</v>
      </c>
      <c r="D175" s="24">
        <v>0.2</v>
      </c>
      <c r="E175" s="23">
        <v>0.2</v>
      </c>
      <c r="F175" s="24">
        <v>0.185</v>
      </c>
      <c r="G175" s="23">
        <v>0.185</v>
      </c>
      <c r="H175" s="25">
        <v>0.17499999999999999</v>
      </c>
    </row>
    <row r="176" spans="1:8" ht="13.5" x14ac:dyDescent="0.25">
      <c r="A176" s="21" t="s">
        <v>36</v>
      </c>
      <c r="B176" s="22">
        <v>2545.666666666667</v>
      </c>
      <c r="C176" s="23">
        <v>0.22</v>
      </c>
      <c r="D176" s="24">
        <v>0.21</v>
      </c>
      <c r="E176" s="23">
        <v>0.21</v>
      </c>
      <c r="F176" s="24">
        <v>0.19500000000000001</v>
      </c>
      <c r="G176" s="23">
        <v>0.19500000000000001</v>
      </c>
      <c r="H176" s="25">
        <v>0.185</v>
      </c>
    </row>
    <row r="177" spans="1:8" ht="13.5" x14ac:dyDescent="0.25">
      <c r="A177" s="21" t="s">
        <v>36</v>
      </c>
      <c r="B177" s="22">
        <v>2716</v>
      </c>
      <c r="C177" s="23">
        <v>0.23</v>
      </c>
      <c r="D177" s="24">
        <v>0.23</v>
      </c>
      <c r="E177" s="23">
        <v>0.22</v>
      </c>
      <c r="F177" s="24">
        <v>0.215</v>
      </c>
      <c r="G177" s="23">
        <v>0.20499999999999999</v>
      </c>
      <c r="H177" s="25">
        <v>0.20499999999999999</v>
      </c>
    </row>
    <row r="178" spans="1:8" ht="13.5" x14ac:dyDescent="0.25">
      <c r="A178" s="21" t="s">
        <v>36</v>
      </c>
      <c r="B178" s="22">
        <v>2910.833333333333</v>
      </c>
      <c r="C178" s="23">
        <v>0.24</v>
      </c>
      <c r="D178" s="24">
        <v>0.24</v>
      </c>
      <c r="E178" s="23">
        <v>0.23</v>
      </c>
      <c r="F178" s="24">
        <v>0.22500000000000001</v>
      </c>
      <c r="G178" s="23">
        <v>0.215</v>
      </c>
      <c r="H178" s="25">
        <v>0.215</v>
      </c>
    </row>
    <row r="179" spans="1:8" ht="13.5" x14ac:dyDescent="0.25">
      <c r="A179" s="21" t="s">
        <v>36</v>
      </c>
      <c r="B179" s="22">
        <v>3175.666666666667</v>
      </c>
      <c r="C179" s="23">
        <v>0.25</v>
      </c>
      <c r="D179" s="24">
        <v>0.25</v>
      </c>
      <c r="E179" s="23">
        <v>0.24</v>
      </c>
      <c r="F179" s="24">
        <v>0.23499999999999999</v>
      </c>
      <c r="G179" s="23">
        <v>0.22500000000000001</v>
      </c>
      <c r="H179" s="25">
        <v>0.22500000000000001</v>
      </c>
    </row>
    <row r="180" spans="1:8" ht="13.5" x14ac:dyDescent="0.25">
      <c r="A180" s="21" t="s">
        <v>36</v>
      </c>
      <c r="B180" s="22">
        <v>3563</v>
      </c>
      <c r="C180" s="23">
        <v>0.26</v>
      </c>
      <c r="D180" s="24">
        <v>0.26</v>
      </c>
      <c r="E180" s="23">
        <v>0.25</v>
      </c>
      <c r="F180" s="24">
        <v>0.245</v>
      </c>
      <c r="G180" s="23">
        <v>0.245</v>
      </c>
      <c r="H180" s="25">
        <v>0.23499999999999999</v>
      </c>
    </row>
    <row r="181" spans="1:8" ht="13.5" x14ac:dyDescent="0.25">
      <c r="A181" s="21" t="s">
        <v>36</v>
      </c>
      <c r="B181" s="22">
        <v>4057.6666666666665</v>
      </c>
      <c r="C181" s="23">
        <v>0.27</v>
      </c>
      <c r="D181" s="24">
        <v>0.27</v>
      </c>
      <c r="E181" s="23">
        <v>0.26</v>
      </c>
      <c r="F181" s="24">
        <v>0.255</v>
      </c>
      <c r="G181" s="23">
        <v>0.255</v>
      </c>
      <c r="H181" s="25">
        <v>0.255</v>
      </c>
    </row>
    <row r="182" spans="1:8" ht="13.5" x14ac:dyDescent="0.25">
      <c r="A182" s="21" t="s">
        <v>36</v>
      </c>
      <c r="B182" s="22">
        <v>4727.3333333333339</v>
      </c>
      <c r="C182" s="23">
        <v>0.28499999999999998</v>
      </c>
      <c r="D182" s="24">
        <v>0.28000000000000003</v>
      </c>
      <c r="E182" s="23">
        <v>0.27</v>
      </c>
      <c r="F182" s="24">
        <v>0.26500000000000001</v>
      </c>
      <c r="G182" s="23">
        <v>0.26500000000000001</v>
      </c>
      <c r="H182" s="25">
        <v>0.26500000000000001</v>
      </c>
    </row>
    <row r="183" spans="1:8" ht="13.5" x14ac:dyDescent="0.25">
      <c r="A183" s="21" t="s">
        <v>36</v>
      </c>
      <c r="B183" s="22">
        <v>5338.6666666666661</v>
      </c>
      <c r="C183" s="23">
        <v>0.29499999999999998</v>
      </c>
      <c r="D183" s="24">
        <v>0.28999999999999998</v>
      </c>
      <c r="E183" s="23">
        <v>0.28999999999999998</v>
      </c>
      <c r="F183" s="24">
        <v>0.27500000000000002</v>
      </c>
      <c r="G183" s="23">
        <v>0.27500000000000002</v>
      </c>
      <c r="H183" s="25">
        <v>0.27500000000000002</v>
      </c>
    </row>
    <row r="184" spans="1:8" ht="13.5" x14ac:dyDescent="0.25">
      <c r="A184" s="21" t="s">
        <v>36</v>
      </c>
      <c r="B184" s="22">
        <v>5962.8333333333339</v>
      </c>
      <c r="C184" s="23">
        <v>0.30499999999999999</v>
      </c>
      <c r="D184" s="24">
        <v>0.3</v>
      </c>
      <c r="E184" s="23">
        <v>0.3</v>
      </c>
      <c r="F184" s="24">
        <v>0.28499999999999998</v>
      </c>
      <c r="G184" s="23">
        <v>0.28499999999999998</v>
      </c>
      <c r="H184" s="25">
        <v>0.28499999999999998</v>
      </c>
    </row>
    <row r="185" spans="1:8" ht="13.5" x14ac:dyDescent="0.25">
      <c r="A185" s="21" t="s">
        <v>36</v>
      </c>
      <c r="B185" s="22">
        <v>6750.3333333333339</v>
      </c>
      <c r="C185" s="23">
        <v>0.32500000000000001</v>
      </c>
      <c r="D185" s="24">
        <v>0.315</v>
      </c>
      <c r="E185" s="23">
        <v>0.315</v>
      </c>
      <c r="F185" s="24">
        <v>0.30499999999999999</v>
      </c>
      <c r="G185" s="23">
        <v>0.30499999999999999</v>
      </c>
      <c r="H185" s="25">
        <v>0.30499999999999999</v>
      </c>
    </row>
    <row r="186" spans="1:8" ht="13.5" x14ac:dyDescent="0.25">
      <c r="A186" s="21" t="s">
        <v>36</v>
      </c>
      <c r="B186" s="22">
        <v>7761.833333333333</v>
      </c>
      <c r="C186" s="23">
        <v>0.33500000000000002</v>
      </c>
      <c r="D186" s="24">
        <v>0.32500000000000001</v>
      </c>
      <c r="E186" s="23">
        <v>0.32500000000000001</v>
      </c>
      <c r="F186" s="24">
        <v>0.32500000000000001</v>
      </c>
      <c r="G186" s="23">
        <v>0.315</v>
      </c>
      <c r="H186" s="25">
        <v>0.315</v>
      </c>
    </row>
    <row r="187" spans="1:8" ht="13.5" x14ac:dyDescent="0.25">
      <c r="A187" s="21" t="s">
        <v>36</v>
      </c>
      <c r="B187" s="22">
        <v>9160.6666666666679</v>
      </c>
      <c r="C187" s="23">
        <v>0.35</v>
      </c>
      <c r="D187" s="24">
        <v>0.34</v>
      </c>
      <c r="E187" s="23">
        <v>0.34</v>
      </c>
      <c r="F187" s="24">
        <v>0.34</v>
      </c>
      <c r="G187" s="23">
        <v>0.34</v>
      </c>
      <c r="H187" s="25">
        <v>0.33</v>
      </c>
    </row>
    <row r="188" spans="1:8" ht="13.5" x14ac:dyDescent="0.25">
      <c r="A188" s="21" t="s">
        <v>36</v>
      </c>
      <c r="B188" s="22">
        <v>11030.833333333332</v>
      </c>
      <c r="C188" s="23">
        <v>0.36</v>
      </c>
      <c r="D188" s="24">
        <v>0.35</v>
      </c>
      <c r="E188" s="23">
        <v>0.35</v>
      </c>
      <c r="F188" s="24">
        <v>0.35</v>
      </c>
      <c r="G188" s="23">
        <v>0.35</v>
      </c>
      <c r="H188" s="25">
        <v>0.34</v>
      </c>
    </row>
    <row r="189" spans="1:8" ht="13.5" x14ac:dyDescent="0.25">
      <c r="A189" s="21" t="s">
        <v>36</v>
      </c>
      <c r="B189" s="22">
        <v>13018.833333333332</v>
      </c>
      <c r="C189" s="26">
        <v>0.37</v>
      </c>
      <c r="D189" s="23">
        <v>0.36</v>
      </c>
      <c r="E189" s="24">
        <v>0.36</v>
      </c>
      <c r="F189" s="23">
        <v>0.36</v>
      </c>
      <c r="G189" s="24">
        <v>0.36</v>
      </c>
      <c r="H189" s="23">
        <v>0.35</v>
      </c>
    </row>
    <row r="190" spans="1:8" ht="13.5" x14ac:dyDescent="0.25">
      <c r="A190" s="21" t="s">
        <v>36</v>
      </c>
      <c r="B190" s="22">
        <v>21756</v>
      </c>
      <c r="C190" s="26">
        <v>0.38</v>
      </c>
      <c r="D190" s="23">
        <v>0.37</v>
      </c>
      <c r="E190" s="24">
        <v>0.37</v>
      </c>
      <c r="F190" s="23">
        <v>0.37</v>
      </c>
      <c r="G190" s="24">
        <v>0.37</v>
      </c>
      <c r="H190" s="23">
        <v>0.36</v>
      </c>
    </row>
    <row r="191" spans="1:8" ht="13.5" x14ac:dyDescent="0.25">
      <c r="A191" s="21" t="s">
        <v>36</v>
      </c>
      <c r="B191" s="22">
        <v>23333.333333333336</v>
      </c>
      <c r="C191" s="26">
        <v>0.38500000000000001</v>
      </c>
      <c r="D191" s="23">
        <v>0.38</v>
      </c>
      <c r="E191" s="24">
        <v>0.38</v>
      </c>
      <c r="F191" s="23">
        <v>0.38</v>
      </c>
      <c r="G191" s="24">
        <v>0.38</v>
      </c>
      <c r="H191" s="23">
        <v>0.37</v>
      </c>
    </row>
    <row r="192" spans="1:8" ht="13.5" x14ac:dyDescent="0.25">
      <c r="A192" s="21" t="s">
        <v>36</v>
      </c>
      <c r="B192" s="22">
        <v>26250</v>
      </c>
      <c r="C192" s="26">
        <v>0.39</v>
      </c>
      <c r="D192" s="23">
        <v>0.39</v>
      </c>
      <c r="E192" s="24">
        <v>0.39</v>
      </c>
      <c r="F192" s="23">
        <v>0.39</v>
      </c>
      <c r="G192" s="24">
        <v>0.39</v>
      </c>
      <c r="H192" s="23">
        <v>0.38</v>
      </c>
    </row>
    <row r="193" spans="1:8" ht="13.5" x14ac:dyDescent="0.25">
      <c r="A193" s="27" t="s">
        <v>37</v>
      </c>
      <c r="B193" s="22">
        <v>29166.666666666668</v>
      </c>
      <c r="C193" s="28">
        <v>0.4</v>
      </c>
      <c r="D193" s="29">
        <v>0.4</v>
      </c>
      <c r="E193" s="30">
        <v>0.4</v>
      </c>
      <c r="F193" s="29">
        <v>0.4</v>
      </c>
      <c r="G193" s="30">
        <v>0.4</v>
      </c>
      <c r="H193" s="29">
        <v>0.39</v>
      </c>
    </row>
    <row r="194" spans="1:8" ht="13.5" x14ac:dyDescent="0.25">
      <c r="A194" s="31"/>
      <c r="B194" s="22"/>
      <c r="C194" s="24"/>
      <c r="D194" s="24"/>
      <c r="E194" s="24"/>
      <c r="F194" s="24"/>
      <c r="G194" s="24"/>
      <c r="H194" s="24"/>
    </row>
    <row r="195" spans="1:8" x14ac:dyDescent="0.2">
      <c r="A195" s="135" t="s">
        <v>30</v>
      </c>
      <c r="B195" s="136"/>
      <c r="C195" s="136"/>
      <c r="D195" s="136"/>
      <c r="E195" s="136"/>
      <c r="F195" s="136"/>
      <c r="G195" s="136"/>
      <c r="H195" s="136"/>
    </row>
    <row r="196" spans="1:8" x14ac:dyDescent="0.2">
      <c r="A196" s="32"/>
      <c r="B196" s="33"/>
      <c r="C196" s="32"/>
      <c r="D196" s="32"/>
      <c r="E196" s="32"/>
      <c r="F196" s="32"/>
      <c r="G196" s="32"/>
      <c r="H196" s="32"/>
    </row>
    <row r="197" spans="1:8" x14ac:dyDescent="0.2">
      <c r="A197" s="34"/>
      <c r="B197" s="33"/>
      <c r="C197" s="32"/>
      <c r="D197" s="32"/>
      <c r="E197" s="32"/>
      <c r="F197" s="32"/>
      <c r="G197" s="35"/>
      <c r="H197" s="32"/>
    </row>
    <row r="198" spans="1:8" x14ac:dyDescent="0.2">
      <c r="A198" s="36" t="s">
        <v>45</v>
      </c>
      <c r="B198" s="37"/>
      <c r="C198" s="37"/>
      <c r="D198" s="37"/>
      <c r="E198" s="37"/>
      <c r="F198" s="37"/>
      <c r="G198" s="37"/>
      <c r="H198" s="37"/>
    </row>
    <row r="199" spans="1:8" x14ac:dyDescent="0.2">
      <c r="A199" s="36" t="s">
        <v>39</v>
      </c>
      <c r="B199" s="37"/>
      <c r="C199" s="37"/>
      <c r="D199" s="37"/>
      <c r="E199" s="37"/>
      <c r="F199" s="37"/>
      <c r="G199" s="37"/>
      <c r="H199" s="37"/>
    </row>
    <row r="200" spans="1:8" ht="15.75" x14ac:dyDescent="0.25">
      <c r="A200" s="32"/>
      <c r="B200" s="33"/>
      <c r="C200" s="32"/>
      <c r="D200" s="32"/>
      <c r="E200" s="32"/>
      <c r="F200" s="32"/>
      <c r="G200" s="32"/>
      <c r="H200" s="38"/>
    </row>
    <row r="201" spans="1:8" x14ac:dyDescent="0.2">
      <c r="A201" s="32"/>
      <c r="B201" s="33"/>
      <c r="C201" s="32"/>
      <c r="D201" s="32"/>
      <c r="E201" s="32"/>
      <c r="F201" s="32"/>
      <c r="G201" s="32"/>
      <c r="H201" s="32"/>
    </row>
    <row r="202" spans="1:8" x14ac:dyDescent="0.2">
      <c r="A202" s="116" t="s">
        <v>33</v>
      </c>
      <c r="B202" s="117"/>
      <c r="C202" s="39" t="s">
        <v>34</v>
      </c>
      <c r="D202" s="40"/>
      <c r="E202" s="40"/>
      <c r="F202" s="40"/>
      <c r="G202" s="40"/>
      <c r="H202" s="41"/>
    </row>
    <row r="203" spans="1:8" x14ac:dyDescent="0.2">
      <c r="A203" s="118"/>
      <c r="B203" s="119" t="s">
        <v>46</v>
      </c>
      <c r="C203" s="42">
        <v>0</v>
      </c>
      <c r="D203" s="43">
        <v>1</v>
      </c>
      <c r="E203" s="43">
        <v>2</v>
      </c>
      <c r="F203" s="43">
        <v>3</v>
      </c>
      <c r="G203" s="43">
        <v>4</v>
      </c>
      <c r="H203" s="44" t="s">
        <v>35</v>
      </c>
    </row>
    <row r="204" spans="1:8" ht="13.5" x14ac:dyDescent="0.25">
      <c r="A204" s="15" t="s">
        <v>36</v>
      </c>
      <c r="B204" s="22">
        <v>0</v>
      </c>
      <c r="C204" s="45">
        <v>0</v>
      </c>
      <c r="D204" s="46">
        <v>0</v>
      </c>
      <c r="E204" s="46">
        <v>0</v>
      </c>
      <c r="F204" s="46">
        <v>0</v>
      </c>
      <c r="G204" s="46">
        <v>0</v>
      </c>
      <c r="H204" s="46">
        <v>0</v>
      </c>
    </row>
    <row r="205" spans="1:8" ht="13.5" x14ac:dyDescent="0.25">
      <c r="A205" s="21" t="s">
        <v>36</v>
      </c>
      <c r="B205" s="22">
        <v>698.57142857142856</v>
      </c>
      <c r="C205" s="47">
        <v>1.4999999999999999E-2</v>
      </c>
      <c r="D205" s="48">
        <v>0</v>
      </c>
      <c r="E205" s="48">
        <v>0</v>
      </c>
      <c r="F205" s="48">
        <v>0</v>
      </c>
      <c r="G205" s="48">
        <v>0</v>
      </c>
      <c r="H205" s="48">
        <v>0</v>
      </c>
    </row>
    <row r="206" spans="1:8" ht="13.5" x14ac:dyDescent="0.25">
      <c r="A206" s="21" t="s">
        <v>36</v>
      </c>
      <c r="B206" s="22">
        <v>726.17142857142858</v>
      </c>
      <c r="C206" s="47">
        <v>2.5000000000000001E-2</v>
      </c>
      <c r="D206" s="47">
        <v>0</v>
      </c>
      <c r="E206" s="47">
        <v>0</v>
      </c>
      <c r="F206" s="47">
        <v>0</v>
      </c>
      <c r="G206" s="47">
        <v>0</v>
      </c>
      <c r="H206" s="47">
        <v>0</v>
      </c>
    </row>
    <row r="207" spans="1:8" ht="13.5" x14ac:dyDescent="0.25">
      <c r="A207" s="21" t="s">
        <v>36</v>
      </c>
      <c r="B207" s="22">
        <v>785.31428571428569</v>
      </c>
      <c r="C207" s="47">
        <v>3.5000000000000003E-2</v>
      </c>
      <c r="D207" s="47">
        <v>1.4999999999999999E-2</v>
      </c>
      <c r="E207" s="47">
        <v>0</v>
      </c>
      <c r="F207" s="47">
        <v>0</v>
      </c>
      <c r="G207" s="47">
        <v>0</v>
      </c>
      <c r="H207" s="47">
        <v>0</v>
      </c>
    </row>
    <row r="208" spans="1:8" ht="13.5" x14ac:dyDescent="0.25">
      <c r="A208" s="21" t="s">
        <v>36</v>
      </c>
      <c r="B208" s="22">
        <v>837.88571428571424</v>
      </c>
      <c r="C208" s="47">
        <v>4.4999999999999998E-2</v>
      </c>
      <c r="D208" s="47">
        <v>2.5000000000000001E-2</v>
      </c>
      <c r="E208" s="47">
        <v>1.4999999999999999E-2</v>
      </c>
      <c r="F208" s="47">
        <v>0</v>
      </c>
      <c r="G208" s="47">
        <v>0</v>
      </c>
      <c r="H208" s="47">
        <v>0</v>
      </c>
    </row>
    <row r="209" spans="1:8" ht="13.5" x14ac:dyDescent="0.25">
      <c r="A209" s="21" t="s">
        <v>36</v>
      </c>
      <c r="B209" s="22">
        <v>891.77142857142849</v>
      </c>
      <c r="C209" s="47">
        <v>5.5E-2</v>
      </c>
      <c r="D209" s="47">
        <v>4.4999999999999998E-2</v>
      </c>
      <c r="E209" s="47">
        <v>2.5000000000000001E-2</v>
      </c>
      <c r="F209" s="47">
        <v>9.9999999999999985E-3</v>
      </c>
      <c r="G209" s="47">
        <v>0</v>
      </c>
      <c r="H209" s="47">
        <v>0</v>
      </c>
    </row>
    <row r="210" spans="1:8" ht="13.5" x14ac:dyDescent="0.25">
      <c r="A210" s="21" t="s">
        <v>36</v>
      </c>
      <c r="B210" s="22">
        <v>957.48571428571427</v>
      </c>
      <c r="C210" s="47">
        <v>6.5000000000000002E-2</v>
      </c>
      <c r="D210" s="47">
        <v>5.5E-2</v>
      </c>
      <c r="E210" s="47">
        <v>4.4999999999999998E-2</v>
      </c>
      <c r="F210" s="47">
        <v>0.02</v>
      </c>
      <c r="G210" s="47">
        <v>9.9999999999999985E-3</v>
      </c>
      <c r="H210" s="47">
        <v>0</v>
      </c>
    </row>
    <row r="211" spans="1:8" ht="13.5" x14ac:dyDescent="0.25">
      <c r="A211" s="21" t="s">
        <v>36</v>
      </c>
      <c r="B211" s="22">
        <v>1070.5142857142857</v>
      </c>
      <c r="C211" s="47">
        <v>7.4999999999999997E-2</v>
      </c>
      <c r="D211" s="47">
        <v>6.5000000000000002E-2</v>
      </c>
      <c r="E211" s="47">
        <v>5.5E-2</v>
      </c>
      <c r="F211" s="47">
        <v>0.04</v>
      </c>
      <c r="G211" s="47">
        <v>0.02</v>
      </c>
      <c r="H211" s="47">
        <v>9.9999999999999985E-3</v>
      </c>
    </row>
    <row r="212" spans="1:8" ht="13.5" x14ac:dyDescent="0.25">
      <c r="A212" s="21" t="s">
        <v>36</v>
      </c>
      <c r="B212" s="22">
        <v>1208.5142857142857</v>
      </c>
      <c r="C212" s="47">
        <v>8.5000000000000006E-2</v>
      </c>
      <c r="D212" s="47">
        <v>7.4999999999999997E-2</v>
      </c>
      <c r="E212" s="47">
        <v>6.5000000000000002E-2</v>
      </c>
      <c r="F212" s="47">
        <v>0.05</v>
      </c>
      <c r="G212" s="47">
        <v>0.04</v>
      </c>
      <c r="H212" s="47">
        <v>3.0000000000000002E-2</v>
      </c>
    </row>
    <row r="213" spans="1:8" ht="13.5" x14ac:dyDescent="0.25">
      <c r="A213" s="21" t="s">
        <v>36</v>
      </c>
      <c r="B213" s="22">
        <v>1405.8333333333335</v>
      </c>
      <c r="C213" s="47">
        <v>9.5000000000000001E-2</v>
      </c>
      <c r="D213" s="47">
        <v>8.5000000000000006E-2</v>
      </c>
      <c r="E213" s="47">
        <v>7.4999999999999997E-2</v>
      </c>
      <c r="F213" s="47">
        <v>6.0000000000000005E-2</v>
      </c>
      <c r="G213" s="47">
        <v>0.05</v>
      </c>
      <c r="H213" s="47">
        <v>0.05</v>
      </c>
    </row>
    <row r="214" spans="1:8" ht="13.5" x14ac:dyDescent="0.25">
      <c r="A214" s="21" t="s">
        <v>36</v>
      </c>
      <c r="B214" s="22">
        <v>1611.1666666666665</v>
      </c>
      <c r="C214" s="47">
        <v>0.105</v>
      </c>
      <c r="D214" s="47">
        <v>9.5000000000000001E-2</v>
      </c>
      <c r="E214" s="47">
        <v>8.5000000000000006E-2</v>
      </c>
      <c r="F214" s="47">
        <v>0.08</v>
      </c>
      <c r="G214" s="47">
        <v>6.9999999999999993E-2</v>
      </c>
      <c r="H214" s="47">
        <v>6.0000000000000005E-2</v>
      </c>
    </row>
    <row r="215" spans="1:8" ht="13.5" x14ac:dyDescent="0.25">
      <c r="A215" s="21" t="s">
        <v>36</v>
      </c>
      <c r="B215" s="22">
        <v>1870.1666666666667</v>
      </c>
      <c r="C215" s="47">
        <v>0.12</v>
      </c>
      <c r="D215" s="47">
        <v>0.11</v>
      </c>
      <c r="E215" s="47">
        <v>0.11</v>
      </c>
      <c r="F215" s="47">
        <v>9.5000000000000001E-2</v>
      </c>
      <c r="G215" s="47">
        <v>8.4999999999999992E-2</v>
      </c>
      <c r="H215" s="47">
        <v>8.4999999999999992E-2</v>
      </c>
    </row>
    <row r="216" spans="1:8" ht="13.5" x14ac:dyDescent="0.25">
      <c r="A216" s="21" t="s">
        <v>36</v>
      </c>
      <c r="B216" s="22">
        <v>1988</v>
      </c>
      <c r="C216" s="47">
        <v>0.13</v>
      </c>
      <c r="D216" s="47">
        <v>0.12</v>
      </c>
      <c r="E216" s="47">
        <v>0.12</v>
      </c>
      <c r="F216" s="47">
        <v>0.105</v>
      </c>
      <c r="G216" s="47">
        <v>9.5000000000000001E-2</v>
      </c>
      <c r="H216" s="47">
        <v>9.5000000000000001E-2</v>
      </c>
    </row>
    <row r="217" spans="1:8" ht="13.5" x14ac:dyDescent="0.25">
      <c r="A217" s="21" t="s">
        <v>36</v>
      </c>
      <c r="B217" s="22">
        <v>2122.166666666667</v>
      </c>
      <c r="C217" s="47">
        <v>0.14000000000000001</v>
      </c>
      <c r="D217" s="47">
        <v>0.13</v>
      </c>
      <c r="E217" s="47">
        <v>0.13</v>
      </c>
      <c r="F217" s="47">
        <v>0.11499999999999999</v>
      </c>
      <c r="G217" s="47">
        <v>0.11499999999999999</v>
      </c>
      <c r="H217" s="47">
        <v>0.105</v>
      </c>
    </row>
    <row r="218" spans="1:8" ht="13.5" x14ac:dyDescent="0.25">
      <c r="A218" s="21" t="s">
        <v>36</v>
      </c>
      <c r="B218" s="22">
        <v>2293.666666666667</v>
      </c>
      <c r="C218" s="47">
        <v>0.15</v>
      </c>
      <c r="D218" s="47">
        <v>0.14000000000000001</v>
      </c>
      <c r="E218" s="47">
        <v>0.14000000000000001</v>
      </c>
      <c r="F218" s="47">
        <v>0.125</v>
      </c>
      <c r="G218" s="47">
        <v>0.125</v>
      </c>
      <c r="H218" s="47">
        <v>0.11499999999999999</v>
      </c>
    </row>
    <row r="219" spans="1:8" ht="13.5" x14ac:dyDescent="0.25">
      <c r="A219" s="21" t="s">
        <v>36</v>
      </c>
      <c r="B219" s="22">
        <v>2475.666666666667</v>
      </c>
      <c r="C219" s="47">
        <v>0.16</v>
      </c>
      <c r="D219" s="47">
        <v>0.16</v>
      </c>
      <c r="E219" s="47">
        <v>0.15</v>
      </c>
      <c r="F219" s="47">
        <v>0.13500000000000001</v>
      </c>
      <c r="G219" s="47">
        <v>0.13500000000000001</v>
      </c>
      <c r="H219" s="47">
        <v>0.125</v>
      </c>
    </row>
    <row r="220" spans="1:8" ht="13.5" x14ac:dyDescent="0.25">
      <c r="A220" s="21" t="s">
        <v>36</v>
      </c>
      <c r="B220" s="22">
        <v>2692.666666666667</v>
      </c>
      <c r="C220" s="47">
        <v>0.17</v>
      </c>
      <c r="D220" s="47">
        <v>0.17</v>
      </c>
      <c r="E220" s="47">
        <v>0.16</v>
      </c>
      <c r="F220" s="47">
        <v>0.155</v>
      </c>
      <c r="G220" s="47">
        <v>0.14499999999999999</v>
      </c>
      <c r="H220" s="47">
        <v>0.14499999999999999</v>
      </c>
    </row>
    <row r="221" spans="1:8" ht="13.5" x14ac:dyDescent="0.25">
      <c r="A221" s="21" t="s">
        <v>36</v>
      </c>
      <c r="B221" s="22">
        <v>2945.833333333333</v>
      </c>
      <c r="C221" s="47">
        <v>0.18</v>
      </c>
      <c r="D221" s="47">
        <v>0.18</v>
      </c>
      <c r="E221" s="47">
        <v>0.17</v>
      </c>
      <c r="F221" s="47">
        <v>0.16500000000000001</v>
      </c>
      <c r="G221" s="47">
        <v>0.155</v>
      </c>
      <c r="H221" s="47">
        <v>0.155</v>
      </c>
    </row>
    <row r="222" spans="1:8" ht="13.5" x14ac:dyDescent="0.25">
      <c r="A222" s="21" t="s">
        <v>36</v>
      </c>
      <c r="B222" s="22">
        <v>3369.333333333333</v>
      </c>
      <c r="C222" s="47">
        <v>0.2</v>
      </c>
      <c r="D222" s="47">
        <v>0.2</v>
      </c>
      <c r="E222" s="47">
        <v>0.19</v>
      </c>
      <c r="F222" s="47">
        <v>0.185</v>
      </c>
      <c r="G222" s="47">
        <v>0.17499999999999999</v>
      </c>
      <c r="H222" s="47">
        <v>0.17499999999999999</v>
      </c>
    </row>
    <row r="223" spans="1:8" ht="13.5" x14ac:dyDescent="0.25">
      <c r="A223" s="21" t="s">
        <v>36</v>
      </c>
      <c r="B223" s="22">
        <v>3851.1666666666665</v>
      </c>
      <c r="C223" s="47">
        <v>0.21</v>
      </c>
      <c r="D223" s="47">
        <v>0.21</v>
      </c>
      <c r="E223" s="47">
        <v>0.2</v>
      </c>
      <c r="F223" s="47">
        <v>0.19500000000000001</v>
      </c>
      <c r="G223" s="47">
        <v>0.19500000000000001</v>
      </c>
      <c r="H223" s="47">
        <v>0.185</v>
      </c>
    </row>
    <row r="224" spans="1:8" ht="13.5" x14ac:dyDescent="0.25">
      <c r="A224" s="21" t="s">
        <v>36</v>
      </c>
      <c r="B224" s="22">
        <v>4145.1666666666661</v>
      </c>
      <c r="C224" s="47">
        <v>0.22</v>
      </c>
      <c r="D224" s="47">
        <v>0.22</v>
      </c>
      <c r="E224" s="47">
        <v>0.21</v>
      </c>
      <c r="F224" s="47">
        <v>0.20499999999999999</v>
      </c>
      <c r="G224" s="47">
        <v>0.20499999999999999</v>
      </c>
      <c r="H224" s="47">
        <v>0.19500000000000001</v>
      </c>
    </row>
    <row r="225" spans="1:8" ht="13.5" x14ac:dyDescent="0.25">
      <c r="A225" s="21" t="s">
        <v>36</v>
      </c>
      <c r="B225" s="22">
        <v>4456.6666666666661</v>
      </c>
      <c r="C225" s="47">
        <v>0.23</v>
      </c>
      <c r="D225" s="47">
        <v>0.23</v>
      </c>
      <c r="E225" s="47">
        <v>0.22</v>
      </c>
      <c r="F225" s="47">
        <v>0.215</v>
      </c>
      <c r="G225" s="47">
        <v>0.215</v>
      </c>
      <c r="H225" s="47">
        <v>0.215</v>
      </c>
    </row>
    <row r="226" spans="1:8" ht="13.5" x14ac:dyDescent="0.25">
      <c r="A226" s="21" t="s">
        <v>36</v>
      </c>
      <c r="B226" s="22">
        <v>4833.5</v>
      </c>
      <c r="C226" s="47">
        <v>0.245</v>
      </c>
      <c r="D226" s="47">
        <v>0.24</v>
      </c>
      <c r="E226" s="47">
        <v>0.23</v>
      </c>
      <c r="F226" s="47">
        <v>0.22500000000000001</v>
      </c>
      <c r="G226" s="47">
        <v>0.22500000000000001</v>
      </c>
      <c r="H226" s="47">
        <v>0.22500000000000001</v>
      </c>
    </row>
    <row r="227" spans="1:8" ht="13.5" x14ac:dyDescent="0.25">
      <c r="A227" s="21" t="s">
        <v>36</v>
      </c>
      <c r="B227" s="22">
        <v>5286.1666666666661</v>
      </c>
      <c r="C227" s="47">
        <v>0.255</v>
      </c>
      <c r="D227" s="47">
        <v>0.25</v>
      </c>
      <c r="E227" s="47">
        <v>0.25</v>
      </c>
      <c r="F227" s="47">
        <v>0.23499999999999999</v>
      </c>
      <c r="G227" s="47">
        <v>0.23499999999999999</v>
      </c>
      <c r="H227" s="47">
        <v>0.23499999999999999</v>
      </c>
    </row>
    <row r="228" spans="1:8" ht="13.5" x14ac:dyDescent="0.25">
      <c r="A228" s="21" t="s">
        <v>36</v>
      </c>
      <c r="B228" s="22">
        <v>5827.5</v>
      </c>
      <c r="C228" s="47">
        <v>0.26500000000000001</v>
      </c>
      <c r="D228" s="47">
        <v>0.26</v>
      </c>
      <c r="E228" s="47">
        <v>0.26</v>
      </c>
      <c r="F228" s="47">
        <v>0.245</v>
      </c>
      <c r="G228" s="47">
        <v>0.245</v>
      </c>
      <c r="H228" s="47">
        <v>0.245</v>
      </c>
    </row>
    <row r="229" spans="1:8" ht="13.5" x14ac:dyDescent="0.25">
      <c r="A229" s="21" t="s">
        <v>36</v>
      </c>
      <c r="B229" s="22">
        <v>6491.3333333333339</v>
      </c>
      <c r="C229" s="47">
        <v>0.27500000000000002</v>
      </c>
      <c r="D229" s="47">
        <v>0.27</v>
      </c>
      <c r="E229" s="47">
        <v>0.27</v>
      </c>
      <c r="F229" s="47">
        <v>0.255</v>
      </c>
      <c r="G229" s="47">
        <v>0.255</v>
      </c>
      <c r="H229" s="47">
        <v>0.255</v>
      </c>
    </row>
    <row r="230" spans="1:8" ht="13.5" x14ac:dyDescent="0.25">
      <c r="A230" s="21" t="s">
        <v>36</v>
      </c>
      <c r="B230" s="22">
        <v>7326.666666666667</v>
      </c>
      <c r="C230" s="47">
        <v>0.28499999999999998</v>
      </c>
      <c r="D230" s="47">
        <v>0.28000000000000003</v>
      </c>
      <c r="E230" s="47">
        <v>0.28000000000000003</v>
      </c>
      <c r="F230" s="47">
        <v>0.26500000000000001</v>
      </c>
      <c r="G230" s="47">
        <v>0.26500000000000001</v>
      </c>
      <c r="H230" s="47">
        <v>0.26500000000000001</v>
      </c>
    </row>
    <row r="231" spans="1:8" ht="13.5" x14ac:dyDescent="0.25">
      <c r="A231" s="21" t="s">
        <v>36</v>
      </c>
      <c r="B231" s="22">
        <v>8408.1666666666679</v>
      </c>
      <c r="C231" s="47">
        <v>0.29499999999999998</v>
      </c>
      <c r="D231" s="47">
        <v>0.28999999999999998</v>
      </c>
      <c r="E231" s="47">
        <v>0.28999999999999998</v>
      </c>
      <c r="F231" s="47">
        <v>0.28499999999999998</v>
      </c>
      <c r="G231" s="47">
        <v>0.27500000000000002</v>
      </c>
      <c r="H231" s="47">
        <v>0.27500000000000002</v>
      </c>
    </row>
    <row r="232" spans="1:8" ht="13.5" x14ac:dyDescent="0.25">
      <c r="A232" s="21" t="s">
        <v>36</v>
      </c>
      <c r="B232" s="22">
        <v>9690.3333333333321</v>
      </c>
      <c r="C232" s="47">
        <v>0.30499999999999999</v>
      </c>
      <c r="D232" s="47">
        <v>0.3</v>
      </c>
      <c r="E232" s="47">
        <v>0.3</v>
      </c>
      <c r="F232" s="47">
        <v>0.29499999999999998</v>
      </c>
      <c r="G232" s="47">
        <v>0.28499999999999998</v>
      </c>
      <c r="H232" s="47">
        <v>0.28499999999999998</v>
      </c>
    </row>
    <row r="233" spans="1:8" ht="13.5" x14ac:dyDescent="0.25">
      <c r="A233" s="21" t="s">
        <v>36</v>
      </c>
      <c r="B233" s="22">
        <v>10719.333333333332</v>
      </c>
      <c r="C233" s="47">
        <v>0.315</v>
      </c>
      <c r="D233" s="47">
        <v>0.31</v>
      </c>
      <c r="E233" s="47">
        <v>0.31</v>
      </c>
      <c r="F233" s="47">
        <v>0.30499999999999999</v>
      </c>
      <c r="G233" s="47">
        <v>0.30499999999999999</v>
      </c>
      <c r="H233" s="47">
        <v>0.29499999999999998</v>
      </c>
    </row>
    <row r="234" spans="1:8" ht="13.5" x14ac:dyDescent="0.25">
      <c r="A234" s="21" t="s">
        <v>36</v>
      </c>
      <c r="B234" s="22">
        <v>11995.666666666668</v>
      </c>
      <c r="C234" s="47">
        <v>0.32500000000000001</v>
      </c>
      <c r="D234" s="47">
        <v>0.32</v>
      </c>
      <c r="E234" s="47">
        <v>0.32</v>
      </c>
      <c r="F234" s="47">
        <v>0.315</v>
      </c>
      <c r="G234" s="47">
        <v>0.315</v>
      </c>
      <c r="H234" s="47">
        <v>0.30499999999999999</v>
      </c>
    </row>
    <row r="235" spans="1:8" ht="13.5" x14ac:dyDescent="0.25">
      <c r="A235" s="21" t="s">
        <v>36</v>
      </c>
      <c r="B235" s="22">
        <v>16170</v>
      </c>
      <c r="C235" s="47">
        <v>0.34</v>
      </c>
      <c r="D235" s="47">
        <v>0.33500000000000002</v>
      </c>
      <c r="E235" s="47">
        <v>0.33500000000000002</v>
      </c>
      <c r="F235" s="47">
        <v>0.33500000000000002</v>
      </c>
      <c r="G235" s="47">
        <v>0.33500000000000002</v>
      </c>
      <c r="H235" s="47">
        <v>0.32500000000000001</v>
      </c>
    </row>
    <row r="236" spans="1:8" ht="13.5" x14ac:dyDescent="0.25">
      <c r="A236" s="21" t="s">
        <v>36</v>
      </c>
      <c r="B236" s="22">
        <v>23214.333333333336</v>
      </c>
      <c r="C236" s="47">
        <v>0.35</v>
      </c>
      <c r="D236" s="47">
        <v>0.34499999999999997</v>
      </c>
      <c r="E236" s="47">
        <v>0.34499999999999997</v>
      </c>
      <c r="F236" s="47">
        <v>0.34499999999999997</v>
      </c>
      <c r="G236" s="47">
        <v>0.34499999999999997</v>
      </c>
      <c r="H236" s="47">
        <v>0.33500000000000002</v>
      </c>
    </row>
    <row r="237" spans="1:8" ht="13.5" x14ac:dyDescent="0.25">
      <c r="A237" s="21" t="s">
        <v>36</v>
      </c>
      <c r="B237" s="22">
        <v>26250</v>
      </c>
      <c r="C237" s="47">
        <v>0.35499999999999998</v>
      </c>
      <c r="D237" s="47">
        <v>0.35499999999999998</v>
      </c>
      <c r="E237" s="47">
        <v>0.35499999999999998</v>
      </c>
      <c r="F237" s="47">
        <v>0.35499999999999998</v>
      </c>
      <c r="G237" s="47">
        <v>0.35499999999999998</v>
      </c>
      <c r="H237" s="47">
        <v>0.34499999999999997</v>
      </c>
    </row>
    <row r="238" spans="1:8" ht="13.5" x14ac:dyDescent="0.25">
      <c r="A238" s="21" t="s">
        <v>36</v>
      </c>
      <c r="B238" s="22">
        <v>29166.666666666668</v>
      </c>
      <c r="C238" s="47">
        <v>0.36499999999999999</v>
      </c>
      <c r="D238" s="47">
        <v>0.36499999999999999</v>
      </c>
      <c r="E238" s="47">
        <v>0.36499999999999999</v>
      </c>
      <c r="F238" s="47">
        <v>0.36499999999999999</v>
      </c>
      <c r="G238" s="47">
        <v>0.36499999999999999</v>
      </c>
      <c r="H238" s="47">
        <v>0.35499999999999998</v>
      </c>
    </row>
    <row r="239" spans="1:8" ht="13.5" x14ac:dyDescent="0.25">
      <c r="A239" s="27" t="s">
        <v>37</v>
      </c>
      <c r="B239" s="22">
        <v>32666.666666666668</v>
      </c>
      <c r="C239" s="59">
        <v>0.375</v>
      </c>
      <c r="D239" s="59">
        <v>0.375</v>
      </c>
      <c r="E239" s="59">
        <v>0.375</v>
      </c>
      <c r="F239" s="59">
        <v>0.375</v>
      </c>
      <c r="G239" s="59">
        <v>0.375</v>
      </c>
      <c r="H239" s="59">
        <v>0.36499999999999999</v>
      </c>
    </row>
    <row r="240" spans="1:8" ht="13.5" x14ac:dyDescent="0.25">
      <c r="A240" s="31"/>
      <c r="B240" s="22"/>
      <c r="C240" s="58"/>
      <c r="D240" s="58"/>
      <c r="E240" s="58"/>
      <c r="F240" s="58"/>
      <c r="G240" s="58"/>
      <c r="H240" s="58"/>
    </row>
    <row r="241" spans="1:8" ht="13.5" x14ac:dyDescent="0.25">
      <c r="A241" s="21"/>
      <c r="B241" s="33"/>
      <c r="C241" s="32"/>
      <c r="D241" s="32"/>
      <c r="E241" s="32"/>
      <c r="F241" s="32"/>
      <c r="G241" s="32"/>
      <c r="H241" s="32"/>
    </row>
    <row r="242" spans="1:8" x14ac:dyDescent="0.2">
      <c r="A242" s="114" t="s">
        <v>30</v>
      </c>
      <c r="B242" s="115"/>
      <c r="C242" s="115"/>
      <c r="D242" s="115"/>
      <c r="E242" s="115"/>
      <c r="F242" s="115"/>
      <c r="G242" s="115"/>
      <c r="H242" s="115"/>
    </row>
    <row r="243" spans="1:8" x14ac:dyDescent="0.2">
      <c r="A243" s="53"/>
      <c r="B243" s="33"/>
      <c r="C243" s="32"/>
      <c r="D243" s="32"/>
      <c r="E243" s="32"/>
      <c r="F243" s="32"/>
      <c r="G243" s="32"/>
      <c r="H243" s="32"/>
    </row>
    <row r="244" spans="1:8" x14ac:dyDescent="0.2">
      <c r="A244" s="34"/>
      <c r="B244" s="33"/>
      <c r="C244" s="32"/>
      <c r="D244" s="32"/>
      <c r="E244" s="32"/>
      <c r="F244" s="32"/>
      <c r="G244" s="32"/>
      <c r="H244" s="32"/>
    </row>
    <row r="245" spans="1:8" x14ac:dyDescent="0.2">
      <c r="A245" s="36" t="s">
        <v>47</v>
      </c>
      <c r="B245" s="37"/>
      <c r="C245" s="37"/>
      <c r="D245" s="37"/>
      <c r="E245" s="37"/>
      <c r="F245" s="37"/>
      <c r="G245" s="37"/>
      <c r="H245" s="37"/>
    </row>
    <row r="246" spans="1:8" x14ac:dyDescent="0.2">
      <c r="A246" s="36" t="s">
        <v>41</v>
      </c>
      <c r="B246" s="37"/>
      <c r="C246" s="37"/>
      <c r="D246" s="37"/>
      <c r="E246" s="37"/>
      <c r="F246" s="37"/>
      <c r="G246" s="37"/>
      <c r="H246" s="37"/>
    </row>
    <row r="247" spans="1:8" ht="15.75" x14ac:dyDescent="0.25">
      <c r="A247" s="32"/>
      <c r="B247" s="32"/>
      <c r="C247" s="32"/>
      <c r="D247" s="32"/>
      <c r="E247" s="32"/>
      <c r="F247" s="32"/>
      <c r="G247" s="32"/>
      <c r="H247" s="38"/>
    </row>
    <row r="248" spans="1:8" x14ac:dyDescent="0.2">
      <c r="A248" s="32"/>
      <c r="B248" s="32"/>
      <c r="C248" s="32"/>
      <c r="D248" s="32"/>
      <c r="E248" s="32"/>
      <c r="F248" s="32"/>
      <c r="G248" s="32"/>
      <c r="H248" s="32"/>
    </row>
    <row r="249" spans="1:8" x14ac:dyDescent="0.2">
      <c r="A249" s="116" t="s">
        <v>33</v>
      </c>
      <c r="B249" s="117"/>
      <c r="C249" s="39" t="s">
        <v>34</v>
      </c>
      <c r="D249" s="40"/>
      <c r="E249" s="40"/>
      <c r="F249" s="40"/>
      <c r="G249" s="40"/>
      <c r="H249" s="41"/>
    </row>
    <row r="250" spans="1:8" x14ac:dyDescent="0.2">
      <c r="A250" s="118"/>
      <c r="B250" s="119" t="s">
        <v>46</v>
      </c>
      <c r="C250" s="54">
        <v>0</v>
      </c>
      <c r="D250" s="55">
        <v>1</v>
      </c>
      <c r="E250" s="54">
        <v>2</v>
      </c>
      <c r="F250" s="55">
        <v>3</v>
      </c>
      <c r="G250" s="54">
        <v>4</v>
      </c>
      <c r="H250" s="56" t="s">
        <v>35</v>
      </c>
    </row>
    <row r="251" spans="1:8" ht="13.5" x14ac:dyDescent="0.25">
      <c r="A251" s="15" t="s">
        <v>36</v>
      </c>
      <c r="B251" s="16">
        <v>0</v>
      </c>
      <c r="C251" s="17">
        <v>0</v>
      </c>
      <c r="D251" s="17">
        <v>0</v>
      </c>
      <c r="E251" s="17">
        <v>0</v>
      </c>
      <c r="F251" s="17">
        <v>0</v>
      </c>
      <c r="G251" s="17">
        <v>0</v>
      </c>
      <c r="H251" s="17">
        <v>0</v>
      </c>
    </row>
    <row r="252" spans="1:8" ht="13.5" x14ac:dyDescent="0.25">
      <c r="A252" s="21" t="s">
        <v>36</v>
      </c>
      <c r="B252" s="16">
        <v>585</v>
      </c>
      <c r="C252" s="23">
        <v>0.01</v>
      </c>
      <c r="D252" s="23">
        <v>0</v>
      </c>
      <c r="E252" s="23">
        <v>0</v>
      </c>
      <c r="F252" s="23">
        <v>0</v>
      </c>
      <c r="G252" s="23">
        <v>0</v>
      </c>
      <c r="H252" s="23">
        <v>0</v>
      </c>
    </row>
    <row r="253" spans="1:8" ht="13.5" x14ac:dyDescent="0.25">
      <c r="A253" s="21" t="s">
        <v>36</v>
      </c>
      <c r="B253" s="22">
        <v>590</v>
      </c>
      <c r="C253" s="23">
        <v>0.02</v>
      </c>
      <c r="D253" s="23">
        <v>0.01</v>
      </c>
      <c r="E253" s="23">
        <v>0</v>
      </c>
      <c r="F253" s="23">
        <v>0</v>
      </c>
      <c r="G253" s="23">
        <v>0</v>
      </c>
      <c r="H253" s="23">
        <v>0</v>
      </c>
    </row>
    <row r="254" spans="1:8" ht="13.5" x14ac:dyDescent="0.25">
      <c r="A254" s="21" t="s">
        <v>36</v>
      </c>
      <c r="B254" s="22">
        <v>595</v>
      </c>
      <c r="C254" s="23">
        <v>0.03</v>
      </c>
      <c r="D254" s="23">
        <v>0.02</v>
      </c>
      <c r="E254" s="23">
        <v>0.01</v>
      </c>
      <c r="F254" s="23">
        <v>0</v>
      </c>
      <c r="G254" s="23">
        <v>0</v>
      </c>
      <c r="H254" s="23">
        <v>0</v>
      </c>
    </row>
    <row r="255" spans="1:8" ht="13.5" x14ac:dyDescent="0.25">
      <c r="A255" s="21" t="s">
        <v>36</v>
      </c>
      <c r="B255" s="22">
        <v>643.37142857142862</v>
      </c>
      <c r="C255" s="23">
        <v>0.04</v>
      </c>
      <c r="D255" s="23">
        <v>0.03</v>
      </c>
      <c r="E255" s="23">
        <v>0.02</v>
      </c>
      <c r="F255" s="23">
        <v>5.0000000000000001E-3</v>
      </c>
      <c r="G255" s="23">
        <v>5.0000000000000001E-3</v>
      </c>
      <c r="H255" s="23">
        <v>0</v>
      </c>
    </row>
    <row r="256" spans="1:8" ht="13.5" x14ac:dyDescent="0.25">
      <c r="A256" s="21" t="s">
        <v>36</v>
      </c>
      <c r="B256" s="22">
        <v>698.57142857142856</v>
      </c>
      <c r="C256" s="23">
        <v>5.5E-2</v>
      </c>
      <c r="D256" s="23">
        <v>4.4999999999999998E-2</v>
      </c>
      <c r="E256" s="23">
        <v>3.5000000000000003E-2</v>
      </c>
      <c r="F256" s="23">
        <v>0.02</v>
      </c>
      <c r="G256" s="23">
        <v>1.4999999999999999E-2</v>
      </c>
      <c r="H256" s="23">
        <v>5.0000000000000001E-3</v>
      </c>
    </row>
    <row r="257" spans="1:8" ht="13.5" x14ac:dyDescent="0.25">
      <c r="A257" s="21" t="s">
        <v>36</v>
      </c>
      <c r="B257" s="22">
        <v>765.6</v>
      </c>
      <c r="C257" s="23">
        <v>6.5000000000000002E-2</v>
      </c>
      <c r="D257" s="23">
        <v>5.5E-2</v>
      </c>
      <c r="E257" s="23">
        <v>4.4999999999999998E-2</v>
      </c>
      <c r="F257" s="23">
        <v>0.04</v>
      </c>
      <c r="G257" s="23">
        <v>3.0000000000000002E-2</v>
      </c>
      <c r="H257" s="23">
        <v>1.4999999999999999E-2</v>
      </c>
    </row>
    <row r="258" spans="1:8" ht="13.5" x14ac:dyDescent="0.25">
      <c r="A258" s="21" t="s">
        <v>36</v>
      </c>
      <c r="B258" s="22">
        <v>864.17142857142858</v>
      </c>
      <c r="C258" s="23">
        <v>7.4999999999999997E-2</v>
      </c>
      <c r="D258" s="23">
        <v>6.5000000000000002E-2</v>
      </c>
      <c r="E258" s="23">
        <v>6.5000000000000002E-2</v>
      </c>
      <c r="F258" s="23">
        <v>0.05</v>
      </c>
      <c r="G258" s="23">
        <v>0.04</v>
      </c>
      <c r="H258" s="23">
        <v>3.0000000000000002E-2</v>
      </c>
    </row>
    <row r="259" spans="1:8" ht="13.5" x14ac:dyDescent="0.25">
      <c r="A259" s="21" t="s">
        <v>36</v>
      </c>
      <c r="B259" s="22">
        <v>1003.4857142857143</v>
      </c>
      <c r="C259" s="23">
        <v>0.09</v>
      </c>
      <c r="D259" s="23">
        <v>0.08</v>
      </c>
      <c r="E259" s="23">
        <v>0.08</v>
      </c>
      <c r="F259" s="23">
        <v>6.5000000000000002E-2</v>
      </c>
      <c r="G259" s="23">
        <v>5.5E-2</v>
      </c>
      <c r="H259" s="23">
        <v>5.5E-2</v>
      </c>
    </row>
    <row r="260" spans="1:8" ht="13.5" x14ac:dyDescent="0.25">
      <c r="A260" s="21" t="s">
        <v>36</v>
      </c>
      <c r="B260" s="22">
        <v>1109.9428571428571</v>
      </c>
      <c r="C260" s="23">
        <v>0.1</v>
      </c>
      <c r="D260" s="23">
        <v>0.09</v>
      </c>
      <c r="E260" s="23">
        <v>0.09</v>
      </c>
      <c r="F260" s="23">
        <v>7.4999999999999997E-2</v>
      </c>
      <c r="G260" s="23">
        <v>6.5000000000000002E-2</v>
      </c>
      <c r="H260" s="23">
        <v>6.5000000000000002E-2</v>
      </c>
    </row>
    <row r="261" spans="1:8" ht="13.5" x14ac:dyDescent="0.25">
      <c r="A261" s="21" t="s">
        <v>36</v>
      </c>
      <c r="B261" s="22">
        <v>1188.8000000000002</v>
      </c>
      <c r="C261" s="23">
        <v>0.11</v>
      </c>
      <c r="D261" s="23">
        <v>0.1</v>
      </c>
      <c r="E261" s="23">
        <v>0.1</v>
      </c>
      <c r="F261" s="23">
        <v>8.4999999999999992E-2</v>
      </c>
      <c r="G261" s="23">
        <v>8.4999999999999992E-2</v>
      </c>
      <c r="H261" s="23">
        <v>7.4999999999999997E-2</v>
      </c>
    </row>
    <row r="262" spans="1:8" ht="13.5" x14ac:dyDescent="0.25">
      <c r="A262" s="21" t="s">
        <v>36</v>
      </c>
      <c r="B262" s="22">
        <v>1311.3333333333335</v>
      </c>
      <c r="C262" s="23">
        <v>0.12</v>
      </c>
      <c r="D262" s="23">
        <v>0.11</v>
      </c>
      <c r="E262" s="23">
        <v>0.11</v>
      </c>
      <c r="F262" s="23">
        <v>9.5000000000000001E-2</v>
      </c>
      <c r="G262" s="23">
        <v>9.5000000000000001E-2</v>
      </c>
      <c r="H262" s="23">
        <v>8.4999999999999992E-2</v>
      </c>
    </row>
    <row r="263" spans="1:8" ht="13.5" x14ac:dyDescent="0.25">
      <c r="A263" s="21" t="s">
        <v>36</v>
      </c>
      <c r="B263" s="22">
        <v>1405.8333333333335</v>
      </c>
      <c r="C263" s="23">
        <v>0.13</v>
      </c>
      <c r="D263" s="23">
        <v>0.13</v>
      </c>
      <c r="E263" s="23">
        <v>0.12</v>
      </c>
      <c r="F263" s="23">
        <v>0.11499999999999999</v>
      </c>
      <c r="G263" s="23">
        <v>0.105</v>
      </c>
      <c r="H263" s="23">
        <v>0.105</v>
      </c>
    </row>
    <row r="264" spans="1:8" ht="13.5" x14ac:dyDescent="0.25">
      <c r="A264" s="21" t="s">
        <v>36</v>
      </c>
      <c r="B264" s="22">
        <v>1516.6666666666665</v>
      </c>
      <c r="C264" s="23">
        <v>0.14000000000000001</v>
      </c>
      <c r="D264" s="23">
        <v>0.14000000000000001</v>
      </c>
      <c r="E264" s="23">
        <v>0.13</v>
      </c>
      <c r="F264" s="23">
        <v>0.125</v>
      </c>
      <c r="G264" s="23">
        <v>0.11499999999999999</v>
      </c>
      <c r="H264" s="23">
        <v>0.11499999999999999</v>
      </c>
    </row>
    <row r="265" spans="1:8" ht="13.5" x14ac:dyDescent="0.25">
      <c r="A265" s="21" t="s">
        <v>36</v>
      </c>
      <c r="B265" s="22">
        <v>1634.5</v>
      </c>
      <c r="C265" s="23">
        <v>0.15</v>
      </c>
      <c r="D265" s="23">
        <v>0.15</v>
      </c>
      <c r="E265" s="23">
        <v>0.14000000000000001</v>
      </c>
      <c r="F265" s="23">
        <v>0.13500000000000001</v>
      </c>
      <c r="G265" s="23">
        <v>0.125</v>
      </c>
      <c r="H265" s="23">
        <v>0.125</v>
      </c>
    </row>
    <row r="266" spans="1:8" ht="13.5" x14ac:dyDescent="0.25">
      <c r="A266" s="21" t="s">
        <v>36</v>
      </c>
      <c r="B266" s="22">
        <v>1793.1666666666667</v>
      </c>
      <c r="C266" s="23">
        <v>0.16500000000000001</v>
      </c>
      <c r="D266" s="23">
        <v>0.16500000000000001</v>
      </c>
      <c r="E266" s="23">
        <v>0.155</v>
      </c>
      <c r="F266" s="23">
        <v>0.15</v>
      </c>
      <c r="G266" s="23">
        <v>0.15</v>
      </c>
      <c r="H266" s="23">
        <v>0.13999999999999999</v>
      </c>
    </row>
    <row r="267" spans="1:8" ht="13.5" x14ac:dyDescent="0.25">
      <c r="A267" s="21" t="s">
        <v>36</v>
      </c>
      <c r="B267" s="22">
        <v>1963.5</v>
      </c>
      <c r="C267" s="23">
        <v>0.18</v>
      </c>
      <c r="D267" s="23">
        <v>0.18</v>
      </c>
      <c r="E267" s="23">
        <v>0.17</v>
      </c>
      <c r="F267" s="23">
        <v>0.16500000000000001</v>
      </c>
      <c r="G267" s="23">
        <v>0.16500000000000001</v>
      </c>
      <c r="H267" s="23">
        <v>0.155</v>
      </c>
    </row>
    <row r="268" spans="1:8" ht="13.5" x14ac:dyDescent="0.25">
      <c r="A268" s="21" t="s">
        <v>36</v>
      </c>
      <c r="B268" s="22">
        <v>2146.666666666667</v>
      </c>
      <c r="C268" s="23">
        <v>0.19</v>
      </c>
      <c r="D268" s="23">
        <v>0.19</v>
      </c>
      <c r="E268" s="23">
        <v>0.18</v>
      </c>
      <c r="F268" s="23">
        <v>0.17499999999999999</v>
      </c>
      <c r="G268" s="23">
        <v>0.17499999999999999</v>
      </c>
      <c r="H268" s="23">
        <v>0.16500000000000001</v>
      </c>
    </row>
    <row r="269" spans="1:8" ht="13.5" x14ac:dyDescent="0.25">
      <c r="A269" s="21" t="s">
        <v>36</v>
      </c>
      <c r="B269" s="22">
        <v>2269.166666666667</v>
      </c>
      <c r="C269" s="23">
        <v>0.2</v>
      </c>
      <c r="D269" s="23">
        <v>0.2</v>
      </c>
      <c r="E269" s="23">
        <v>0.19</v>
      </c>
      <c r="F269" s="23">
        <v>0.185</v>
      </c>
      <c r="G269" s="23">
        <v>0.185</v>
      </c>
      <c r="H269" s="23">
        <v>0.185</v>
      </c>
    </row>
    <row r="270" spans="1:8" ht="13.5" x14ac:dyDescent="0.25">
      <c r="A270" s="21" t="s">
        <v>36</v>
      </c>
      <c r="B270" s="22">
        <v>2398.666666666667</v>
      </c>
      <c r="C270" s="23">
        <v>0.21</v>
      </c>
      <c r="D270" s="23">
        <v>0.21</v>
      </c>
      <c r="E270" s="23">
        <v>0.2</v>
      </c>
      <c r="F270" s="23">
        <v>0.19500000000000001</v>
      </c>
      <c r="G270" s="23">
        <v>0.19500000000000001</v>
      </c>
      <c r="H270" s="23">
        <v>0.19500000000000001</v>
      </c>
    </row>
    <row r="271" spans="1:8" ht="13.5" x14ac:dyDescent="0.25">
      <c r="A271" s="21" t="s">
        <v>36</v>
      </c>
      <c r="B271" s="22">
        <v>2545.666666666667</v>
      </c>
      <c r="C271" s="23">
        <v>0.22</v>
      </c>
      <c r="D271" s="23">
        <v>0.22</v>
      </c>
      <c r="E271" s="23">
        <v>0.22</v>
      </c>
      <c r="F271" s="23">
        <v>0.20499999999999999</v>
      </c>
      <c r="G271" s="23">
        <v>0.20499999999999999</v>
      </c>
      <c r="H271" s="23">
        <v>0.20499999999999999</v>
      </c>
    </row>
    <row r="272" spans="1:8" ht="13.5" x14ac:dyDescent="0.25">
      <c r="A272" s="21" t="s">
        <v>36</v>
      </c>
      <c r="B272" s="22">
        <v>2716</v>
      </c>
      <c r="C272" s="23">
        <v>0.23</v>
      </c>
      <c r="D272" s="23">
        <v>0.23</v>
      </c>
      <c r="E272" s="23">
        <v>0.23</v>
      </c>
      <c r="F272" s="23">
        <v>0.215</v>
      </c>
      <c r="G272" s="23">
        <v>0.215</v>
      </c>
      <c r="H272" s="23">
        <v>0.215</v>
      </c>
    </row>
    <row r="273" spans="1:8" ht="13.5" x14ac:dyDescent="0.25">
      <c r="A273" s="21" t="s">
        <v>36</v>
      </c>
      <c r="B273" s="22">
        <v>2910.833333333333</v>
      </c>
      <c r="C273" s="23">
        <v>0.24</v>
      </c>
      <c r="D273" s="23">
        <v>0.24</v>
      </c>
      <c r="E273" s="23">
        <v>0.24</v>
      </c>
      <c r="F273" s="23">
        <v>0.22500000000000001</v>
      </c>
      <c r="G273" s="23">
        <v>0.22500000000000001</v>
      </c>
      <c r="H273" s="23">
        <v>0.22500000000000001</v>
      </c>
    </row>
    <row r="274" spans="1:8" ht="13.5" x14ac:dyDescent="0.25">
      <c r="A274" s="21" t="s">
        <v>36</v>
      </c>
      <c r="B274" s="22">
        <v>3175.666666666667</v>
      </c>
      <c r="C274" s="23">
        <v>0.25</v>
      </c>
      <c r="D274" s="23">
        <v>0.25</v>
      </c>
      <c r="E274" s="23">
        <v>0.25</v>
      </c>
      <c r="F274" s="23">
        <v>0.23499999999999999</v>
      </c>
      <c r="G274" s="23">
        <v>0.23499999999999999</v>
      </c>
      <c r="H274" s="23">
        <v>0.23499999999999999</v>
      </c>
    </row>
    <row r="275" spans="1:8" ht="13.5" x14ac:dyDescent="0.25">
      <c r="A275" s="21" t="s">
        <v>36</v>
      </c>
      <c r="B275" s="22">
        <v>3563</v>
      </c>
      <c r="C275" s="23">
        <v>0.26</v>
      </c>
      <c r="D275" s="23">
        <v>0.26</v>
      </c>
      <c r="E275" s="23">
        <v>0.26</v>
      </c>
      <c r="F275" s="23">
        <v>0.245</v>
      </c>
      <c r="G275" s="23">
        <v>0.245</v>
      </c>
      <c r="H275" s="23">
        <v>0.245</v>
      </c>
    </row>
    <row r="276" spans="1:8" ht="13.5" x14ac:dyDescent="0.25">
      <c r="A276" s="21" t="s">
        <v>36</v>
      </c>
      <c r="B276" s="22">
        <v>4057.6666666666665</v>
      </c>
      <c r="C276" s="23">
        <v>0.27</v>
      </c>
      <c r="D276" s="23">
        <v>0.27</v>
      </c>
      <c r="E276" s="23">
        <v>0.27</v>
      </c>
      <c r="F276" s="23">
        <v>0.26500000000000001</v>
      </c>
      <c r="G276" s="23">
        <v>0.255</v>
      </c>
      <c r="H276" s="23">
        <v>0.255</v>
      </c>
    </row>
    <row r="277" spans="1:8" ht="13.5" x14ac:dyDescent="0.25">
      <c r="A277" s="21" t="s">
        <v>36</v>
      </c>
      <c r="B277" s="22">
        <v>4727.3333333333339</v>
      </c>
      <c r="C277" s="23">
        <v>0.28499999999999998</v>
      </c>
      <c r="D277" s="23">
        <v>0.28000000000000003</v>
      </c>
      <c r="E277" s="23">
        <v>0.28000000000000003</v>
      </c>
      <c r="F277" s="23">
        <v>0.27500000000000002</v>
      </c>
      <c r="G277" s="23">
        <v>0.26500000000000001</v>
      </c>
      <c r="H277" s="23">
        <v>0.26500000000000001</v>
      </c>
    </row>
    <row r="278" spans="1:8" ht="13.5" x14ac:dyDescent="0.25">
      <c r="A278" s="21" t="s">
        <v>36</v>
      </c>
      <c r="B278" s="22">
        <v>5338.6666666666661</v>
      </c>
      <c r="C278" s="23">
        <v>0.29499999999999998</v>
      </c>
      <c r="D278" s="23">
        <v>0.28999999999999998</v>
      </c>
      <c r="E278" s="23">
        <v>0.28999999999999998</v>
      </c>
      <c r="F278" s="23">
        <v>0.28499999999999998</v>
      </c>
      <c r="G278" s="23">
        <v>0.28499999999999998</v>
      </c>
      <c r="H278" s="23">
        <v>0.27500000000000002</v>
      </c>
    </row>
    <row r="279" spans="1:8" ht="13.5" x14ac:dyDescent="0.25">
      <c r="A279" s="21" t="s">
        <v>36</v>
      </c>
      <c r="B279" s="22">
        <v>5962.8333333333339</v>
      </c>
      <c r="C279" s="23">
        <v>0.30499999999999999</v>
      </c>
      <c r="D279" s="23">
        <v>0.3</v>
      </c>
      <c r="E279" s="23">
        <v>0.3</v>
      </c>
      <c r="F279" s="23">
        <v>0.29499999999999998</v>
      </c>
      <c r="G279" s="23">
        <v>0.29499999999999998</v>
      </c>
      <c r="H279" s="23">
        <v>0.28499999999999998</v>
      </c>
    </row>
    <row r="280" spans="1:8" ht="13.5" x14ac:dyDescent="0.25">
      <c r="A280" s="21" t="s">
        <v>36</v>
      </c>
      <c r="B280" s="22">
        <v>6750.3333333333339</v>
      </c>
      <c r="C280" s="23">
        <v>0.32500000000000001</v>
      </c>
      <c r="D280" s="23">
        <v>0.315</v>
      </c>
      <c r="E280" s="23">
        <v>0.315</v>
      </c>
      <c r="F280" s="23">
        <v>0.315</v>
      </c>
      <c r="G280" s="23">
        <v>0.315</v>
      </c>
      <c r="H280" s="23">
        <v>0.315</v>
      </c>
    </row>
    <row r="281" spans="1:8" ht="13.5" x14ac:dyDescent="0.25">
      <c r="A281" s="21" t="s">
        <v>36</v>
      </c>
      <c r="B281" s="22">
        <v>7761.833333333333</v>
      </c>
      <c r="C281" s="23">
        <v>0.33500000000000002</v>
      </c>
      <c r="D281" s="23">
        <v>0.32500000000000001</v>
      </c>
      <c r="E281" s="23">
        <v>0.32500000000000001</v>
      </c>
      <c r="F281" s="23">
        <v>0.32500000000000001</v>
      </c>
      <c r="G281" s="23">
        <v>0.32500000000000001</v>
      </c>
      <c r="H281" s="23">
        <v>0.32500000000000001</v>
      </c>
    </row>
    <row r="282" spans="1:8" ht="13.5" x14ac:dyDescent="0.25">
      <c r="A282" s="21" t="s">
        <v>36</v>
      </c>
      <c r="B282" s="22">
        <v>9160.6666666666679</v>
      </c>
      <c r="C282" s="23">
        <v>0.35</v>
      </c>
      <c r="D282" s="23">
        <v>0.34</v>
      </c>
      <c r="E282" s="23">
        <v>0.34</v>
      </c>
      <c r="F282" s="23">
        <v>0.34</v>
      </c>
      <c r="G282" s="23">
        <v>0.34</v>
      </c>
      <c r="H282" s="23">
        <v>0.34</v>
      </c>
    </row>
    <row r="283" spans="1:8" ht="13.5" x14ac:dyDescent="0.25">
      <c r="A283" s="21" t="s">
        <v>36</v>
      </c>
      <c r="B283" s="22">
        <v>11030.833333333332</v>
      </c>
      <c r="C283" s="23">
        <v>0.36</v>
      </c>
      <c r="D283" s="23">
        <v>0.35</v>
      </c>
      <c r="E283" s="23">
        <v>0.35</v>
      </c>
      <c r="F283" s="23">
        <v>0.35</v>
      </c>
      <c r="G283" s="23">
        <v>0.35</v>
      </c>
      <c r="H283" s="23">
        <v>0.35</v>
      </c>
    </row>
    <row r="284" spans="1:8" ht="13.5" x14ac:dyDescent="0.25">
      <c r="A284" s="21" t="s">
        <v>36</v>
      </c>
      <c r="B284" s="22">
        <v>13018.833333333332</v>
      </c>
      <c r="C284" s="26">
        <v>0.37</v>
      </c>
      <c r="D284" s="26">
        <v>0.36</v>
      </c>
      <c r="E284" s="26">
        <v>0.36</v>
      </c>
      <c r="F284" s="26">
        <v>0.36</v>
      </c>
      <c r="G284" s="26">
        <v>0.36</v>
      </c>
      <c r="H284" s="23">
        <v>0.36</v>
      </c>
    </row>
    <row r="285" spans="1:8" ht="13.5" x14ac:dyDescent="0.25">
      <c r="A285" s="21" t="s">
        <v>36</v>
      </c>
      <c r="B285" s="22">
        <v>21756</v>
      </c>
      <c r="C285" s="26">
        <v>0.38</v>
      </c>
      <c r="D285" s="26">
        <v>0.37</v>
      </c>
      <c r="E285" s="26">
        <v>0.37</v>
      </c>
      <c r="F285" s="26">
        <v>0.37</v>
      </c>
      <c r="G285" s="26">
        <v>0.37</v>
      </c>
      <c r="H285" s="23">
        <v>0.37</v>
      </c>
    </row>
    <row r="286" spans="1:8" ht="13.5" x14ac:dyDescent="0.25">
      <c r="A286" s="21" t="s">
        <v>36</v>
      </c>
      <c r="B286" s="22">
        <v>23333.333333333336</v>
      </c>
      <c r="C286" s="26">
        <v>0.38500000000000001</v>
      </c>
      <c r="D286" s="26">
        <v>0.38</v>
      </c>
      <c r="E286" s="26">
        <v>0.38</v>
      </c>
      <c r="F286" s="26">
        <v>0.38</v>
      </c>
      <c r="G286" s="26">
        <v>0.38</v>
      </c>
      <c r="H286" s="23">
        <v>0.38</v>
      </c>
    </row>
    <row r="287" spans="1:8" ht="13.5" x14ac:dyDescent="0.25">
      <c r="A287" s="21" t="s">
        <v>36</v>
      </c>
      <c r="B287" s="22">
        <v>26250</v>
      </c>
      <c r="C287" s="26">
        <v>0.39</v>
      </c>
      <c r="D287" s="26">
        <v>0.39</v>
      </c>
      <c r="E287" s="26">
        <v>0.39</v>
      </c>
      <c r="F287" s="26">
        <v>0.39</v>
      </c>
      <c r="G287" s="26">
        <v>0.39</v>
      </c>
      <c r="H287" s="23">
        <v>0.39</v>
      </c>
    </row>
    <row r="288" spans="1:8" ht="13.5" x14ac:dyDescent="0.25">
      <c r="A288" s="27" t="s">
        <v>37</v>
      </c>
      <c r="B288" s="22">
        <v>29166.666666666668</v>
      </c>
      <c r="C288" s="28">
        <v>0.4</v>
      </c>
      <c r="D288" s="28">
        <v>0.4</v>
      </c>
      <c r="E288" s="28">
        <v>0.4</v>
      </c>
      <c r="F288" s="28">
        <v>0.4</v>
      </c>
      <c r="G288" s="28">
        <v>0.4</v>
      </c>
      <c r="H288" s="29">
        <v>0.4</v>
      </c>
    </row>
    <row r="292" spans="1:4" x14ac:dyDescent="0.2">
      <c r="A292" s="120" t="s">
        <v>48</v>
      </c>
      <c r="B292" s="121"/>
      <c r="C292" s="121"/>
      <c r="D292" s="121"/>
    </row>
    <row r="293" spans="1:4" x14ac:dyDescent="0.2">
      <c r="A293" s="121"/>
      <c r="B293" s="121"/>
      <c r="C293" s="121"/>
      <c r="D293" s="121"/>
    </row>
    <row r="294" spans="1:4" x14ac:dyDescent="0.2">
      <c r="A294" s="32"/>
      <c r="B294" s="33"/>
      <c r="C294" s="32"/>
      <c r="D294" s="32"/>
    </row>
    <row r="295" spans="1:4" x14ac:dyDescent="0.2">
      <c r="A295" s="84" t="s">
        <v>49</v>
      </c>
      <c r="B295" s="37"/>
      <c r="C295" s="37"/>
      <c r="D295" s="37"/>
    </row>
    <row r="296" spans="1:4" ht="15.75" x14ac:dyDescent="0.25">
      <c r="A296" s="32"/>
      <c r="B296" s="33"/>
      <c r="C296" s="32"/>
      <c r="D296" s="38"/>
    </row>
    <row r="297" spans="1:4" x14ac:dyDescent="0.2">
      <c r="A297" s="32"/>
      <c r="B297" s="33"/>
      <c r="C297" s="32"/>
      <c r="D297" s="32"/>
    </row>
    <row r="298" spans="1:4" x14ac:dyDescent="0.2">
      <c r="A298" s="116" t="s">
        <v>33</v>
      </c>
      <c r="B298" s="117"/>
      <c r="C298" s="124" t="s">
        <v>50</v>
      </c>
      <c r="D298" s="126" t="s">
        <v>51</v>
      </c>
    </row>
    <row r="299" spans="1:4" x14ac:dyDescent="0.2">
      <c r="A299" s="122"/>
      <c r="B299" s="123"/>
      <c r="C299" s="125"/>
      <c r="D299" s="127"/>
    </row>
    <row r="300" spans="1:4" x14ac:dyDescent="0.2">
      <c r="A300" s="122"/>
      <c r="B300" s="123"/>
      <c r="C300" s="125"/>
      <c r="D300" s="128"/>
    </row>
    <row r="301" spans="1:4" x14ac:dyDescent="0.2">
      <c r="A301" s="87"/>
      <c r="B301" s="83"/>
      <c r="C301" s="85"/>
      <c r="D301" s="85"/>
    </row>
    <row r="302" spans="1:4" ht="13.5" x14ac:dyDescent="0.25">
      <c r="A302" s="21" t="s">
        <v>36</v>
      </c>
      <c r="B302" s="86">
        <v>0</v>
      </c>
      <c r="C302" s="88">
        <v>0</v>
      </c>
      <c r="D302" s="47">
        <v>0</v>
      </c>
    </row>
    <row r="303" spans="1:4" ht="13.5" x14ac:dyDescent="0.25">
      <c r="A303" s="21" t="s">
        <v>36</v>
      </c>
      <c r="B303" s="86">
        <v>675</v>
      </c>
      <c r="C303" s="88">
        <v>1.4999999999999999E-2</v>
      </c>
      <c r="D303" s="47">
        <v>0</v>
      </c>
    </row>
    <row r="304" spans="1:4" ht="13.5" x14ac:dyDescent="0.25">
      <c r="A304" s="21" t="s">
        <v>36</v>
      </c>
      <c r="B304" s="86">
        <v>696</v>
      </c>
      <c r="C304" s="88">
        <v>2.5000000000000001E-2</v>
      </c>
      <c r="D304" s="90">
        <v>5.0000000000000001E-3</v>
      </c>
    </row>
    <row r="305" spans="1:4" ht="13.5" x14ac:dyDescent="0.25">
      <c r="A305" s="21" t="s">
        <v>36</v>
      </c>
      <c r="B305" s="86">
        <v>764</v>
      </c>
      <c r="C305" s="88">
        <v>3.5000000000000003E-2</v>
      </c>
      <c r="D305" s="90">
        <v>1.4999999999999999E-2</v>
      </c>
    </row>
    <row r="306" spans="1:4" ht="13.5" x14ac:dyDescent="0.25">
      <c r="A306" s="21" t="s">
        <v>36</v>
      </c>
      <c r="B306" s="86">
        <v>847</v>
      </c>
      <c r="C306" s="88">
        <v>0.05</v>
      </c>
      <c r="D306" s="90">
        <v>0.03</v>
      </c>
    </row>
    <row r="307" spans="1:4" ht="13.5" x14ac:dyDescent="0.25">
      <c r="A307" s="21" t="s">
        <v>36</v>
      </c>
      <c r="B307" s="86">
        <v>939</v>
      </c>
      <c r="C307" s="88">
        <v>0.06</v>
      </c>
      <c r="D307" s="90">
        <v>0.03</v>
      </c>
    </row>
    <row r="308" spans="1:4" ht="13.5" x14ac:dyDescent="0.25">
      <c r="A308" s="21" t="s">
        <v>36</v>
      </c>
      <c r="B308" s="86">
        <v>1012</v>
      </c>
      <c r="C308" s="88">
        <v>7.0000000000000007E-2</v>
      </c>
      <c r="D308" s="90">
        <v>0.04</v>
      </c>
    </row>
    <row r="309" spans="1:4" ht="13.5" x14ac:dyDescent="0.25">
      <c r="A309" s="21" t="s">
        <v>36</v>
      </c>
      <c r="B309" s="86">
        <v>1094</v>
      </c>
      <c r="C309" s="88">
        <v>0.08</v>
      </c>
      <c r="D309" s="90">
        <v>0.04</v>
      </c>
    </row>
    <row r="310" spans="1:4" ht="13.5" x14ac:dyDescent="0.25">
      <c r="A310" s="21" t="s">
        <v>36</v>
      </c>
      <c r="B310" s="86">
        <v>1125</v>
      </c>
      <c r="C310" s="88">
        <v>0.09</v>
      </c>
      <c r="D310" s="90">
        <v>0.05</v>
      </c>
    </row>
    <row r="311" spans="1:4" ht="13.5" x14ac:dyDescent="0.25">
      <c r="A311" s="21" t="s">
        <v>36</v>
      </c>
      <c r="B311" s="86">
        <v>1208</v>
      </c>
      <c r="C311" s="88">
        <v>0.1</v>
      </c>
      <c r="D311" s="90">
        <v>0.05</v>
      </c>
    </row>
    <row r="312" spans="1:4" ht="13.5" x14ac:dyDescent="0.25">
      <c r="A312" s="21" t="s">
        <v>36</v>
      </c>
      <c r="B312" s="86">
        <v>1280</v>
      </c>
      <c r="C312" s="88">
        <v>0.11</v>
      </c>
      <c r="D312" s="90">
        <v>0.06</v>
      </c>
    </row>
    <row r="313" spans="1:4" ht="13.5" x14ac:dyDescent="0.25">
      <c r="A313" s="21" t="s">
        <v>36</v>
      </c>
      <c r="B313" s="86">
        <v>1383</v>
      </c>
      <c r="C313" s="88">
        <v>0.12</v>
      </c>
      <c r="D313" s="90">
        <v>7.0000000000000007E-2</v>
      </c>
    </row>
    <row r="314" spans="1:4" ht="13.5" x14ac:dyDescent="0.25">
      <c r="A314" s="21" t="s">
        <v>36</v>
      </c>
      <c r="B314" s="86">
        <v>1487</v>
      </c>
      <c r="C314" s="88">
        <v>0.13</v>
      </c>
      <c r="D314" s="90">
        <v>0.08</v>
      </c>
    </row>
    <row r="315" spans="1:4" ht="13.5" x14ac:dyDescent="0.25">
      <c r="A315" s="21" t="s">
        <v>36</v>
      </c>
      <c r="B315" s="86">
        <v>1621</v>
      </c>
      <c r="C315" s="88">
        <v>0.14000000000000001</v>
      </c>
      <c r="D315" s="90">
        <v>9.5000000000000001E-2</v>
      </c>
    </row>
    <row r="316" spans="1:4" ht="13.5" x14ac:dyDescent="0.25">
      <c r="A316" s="21" t="s">
        <v>36</v>
      </c>
      <c r="B316" s="86">
        <v>1755</v>
      </c>
      <c r="C316" s="88">
        <v>0.14499999999999999</v>
      </c>
      <c r="D316" s="90">
        <v>0.105</v>
      </c>
    </row>
    <row r="317" spans="1:4" ht="13.5" x14ac:dyDescent="0.25">
      <c r="A317" s="21" t="s">
        <v>36</v>
      </c>
      <c r="B317" s="86">
        <v>1838</v>
      </c>
      <c r="C317" s="88">
        <v>0.155</v>
      </c>
      <c r="D317" s="90">
        <v>0.115</v>
      </c>
    </row>
    <row r="318" spans="1:4" ht="13.5" x14ac:dyDescent="0.25">
      <c r="A318" s="21" t="s">
        <v>36</v>
      </c>
      <c r="B318" s="86">
        <v>1940</v>
      </c>
      <c r="C318" s="88">
        <v>0.17499999999999999</v>
      </c>
      <c r="D318" s="90">
        <v>0.125</v>
      </c>
    </row>
    <row r="319" spans="1:4" ht="13.5" x14ac:dyDescent="0.25">
      <c r="A319" s="21" t="s">
        <v>36</v>
      </c>
      <c r="B319" s="86">
        <v>2044</v>
      </c>
      <c r="C319" s="88">
        <v>0.185</v>
      </c>
      <c r="D319" s="90">
        <v>0.13500000000000001</v>
      </c>
    </row>
    <row r="320" spans="1:4" ht="13.5" x14ac:dyDescent="0.25">
      <c r="A320" s="21" t="s">
        <v>36</v>
      </c>
      <c r="B320" s="86">
        <v>2167</v>
      </c>
      <c r="C320" s="88">
        <v>0.2</v>
      </c>
      <c r="D320" s="90">
        <v>0.14499999999999999</v>
      </c>
    </row>
    <row r="321" spans="1:4" ht="13.5" x14ac:dyDescent="0.25">
      <c r="A321" s="21" t="s">
        <v>36</v>
      </c>
      <c r="B321" s="86">
        <v>2302</v>
      </c>
      <c r="C321" s="88">
        <v>0.21</v>
      </c>
      <c r="D321" s="90">
        <v>0.15</v>
      </c>
    </row>
    <row r="322" spans="1:4" ht="13.5" x14ac:dyDescent="0.25">
      <c r="A322" s="21" t="s">
        <v>36</v>
      </c>
      <c r="B322" s="86">
        <v>2456</v>
      </c>
      <c r="C322" s="88">
        <v>0.22</v>
      </c>
      <c r="D322" s="90">
        <v>0.16</v>
      </c>
    </row>
    <row r="323" spans="1:4" ht="13.5" x14ac:dyDescent="0.25">
      <c r="A323" s="21" t="s">
        <v>36</v>
      </c>
      <c r="B323" s="86">
        <v>2591</v>
      </c>
      <c r="C323" s="88">
        <v>0.23499999999999999</v>
      </c>
      <c r="D323" s="90">
        <v>0.17</v>
      </c>
    </row>
    <row r="324" spans="1:4" ht="13.5" x14ac:dyDescent="0.25">
      <c r="A324" s="21" t="s">
        <v>36</v>
      </c>
      <c r="B324" s="22">
        <v>2671</v>
      </c>
      <c r="C324" s="88">
        <v>0.245</v>
      </c>
      <c r="D324" s="90">
        <v>0.18</v>
      </c>
    </row>
    <row r="325" spans="1:4" ht="13.5" x14ac:dyDescent="0.25">
      <c r="A325" s="21" t="s">
        <v>36</v>
      </c>
      <c r="B325" s="22">
        <v>2822</v>
      </c>
      <c r="C325" s="88">
        <v>0.255</v>
      </c>
      <c r="D325" s="90">
        <v>0.18</v>
      </c>
    </row>
    <row r="326" spans="1:4" ht="13.5" x14ac:dyDescent="0.25">
      <c r="A326" s="21" t="s">
        <v>36</v>
      </c>
      <c r="B326" s="22">
        <v>2994</v>
      </c>
      <c r="C326" s="88">
        <v>0.26500000000000001</v>
      </c>
      <c r="D326" s="90">
        <v>0.2</v>
      </c>
    </row>
    <row r="327" spans="1:4" ht="13.5" x14ac:dyDescent="0.25">
      <c r="A327" s="21" t="s">
        <v>36</v>
      </c>
      <c r="B327" s="22">
        <v>3195</v>
      </c>
      <c r="C327" s="88">
        <v>0.27500000000000002</v>
      </c>
      <c r="D327" s="90">
        <v>0.21</v>
      </c>
    </row>
    <row r="328" spans="1:4" ht="13.5" x14ac:dyDescent="0.25">
      <c r="A328" s="21" t="s">
        <v>36</v>
      </c>
      <c r="B328" s="22">
        <v>3377</v>
      </c>
      <c r="C328" s="88">
        <v>0.28499999999999998</v>
      </c>
      <c r="D328" s="90">
        <v>0.22</v>
      </c>
    </row>
    <row r="329" spans="1:4" ht="13.5" x14ac:dyDescent="0.25">
      <c r="A329" s="21" t="s">
        <v>36</v>
      </c>
      <c r="B329" s="22">
        <v>3588</v>
      </c>
      <c r="C329" s="88">
        <v>0.29499999999999998</v>
      </c>
      <c r="D329" s="90">
        <v>0.24</v>
      </c>
    </row>
    <row r="330" spans="1:4" ht="13.5" x14ac:dyDescent="0.25">
      <c r="A330" s="21" t="s">
        <v>36</v>
      </c>
      <c r="B330" s="22">
        <v>3830</v>
      </c>
      <c r="C330" s="88">
        <v>0.30499999999999999</v>
      </c>
      <c r="D330" s="90">
        <v>0.25</v>
      </c>
    </row>
    <row r="331" spans="1:4" ht="13.5" x14ac:dyDescent="0.25">
      <c r="A331" s="21" t="s">
        <v>36</v>
      </c>
      <c r="B331" s="22">
        <v>4103</v>
      </c>
      <c r="C331" s="88">
        <v>0.315</v>
      </c>
      <c r="D331" s="90">
        <v>0.26</v>
      </c>
    </row>
    <row r="332" spans="1:4" ht="13.5" x14ac:dyDescent="0.25">
      <c r="A332" s="21" t="s">
        <v>36</v>
      </c>
      <c r="B332" s="22">
        <v>4385</v>
      </c>
      <c r="C332" s="88">
        <v>0.33500000000000002</v>
      </c>
      <c r="D332" s="90">
        <v>0.27</v>
      </c>
    </row>
    <row r="333" spans="1:4" ht="13.5" x14ac:dyDescent="0.25">
      <c r="A333" s="21" t="s">
        <v>36</v>
      </c>
      <c r="B333" s="22">
        <v>4647</v>
      </c>
      <c r="C333" s="88">
        <v>0.34499999999999997</v>
      </c>
      <c r="D333" s="90">
        <v>0.28000000000000003</v>
      </c>
    </row>
    <row r="334" spans="1:4" ht="13.5" x14ac:dyDescent="0.25">
      <c r="A334" s="21" t="s">
        <v>36</v>
      </c>
      <c r="B334" s="22">
        <v>4909</v>
      </c>
      <c r="C334" s="88">
        <v>0.36</v>
      </c>
      <c r="D334" s="90">
        <v>0.29499999999999998</v>
      </c>
    </row>
    <row r="335" spans="1:4" ht="13.5" x14ac:dyDescent="0.25">
      <c r="A335" s="21" t="s">
        <v>36</v>
      </c>
      <c r="B335" s="22">
        <v>5211</v>
      </c>
      <c r="C335" s="88">
        <v>0.37</v>
      </c>
      <c r="D335" s="90">
        <v>0.30499999999999999</v>
      </c>
    </row>
    <row r="336" spans="1:4" ht="13.5" x14ac:dyDescent="0.25">
      <c r="A336" s="21" t="s">
        <v>36</v>
      </c>
      <c r="B336" s="22">
        <v>5645</v>
      </c>
      <c r="C336" s="88">
        <v>0.38</v>
      </c>
      <c r="D336" s="90">
        <v>0.315</v>
      </c>
    </row>
    <row r="337" spans="1:4" ht="13.5" x14ac:dyDescent="0.25">
      <c r="A337" s="21" t="s">
        <v>36</v>
      </c>
      <c r="B337" s="22">
        <v>7661</v>
      </c>
      <c r="C337" s="88">
        <v>0.39</v>
      </c>
      <c r="D337" s="90">
        <v>0.32500000000000001</v>
      </c>
    </row>
    <row r="338" spans="1:4" ht="13.5" x14ac:dyDescent="0.25">
      <c r="A338" s="21" t="s">
        <v>36</v>
      </c>
      <c r="B338" s="22">
        <v>8000</v>
      </c>
      <c r="C338" s="88">
        <v>0.39</v>
      </c>
      <c r="D338" s="90">
        <v>0.33500000000000002</v>
      </c>
    </row>
    <row r="339" spans="1:4" ht="13.5" x14ac:dyDescent="0.25">
      <c r="A339" s="27" t="s">
        <v>43</v>
      </c>
      <c r="B339" s="22">
        <v>9200</v>
      </c>
      <c r="C339" s="91">
        <v>0.4</v>
      </c>
      <c r="D339" s="89">
        <v>0.34499999999999997</v>
      </c>
    </row>
  </sheetData>
  <mergeCells count="16">
    <mergeCell ref="A147:H147"/>
    <mergeCell ref="A154:B155"/>
    <mergeCell ref="A195:H195"/>
    <mergeCell ref="A202:B203"/>
    <mergeCell ref="A1:H1"/>
    <mergeCell ref="A8:B9"/>
    <mergeCell ref="A49:H49"/>
    <mergeCell ref="A56:B57"/>
    <mergeCell ref="A96:H96"/>
    <mergeCell ref="A103:B104"/>
    <mergeCell ref="A242:H242"/>
    <mergeCell ref="A249:B250"/>
    <mergeCell ref="A292:D293"/>
    <mergeCell ref="A298:B300"/>
    <mergeCell ref="C298:C300"/>
    <mergeCell ref="D298:D30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1"/>
  <sheetViews>
    <sheetView workbookViewId="0">
      <selection activeCell="E351" sqref="E351"/>
    </sheetView>
  </sheetViews>
  <sheetFormatPr defaultColWidth="9.140625" defaultRowHeight="12.75" x14ac:dyDescent="0.2"/>
  <cols>
    <col min="1" max="1" width="12.42578125" style="3" customWidth="1"/>
    <col min="2" max="2" width="12.5703125" style="3" customWidth="1"/>
    <col min="3" max="3" width="8.42578125" style="3" customWidth="1"/>
    <col min="4" max="4" width="9.42578125" style="3" customWidth="1"/>
    <col min="5" max="5" width="9.7109375" style="3" customWidth="1"/>
    <col min="6" max="16384" width="9.140625" style="3"/>
  </cols>
  <sheetData>
    <row r="1" spans="1:11" x14ac:dyDescent="0.2">
      <c r="A1" s="129" t="s">
        <v>30</v>
      </c>
      <c r="B1" s="130"/>
      <c r="C1" s="130"/>
      <c r="D1" s="130"/>
      <c r="E1" s="130"/>
      <c r="F1" s="130"/>
      <c r="G1" s="130"/>
      <c r="H1" s="130"/>
    </row>
    <row r="4" spans="1:11" x14ac:dyDescent="0.2">
      <c r="A4" s="4" t="s">
        <v>31</v>
      </c>
      <c r="B4" s="5"/>
      <c r="C4" s="4"/>
      <c r="D4" s="4"/>
      <c r="E4" s="4"/>
      <c r="F4" s="4"/>
      <c r="G4" s="4"/>
      <c r="H4" s="4"/>
    </row>
    <row r="5" spans="1:11" x14ac:dyDescent="0.2">
      <c r="A5" s="4" t="s">
        <v>32</v>
      </c>
      <c r="B5" s="6"/>
      <c r="C5" s="5"/>
      <c r="D5" s="5"/>
      <c r="E5" s="5"/>
      <c r="F5" s="5"/>
      <c r="G5" s="5"/>
      <c r="H5" s="5"/>
    </row>
    <row r="6" spans="1:11" ht="15.75" x14ac:dyDescent="0.25">
      <c r="A6" s="4"/>
      <c r="B6" s="6"/>
      <c r="C6" s="5"/>
      <c r="D6" s="5"/>
      <c r="E6" s="5"/>
      <c r="F6" s="5"/>
      <c r="G6" s="5"/>
      <c r="H6" s="7"/>
    </row>
    <row r="7" spans="1:11" x14ac:dyDescent="0.2">
      <c r="B7" s="8"/>
    </row>
    <row r="8" spans="1:11" ht="19.5" customHeight="1" x14ac:dyDescent="0.2">
      <c r="A8" s="131" t="s">
        <v>33</v>
      </c>
      <c r="B8" s="132"/>
      <c r="C8" s="9" t="s">
        <v>34</v>
      </c>
      <c r="D8" s="10"/>
      <c r="E8" s="10"/>
      <c r="F8" s="10"/>
      <c r="G8" s="10"/>
      <c r="H8" s="11"/>
    </row>
    <row r="9" spans="1:11" ht="15.75" customHeight="1" x14ac:dyDescent="0.2">
      <c r="A9" s="133"/>
      <c r="B9" s="134"/>
      <c r="C9" s="12">
        <v>0</v>
      </c>
      <c r="D9" s="13">
        <v>1</v>
      </c>
      <c r="E9" s="12">
        <v>2</v>
      </c>
      <c r="F9" s="13">
        <v>3</v>
      </c>
      <c r="G9" s="12">
        <v>4</v>
      </c>
      <c r="H9" s="14" t="s">
        <v>35</v>
      </c>
    </row>
    <row r="10" spans="1:11" ht="15" x14ac:dyDescent="0.25">
      <c r="A10" s="15" t="s">
        <v>36</v>
      </c>
      <c r="B10" s="71">
        <v>0</v>
      </c>
      <c r="C10" s="70">
        <v>0</v>
      </c>
      <c r="D10" s="70">
        <v>0</v>
      </c>
      <c r="E10" s="70">
        <v>0</v>
      </c>
      <c r="F10" s="70">
        <v>0</v>
      </c>
      <c r="G10" s="70">
        <v>0</v>
      </c>
      <c r="H10" s="70">
        <v>0</v>
      </c>
      <c r="J10" s="20"/>
      <c r="K10" s="20"/>
    </row>
    <row r="11" spans="1:11" ht="15" x14ac:dyDescent="0.25">
      <c r="A11" s="21" t="s">
        <v>36</v>
      </c>
      <c r="B11" s="80">
        <v>585</v>
      </c>
      <c r="C11" s="70">
        <v>0.01</v>
      </c>
      <c r="D11" s="70">
        <v>0</v>
      </c>
      <c r="E11" s="70">
        <v>0</v>
      </c>
      <c r="F11" s="70">
        <v>0</v>
      </c>
      <c r="G11" s="70">
        <v>0</v>
      </c>
      <c r="H11" s="70">
        <v>0</v>
      </c>
      <c r="J11" s="20"/>
      <c r="K11" s="20"/>
    </row>
    <row r="12" spans="1:11" ht="15" x14ac:dyDescent="0.25">
      <c r="A12" s="21" t="s">
        <v>36</v>
      </c>
      <c r="B12" s="80">
        <v>590</v>
      </c>
      <c r="C12" s="70">
        <v>0.02</v>
      </c>
      <c r="D12" s="70">
        <v>0</v>
      </c>
      <c r="E12" s="70">
        <v>0</v>
      </c>
      <c r="F12" s="70">
        <v>0</v>
      </c>
      <c r="G12" s="70">
        <v>0</v>
      </c>
      <c r="H12" s="70">
        <v>0</v>
      </c>
      <c r="J12" s="20"/>
      <c r="K12" s="20"/>
    </row>
    <row r="13" spans="1:11" ht="15" x14ac:dyDescent="0.25">
      <c r="A13" s="21" t="s">
        <v>36</v>
      </c>
      <c r="B13" s="80">
        <v>595</v>
      </c>
      <c r="C13" s="70">
        <v>0.05</v>
      </c>
      <c r="D13" s="70">
        <v>0.03</v>
      </c>
      <c r="E13" s="70">
        <v>0.02</v>
      </c>
      <c r="F13" s="70">
        <v>0.01</v>
      </c>
      <c r="G13" s="70">
        <v>0</v>
      </c>
      <c r="H13" s="70">
        <v>0</v>
      </c>
      <c r="J13" s="20"/>
      <c r="K13" s="20"/>
    </row>
    <row r="14" spans="1:11" ht="15" x14ac:dyDescent="0.25">
      <c r="A14" s="21" t="s">
        <v>36</v>
      </c>
      <c r="B14" s="80">
        <v>633</v>
      </c>
      <c r="C14" s="70">
        <v>0.06</v>
      </c>
      <c r="D14" s="70">
        <v>0.04</v>
      </c>
      <c r="E14" s="70">
        <v>0.03</v>
      </c>
      <c r="F14" s="70">
        <v>1.4999999999999999E-2</v>
      </c>
      <c r="G14" s="70">
        <v>0.01</v>
      </c>
      <c r="H14" s="70">
        <v>0</v>
      </c>
      <c r="J14" s="20"/>
      <c r="K14" s="20"/>
    </row>
    <row r="15" spans="1:11" ht="15" x14ac:dyDescent="0.25">
      <c r="A15" s="21" t="s">
        <v>36</v>
      </c>
      <c r="B15" s="80">
        <v>675</v>
      </c>
      <c r="C15" s="70">
        <v>7.4999999999999997E-2</v>
      </c>
      <c r="D15" s="70">
        <v>5.5E-2</v>
      </c>
      <c r="E15" s="70">
        <v>4.4999999999999998E-2</v>
      </c>
      <c r="F15" s="70">
        <v>2.5000000000000001E-2</v>
      </c>
      <c r="G15" s="70">
        <v>1.4999999999999999E-2</v>
      </c>
      <c r="H15" s="70">
        <v>0.01</v>
      </c>
      <c r="J15" s="20"/>
      <c r="K15" s="20"/>
    </row>
    <row r="16" spans="1:11" ht="15" x14ac:dyDescent="0.25">
      <c r="A16" s="21" t="s">
        <v>36</v>
      </c>
      <c r="B16" s="80">
        <v>726</v>
      </c>
      <c r="C16" s="70">
        <v>8.5000000000000006E-2</v>
      </c>
      <c r="D16" s="70">
        <v>7.4999999999999997E-2</v>
      </c>
      <c r="E16" s="70">
        <v>5.5E-2</v>
      </c>
      <c r="F16" s="70">
        <v>3.5000000000000003E-2</v>
      </c>
      <c r="G16" s="70">
        <v>2.5000000000000001E-2</v>
      </c>
      <c r="H16" s="70">
        <v>1.4999999999999999E-2</v>
      </c>
      <c r="J16" s="20"/>
      <c r="K16" s="20"/>
    </row>
    <row r="17" spans="1:11" ht="15" x14ac:dyDescent="0.25">
      <c r="A17" s="21" t="s">
        <v>36</v>
      </c>
      <c r="B17" s="80">
        <v>801</v>
      </c>
      <c r="C17" s="70">
        <v>0.11</v>
      </c>
      <c r="D17" s="70">
        <v>0.1</v>
      </c>
      <c r="E17" s="70">
        <v>0.08</v>
      </c>
      <c r="F17" s="70">
        <v>0.06</v>
      </c>
      <c r="G17" s="70">
        <v>0.05</v>
      </c>
      <c r="H17" s="70">
        <v>0.04</v>
      </c>
      <c r="J17" s="20"/>
      <c r="K17" s="20"/>
    </row>
    <row r="18" spans="1:11" ht="15" x14ac:dyDescent="0.25">
      <c r="A18" s="21" t="s">
        <v>36</v>
      </c>
      <c r="B18" s="80">
        <v>907</v>
      </c>
      <c r="C18" s="70">
        <v>0.125</v>
      </c>
      <c r="D18" s="70">
        <v>0.115</v>
      </c>
      <c r="E18" s="70">
        <v>0.105</v>
      </c>
      <c r="F18" s="70">
        <v>7.4999999999999997E-2</v>
      </c>
      <c r="G18" s="70">
        <v>6.5000000000000002E-2</v>
      </c>
      <c r="H18" s="70">
        <v>5.5E-2</v>
      </c>
    </row>
    <row r="19" spans="1:11" ht="15" x14ac:dyDescent="0.25">
      <c r="A19" s="21" t="s">
        <v>36</v>
      </c>
      <c r="B19" s="80">
        <v>988</v>
      </c>
      <c r="C19" s="70">
        <v>0.13500000000000001</v>
      </c>
      <c r="D19" s="70">
        <v>0.125</v>
      </c>
      <c r="E19" s="70">
        <v>0.115</v>
      </c>
      <c r="F19" s="70">
        <v>9.5000000000000001E-2</v>
      </c>
      <c r="G19" s="70">
        <v>7.4999999999999997E-2</v>
      </c>
      <c r="H19" s="70">
        <v>6.5000000000000002E-2</v>
      </c>
    </row>
    <row r="20" spans="1:11" ht="15" x14ac:dyDescent="0.25">
      <c r="A20" s="21" t="s">
        <v>36</v>
      </c>
      <c r="B20" s="80">
        <v>1048</v>
      </c>
      <c r="C20" s="70">
        <v>0.14499999999999999</v>
      </c>
      <c r="D20" s="70">
        <v>0.13500000000000001</v>
      </c>
      <c r="E20" s="70">
        <v>0.125</v>
      </c>
      <c r="F20" s="70">
        <v>0.105</v>
      </c>
      <c r="G20" s="70">
        <v>9.5000000000000001E-2</v>
      </c>
      <c r="H20" s="70">
        <v>8.5000000000000006E-2</v>
      </c>
    </row>
    <row r="21" spans="1:11" ht="15" x14ac:dyDescent="0.25">
      <c r="A21" s="21" t="s">
        <v>36</v>
      </c>
      <c r="B21" s="80">
        <v>1124</v>
      </c>
      <c r="C21" s="70">
        <v>0.155</v>
      </c>
      <c r="D21" s="70">
        <v>0.14499999999999999</v>
      </c>
      <c r="E21" s="70">
        <v>0.13500000000000001</v>
      </c>
      <c r="F21" s="70">
        <v>0.115</v>
      </c>
      <c r="G21" s="70">
        <v>0.105</v>
      </c>
      <c r="H21" s="70">
        <v>9.5000000000000001E-2</v>
      </c>
    </row>
    <row r="22" spans="1:11" ht="15" x14ac:dyDescent="0.25">
      <c r="A22" s="21" t="s">
        <v>36</v>
      </c>
      <c r="B22" s="80">
        <v>1205</v>
      </c>
      <c r="C22" s="70">
        <v>0.16500000000000001</v>
      </c>
      <c r="D22" s="70">
        <v>0.155</v>
      </c>
      <c r="E22" s="70">
        <v>0.14499999999999999</v>
      </c>
      <c r="F22" s="70">
        <v>0.125</v>
      </c>
      <c r="G22" s="70">
        <v>0.115</v>
      </c>
      <c r="H22" s="70">
        <v>0.105</v>
      </c>
    </row>
    <row r="23" spans="1:11" ht="15" x14ac:dyDescent="0.25">
      <c r="A23" s="21" t="s">
        <v>36</v>
      </c>
      <c r="B23" s="80">
        <v>1300</v>
      </c>
      <c r="C23" s="70">
        <v>0.17499999999999999</v>
      </c>
      <c r="D23" s="70">
        <v>0.16500000000000001</v>
      </c>
      <c r="E23" s="70">
        <v>0.155</v>
      </c>
      <c r="F23" s="70">
        <v>0.13500000000000001</v>
      </c>
      <c r="G23" s="70">
        <v>0.13500000000000001</v>
      </c>
      <c r="H23" s="70">
        <v>0.125</v>
      </c>
    </row>
    <row r="24" spans="1:11" ht="15" x14ac:dyDescent="0.25">
      <c r="A24" s="21" t="s">
        <v>36</v>
      </c>
      <c r="B24" s="80">
        <v>1401</v>
      </c>
      <c r="C24" s="70">
        <v>0.185</v>
      </c>
      <c r="D24" s="70">
        <v>0.17499999999999999</v>
      </c>
      <c r="E24" s="70">
        <v>0.16500000000000001</v>
      </c>
      <c r="F24" s="70">
        <v>0.155</v>
      </c>
      <c r="G24" s="70">
        <v>0.14499999999999999</v>
      </c>
      <c r="H24" s="70">
        <v>0.13500000000000001</v>
      </c>
    </row>
    <row r="25" spans="1:11" ht="15" x14ac:dyDescent="0.25">
      <c r="A25" s="21" t="s">
        <v>36</v>
      </c>
      <c r="B25" s="80">
        <v>1537</v>
      </c>
      <c r="C25" s="70">
        <v>0.2</v>
      </c>
      <c r="D25" s="70">
        <v>0.19</v>
      </c>
      <c r="E25" s="70">
        <v>0.19</v>
      </c>
      <c r="F25" s="70">
        <v>0.17</v>
      </c>
      <c r="G25" s="70">
        <v>0.16</v>
      </c>
      <c r="H25" s="70">
        <v>0.15</v>
      </c>
    </row>
    <row r="26" spans="1:11" ht="15" x14ac:dyDescent="0.25">
      <c r="A26" s="21" t="s">
        <v>36</v>
      </c>
      <c r="B26" s="80">
        <v>1683</v>
      </c>
      <c r="C26" s="70">
        <v>0.215</v>
      </c>
      <c r="D26" s="70">
        <v>0.20499999999999999</v>
      </c>
      <c r="E26" s="70">
        <v>0.20499999999999999</v>
      </c>
      <c r="F26" s="70">
        <v>0.185</v>
      </c>
      <c r="G26" s="70">
        <v>0.17499999999999999</v>
      </c>
      <c r="H26" s="70">
        <v>0.17499999999999999</v>
      </c>
    </row>
    <row r="27" spans="1:11" ht="15" x14ac:dyDescent="0.25">
      <c r="A27" s="21" t="s">
        <v>36</v>
      </c>
      <c r="B27" s="80">
        <v>1840</v>
      </c>
      <c r="C27" s="70">
        <v>0.22500000000000001</v>
      </c>
      <c r="D27" s="70">
        <v>0.215</v>
      </c>
      <c r="E27" s="70">
        <v>0.215</v>
      </c>
      <c r="F27" s="70">
        <v>0.19500000000000001</v>
      </c>
      <c r="G27" s="70">
        <v>0.19500000000000001</v>
      </c>
      <c r="H27" s="70">
        <v>0.185</v>
      </c>
    </row>
    <row r="28" spans="1:11" ht="15" x14ac:dyDescent="0.25">
      <c r="A28" s="21" t="s">
        <v>36</v>
      </c>
      <c r="B28" s="80">
        <v>1945</v>
      </c>
      <c r="C28" s="70">
        <v>0.23499999999999999</v>
      </c>
      <c r="D28" s="70">
        <v>0.22500000000000001</v>
      </c>
      <c r="E28" s="70">
        <v>0.22500000000000001</v>
      </c>
      <c r="F28" s="70">
        <v>0.20499999999999999</v>
      </c>
      <c r="G28" s="70">
        <v>0.20499999999999999</v>
      </c>
      <c r="H28" s="70">
        <v>0.19500000000000001</v>
      </c>
    </row>
    <row r="29" spans="1:11" ht="15" x14ac:dyDescent="0.25">
      <c r="A29" s="21" t="s">
        <v>36</v>
      </c>
      <c r="B29" s="80">
        <v>2056</v>
      </c>
      <c r="C29" s="70">
        <v>0.245</v>
      </c>
      <c r="D29" s="70">
        <v>0.23499999999999999</v>
      </c>
      <c r="E29" s="70">
        <v>0.23499999999999999</v>
      </c>
      <c r="F29" s="70">
        <v>0.215</v>
      </c>
      <c r="G29" s="70">
        <v>0.215</v>
      </c>
      <c r="H29" s="70">
        <v>0.20499999999999999</v>
      </c>
    </row>
    <row r="30" spans="1:11" ht="15" x14ac:dyDescent="0.25">
      <c r="A30" s="21" t="s">
        <v>36</v>
      </c>
      <c r="B30" s="80">
        <v>2182</v>
      </c>
      <c r="C30" s="70">
        <v>0.255</v>
      </c>
      <c r="D30" s="70">
        <v>0.245</v>
      </c>
      <c r="E30" s="70">
        <v>0.245</v>
      </c>
      <c r="F30" s="70">
        <v>0.22500000000000001</v>
      </c>
      <c r="G30" s="70">
        <v>0.22500000000000001</v>
      </c>
      <c r="H30" s="70">
        <v>0.215</v>
      </c>
    </row>
    <row r="31" spans="1:11" ht="15" x14ac:dyDescent="0.25">
      <c r="A31" s="21" t="s">
        <v>36</v>
      </c>
      <c r="B31" s="80">
        <v>2328</v>
      </c>
      <c r="C31" s="70">
        <v>0.26500000000000001</v>
      </c>
      <c r="D31" s="70">
        <v>0.26500000000000001</v>
      </c>
      <c r="E31" s="70">
        <v>0.255</v>
      </c>
      <c r="F31" s="70">
        <v>0.245</v>
      </c>
      <c r="G31" s="70">
        <v>0.23499999999999999</v>
      </c>
      <c r="H31" s="70">
        <v>0.23499999999999999</v>
      </c>
    </row>
    <row r="32" spans="1:11" ht="15" x14ac:dyDescent="0.25">
      <c r="A32" s="21" t="s">
        <v>36</v>
      </c>
      <c r="B32" s="80">
        <v>2495</v>
      </c>
      <c r="C32" s="70">
        <v>0.27500000000000002</v>
      </c>
      <c r="D32" s="70">
        <v>0.27500000000000002</v>
      </c>
      <c r="E32" s="70">
        <v>0.26500000000000001</v>
      </c>
      <c r="F32" s="70">
        <v>0.255</v>
      </c>
      <c r="G32" s="70">
        <v>0.245</v>
      </c>
      <c r="H32" s="70">
        <v>0.245</v>
      </c>
    </row>
    <row r="33" spans="1:8" ht="15" x14ac:dyDescent="0.25">
      <c r="A33" s="21" t="s">
        <v>36</v>
      </c>
      <c r="B33" s="80">
        <v>2722</v>
      </c>
      <c r="C33" s="70">
        <v>0.28499999999999998</v>
      </c>
      <c r="D33" s="70">
        <v>0.28499999999999998</v>
      </c>
      <c r="E33" s="70">
        <v>0.27500000000000002</v>
      </c>
      <c r="F33" s="70">
        <v>0.26500000000000001</v>
      </c>
      <c r="G33" s="70">
        <v>0.255</v>
      </c>
      <c r="H33" s="70">
        <v>0.255</v>
      </c>
    </row>
    <row r="34" spans="1:8" ht="15" x14ac:dyDescent="0.25">
      <c r="A34" s="21" t="s">
        <v>36</v>
      </c>
      <c r="B34" s="80">
        <v>3054</v>
      </c>
      <c r="C34" s="70">
        <v>0.29499999999999998</v>
      </c>
      <c r="D34" s="70">
        <v>0.29499999999999998</v>
      </c>
      <c r="E34" s="70">
        <v>0.28499999999999998</v>
      </c>
      <c r="F34" s="70">
        <v>0.27500000000000002</v>
      </c>
      <c r="G34" s="70">
        <v>0.27500000000000002</v>
      </c>
      <c r="H34" s="70">
        <v>0.26500000000000001</v>
      </c>
    </row>
    <row r="35" spans="1:8" ht="15" x14ac:dyDescent="0.25">
      <c r="A35" s="21" t="s">
        <v>36</v>
      </c>
      <c r="B35" s="80">
        <v>3478</v>
      </c>
      <c r="C35" s="70">
        <v>0.30499999999999999</v>
      </c>
      <c r="D35" s="70">
        <v>0.30499999999999999</v>
      </c>
      <c r="E35" s="70">
        <v>0.29499999999999998</v>
      </c>
      <c r="F35" s="70">
        <v>0.28499999999999998</v>
      </c>
      <c r="G35" s="70">
        <v>0.28499999999999998</v>
      </c>
      <c r="H35" s="70">
        <v>0.28499999999999998</v>
      </c>
    </row>
    <row r="36" spans="1:8" ht="15" x14ac:dyDescent="0.25">
      <c r="A36" s="21" t="s">
        <v>36</v>
      </c>
      <c r="B36" s="80">
        <v>4052</v>
      </c>
      <c r="C36" s="70">
        <v>0.32500000000000001</v>
      </c>
      <c r="D36" s="70">
        <v>0.32</v>
      </c>
      <c r="E36" s="70">
        <v>0.31</v>
      </c>
      <c r="F36" s="70">
        <v>0.3</v>
      </c>
      <c r="G36" s="70">
        <v>0.3</v>
      </c>
      <c r="H36" s="70">
        <v>0.3</v>
      </c>
    </row>
    <row r="37" spans="1:8" ht="15" x14ac:dyDescent="0.25">
      <c r="A37" s="21" t="s">
        <v>36</v>
      </c>
      <c r="B37" s="80">
        <v>4576</v>
      </c>
      <c r="C37" s="70">
        <v>0.33500000000000002</v>
      </c>
      <c r="D37" s="70">
        <v>0.33</v>
      </c>
      <c r="E37" s="70">
        <v>0.33</v>
      </c>
      <c r="F37" s="70">
        <v>0.31</v>
      </c>
      <c r="G37" s="70">
        <v>0.31</v>
      </c>
      <c r="H37" s="70">
        <v>0.31</v>
      </c>
    </row>
    <row r="38" spans="1:8" ht="15" x14ac:dyDescent="0.25">
      <c r="A38" s="21" t="s">
        <v>36</v>
      </c>
      <c r="B38" s="80">
        <v>5111</v>
      </c>
      <c r="C38" s="70">
        <v>0.34499999999999997</v>
      </c>
      <c r="D38" s="70">
        <v>0.34</v>
      </c>
      <c r="E38" s="70">
        <v>0.34</v>
      </c>
      <c r="F38" s="70">
        <v>0.32</v>
      </c>
      <c r="G38" s="70">
        <v>0.32</v>
      </c>
      <c r="H38" s="70">
        <v>0.32</v>
      </c>
    </row>
    <row r="39" spans="1:8" ht="15" x14ac:dyDescent="0.25">
      <c r="A39" s="21" t="s">
        <v>36</v>
      </c>
      <c r="B39" s="80">
        <v>5786</v>
      </c>
      <c r="C39" s="70">
        <v>0.36499999999999999</v>
      </c>
      <c r="D39" s="70">
        <v>0.35499999999999998</v>
      </c>
      <c r="E39" s="70">
        <v>0.35499999999999998</v>
      </c>
      <c r="F39" s="70">
        <v>0.34</v>
      </c>
      <c r="G39" s="70">
        <v>0.34</v>
      </c>
      <c r="H39" s="70">
        <v>0.34</v>
      </c>
    </row>
    <row r="40" spans="1:8" ht="15" x14ac:dyDescent="0.25">
      <c r="A40" s="21" t="s">
        <v>36</v>
      </c>
      <c r="B40" s="80">
        <v>6653</v>
      </c>
      <c r="C40" s="70">
        <v>0.375</v>
      </c>
      <c r="D40" s="70">
        <v>0.36499999999999999</v>
      </c>
      <c r="E40" s="70">
        <v>0.36499999999999999</v>
      </c>
      <c r="F40" s="70">
        <v>0.36</v>
      </c>
      <c r="G40" s="70">
        <v>0.35</v>
      </c>
      <c r="H40" s="70">
        <v>0.35</v>
      </c>
    </row>
    <row r="41" spans="1:8" ht="15" x14ac:dyDescent="0.25">
      <c r="A41" s="21" t="s">
        <v>36</v>
      </c>
      <c r="B41" s="80">
        <v>7852</v>
      </c>
      <c r="C41" s="70">
        <v>0.39500000000000002</v>
      </c>
      <c r="D41" s="70">
        <v>0.38500000000000001</v>
      </c>
      <c r="E41" s="70">
        <v>0.38500000000000001</v>
      </c>
      <c r="F41" s="70">
        <v>0.38</v>
      </c>
      <c r="G41" s="70">
        <v>0.38</v>
      </c>
      <c r="H41" s="70">
        <v>0.37</v>
      </c>
    </row>
    <row r="42" spans="1:8" ht="15" x14ac:dyDescent="0.25">
      <c r="A42" s="21" t="s">
        <v>36</v>
      </c>
      <c r="B42" s="80">
        <v>9455</v>
      </c>
      <c r="C42" s="70">
        <v>0.40500000000000003</v>
      </c>
      <c r="D42" s="70">
        <v>0.39500000000000002</v>
      </c>
      <c r="E42" s="70">
        <v>0.39500000000000002</v>
      </c>
      <c r="F42" s="70">
        <v>0.39</v>
      </c>
      <c r="G42" s="70">
        <v>0.39</v>
      </c>
      <c r="H42" s="70">
        <v>0.38</v>
      </c>
    </row>
    <row r="43" spans="1:8" ht="15" x14ac:dyDescent="0.25">
      <c r="A43" s="21" t="s">
        <v>36</v>
      </c>
      <c r="B43" s="80">
        <v>11159</v>
      </c>
      <c r="C43" s="70">
        <v>0.41499999999999998</v>
      </c>
      <c r="D43" s="70">
        <v>0.40500000000000003</v>
      </c>
      <c r="E43" s="70">
        <v>0.40500000000000003</v>
      </c>
      <c r="F43" s="70">
        <v>0.4</v>
      </c>
      <c r="G43" s="70">
        <v>0.4</v>
      </c>
      <c r="H43" s="70">
        <v>0.39</v>
      </c>
    </row>
    <row r="44" spans="1:8" ht="15" x14ac:dyDescent="0.25">
      <c r="A44" s="21" t="s">
        <v>36</v>
      </c>
      <c r="B44" s="80">
        <v>18648</v>
      </c>
      <c r="C44" s="70">
        <v>0.42499999999999999</v>
      </c>
      <c r="D44" s="70">
        <v>0.41499999999999998</v>
      </c>
      <c r="E44" s="70">
        <v>0.41499999999999998</v>
      </c>
      <c r="F44" s="70">
        <v>0.41</v>
      </c>
      <c r="G44" s="70">
        <v>0.41</v>
      </c>
      <c r="H44" s="70">
        <v>0.4</v>
      </c>
    </row>
    <row r="45" spans="1:8" ht="15" x14ac:dyDescent="0.25">
      <c r="A45" s="21" t="s">
        <v>36</v>
      </c>
      <c r="B45" s="80">
        <v>20000</v>
      </c>
      <c r="C45" s="70">
        <v>0.43</v>
      </c>
      <c r="D45" s="70">
        <v>0.42499999999999999</v>
      </c>
      <c r="E45" s="70">
        <v>0.42499999999999999</v>
      </c>
      <c r="F45" s="70">
        <v>0.42</v>
      </c>
      <c r="G45" s="70">
        <v>0.42</v>
      </c>
      <c r="H45" s="70">
        <v>0.41</v>
      </c>
    </row>
    <row r="46" spans="1:8" ht="15" x14ac:dyDescent="0.25">
      <c r="A46" s="21" t="s">
        <v>36</v>
      </c>
      <c r="B46" s="80">
        <v>22500</v>
      </c>
      <c r="C46" s="70">
        <v>0.435</v>
      </c>
      <c r="D46" s="70">
        <v>0.435</v>
      </c>
      <c r="E46" s="70">
        <v>0.435</v>
      </c>
      <c r="F46" s="70">
        <v>0.43</v>
      </c>
      <c r="G46" s="70">
        <v>0.43</v>
      </c>
      <c r="H46" s="70">
        <v>0.42</v>
      </c>
    </row>
    <row r="47" spans="1:8" ht="15" x14ac:dyDescent="0.25">
      <c r="A47" s="27" t="s">
        <v>37</v>
      </c>
      <c r="B47" s="80">
        <v>25000</v>
      </c>
      <c r="C47" s="72">
        <v>0.44500000000000001</v>
      </c>
      <c r="D47" s="72">
        <v>0.44500000000000001</v>
      </c>
      <c r="E47" s="72">
        <v>0.44500000000000001</v>
      </c>
      <c r="F47" s="72">
        <v>0.44</v>
      </c>
      <c r="G47" s="72">
        <v>0.44</v>
      </c>
      <c r="H47" s="72">
        <v>0.43</v>
      </c>
    </row>
    <row r="48" spans="1:8" ht="13.5" x14ac:dyDescent="0.25">
      <c r="A48" s="31"/>
      <c r="B48" s="22"/>
      <c r="C48" s="24"/>
      <c r="D48" s="24"/>
      <c r="E48" s="24"/>
      <c r="F48" s="24"/>
      <c r="G48" s="24"/>
      <c r="H48" s="24"/>
    </row>
    <row r="49" spans="1:8" x14ac:dyDescent="0.2">
      <c r="A49" s="135" t="s">
        <v>30</v>
      </c>
      <c r="B49" s="136"/>
      <c r="C49" s="136"/>
      <c r="D49" s="136"/>
      <c r="E49" s="136"/>
      <c r="F49" s="136"/>
      <c r="G49" s="136"/>
      <c r="H49" s="136"/>
    </row>
    <row r="50" spans="1:8" x14ac:dyDescent="0.2">
      <c r="A50" s="32"/>
      <c r="B50" s="33"/>
      <c r="C50" s="32"/>
      <c r="D50" s="32"/>
      <c r="E50" s="32"/>
      <c r="F50" s="32"/>
      <c r="G50" s="32"/>
      <c r="H50" s="32"/>
    </row>
    <row r="51" spans="1:8" x14ac:dyDescent="0.2">
      <c r="A51" s="34"/>
      <c r="B51" s="33"/>
      <c r="C51" s="32"/>
      <c r="D51" s="32"/>
      <c r="E51" s="32"/>
      <c r="F51" s="32"/>
      <c r="G51" s="35"/>
      <c r="H51" s="32"/>
    </row>
    <row r="52" spans="1:8" x14ac:dyDescent="0.2">
      <c r="A52" s="36" t="s">
        <v>38</v>
      </c>
      <c r="B52" s="37"/>
      <c r="C52" s="37"/>
      <c r="D52" s="37"/>
      <c r="E52" s="37"/>
      <c r="F52" s="37"/>
      <c r="G52" s="37"/>
      <c r="H52" s="37"/>
    </row>
    <row r="53" spans="1:8" x14ac:dyDescent="0.2">
      <c r="A53" s="36" t="s">
        <v>39</v>
      </c>
      <c r="B53" s="37"/>
      <c r="C53" s="37"/>
      <c r="D53" s="37"/>
      <c r="E53" s="37"/>
      <c r="F53" s="37"/>
      <c r="G53" s="37"/>
      <c r="H53" s="37"/>
    </row>
    <row r="54" spans="1:8" ht="15.75" x14ac:dyDescent="0.25">
      <c r="A54" s="32"/>
      <c r="B54" s="33"/>
      <c r="C54" s="32"/>
      <c r="D54" s="32"/>
      <c r="E54" s="32"/>
      <c r="F54" s="32"/>
      <c r="G54" s="32"/>
      <c r="H54" s="38"/>
    </row>
    <row r="55" spans="1:8" x14ac:dyDescent="0.2">
      <c r="A55" s="32"/>
      <c r="B55" s="33"/>
      <c r="C55" s="32"/>
      <c r="D55" s="32"/>
      <c r="E55" s="32"/>
      <c r="F55" s="32"/>
      <c r="G55" s="32"/>
      <c r="H55" s="32"/>
    </row>
    <row r="56" spans="1:8" x14ac:dyDescent="0.2">
      <c r="A56" s="116" t="s">
        <v>33</v>
      </c>
      <c r="B56" s="117"/>
      <c r="C56" s="39" t="s">
        <v>34</v>
      </c>
      <c r="D56" s="40"/>
      <c r="E56" s="40"/>
      <c r="F56" s="40"/>
      <c r="G56" s="40"/>
      <c r="H56" s="41"/>
    </row>
    <row r="57" spans="1:8" x14ac:dyDescent="0.2">
      <c r="A57" s="118"/>
      <c r="B57" s="119"/>
      <c r="C57" s="42">
        <v>0</v>
      </c>
      <c r="D57" s="43">
        <v>1</v>
      </c>
      <c r="E57" s="43">
        <v>2</v>
      </c>
      <c r="F57" s="43">
        <v>3</v>
      </c>
      <c r="G57" s="43">
        <v>4</v>
      </c>
      <c r="H57" s="44" t="s">
        <v>35</v>
      </c>
    </row>
    <row r="58" spans="1:8" ht="15" x14ac:dyDescent="0.25">
      <c r="A58" s="15" t="s">
        <v>36</v>
      </c>
      <c r="B58" s="74">
        <v>0</v>
      </c>
      <c r="C58" s="73">
        <v>0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</row>
    <row r="59" spans="1:8" ht="15" x14ac:dyDescent="0.25">
      <c r="A59" s="21" t="s">
        <v>36</v>
      </c>
      <c r="B59" s="80">
        <v>633</v>
      </c>
      <c r="C59" s="73">
        <v>5.0000000000000001E-3</v>
      </c>
      <c r="D59" s="73">
        <v>5.0000000000000001E-3</v>
      </c>
      <c r="E59" s="73">
        <v>5.0000000000000001E-3</v>
      </c>
      <c r="F59" s="73">
        <v>0</v>
      </c>
      <c r="G59" s="73">
        <v>0</v>
      </c>
      <c r="H59" s="73">
        <v>0</v>
      </c>
    </row>
    <row r="60" spans="1:8" ht="15" x14ac:dyDescent="0.25">
      <c r="A60" s="21" t="s">
        <v>36</v>
      </c>
      <c r="B60" s="80">
        <v>675</v>
      </c>
      <c r="C60" s="73">
        <v>2.5000000000000001E-2</v>
      </c>
      <c r="D60" s="73">
        <v>0.01</v>
      </c>
      <c r="E60" s="73">
        <v>0.01</v>
      </c>
      <c r="F60" s="73">
        <v>5.0000000000000001E-3</v>
      </c>
      <c r="G60" s="73">
        <v>0</v>
      </c>
      <c r="H60" s="73">
        <v>0</v>
      </c>
    </row>
    <row r="61" spans="1:8" ht="15" x14ac:dyDescent="0.25">
      <c r="A61" s="21" t="s">
        <v>36</v>
      </c>
      <c r="B61" s="80">
        <v>696</v>
      </c>
      <c r="C61" s="73">
        <v>3.5000000000000003E-2</v>
      </c>
      <c r="D61" s="73">
        <v>0.01</v>
      </c>
      <c r="E61" s="73">
        <v>0.01</v>
      </c>
      <c r="F61" s="73">
        <v>5.0000000000000001E-3</v>
      </c>
      <c r="G61" s="73">
        <v>5.0000000000000001E-3</v>
      </c>
      <c r="H61" s="73">
        <v>0</v>
      </c>
    </row>
    <row r="62" spans="1:8" ht="15" x14ac:dyDescent="0.25">
      <c r="A62" s="21" t="s">
        <v>36</v>
      </c>
      <c r="B62" s="80">
        <v>741</v>
      </c>
      <c r="C62" s="73">
        <v>0.05</v>
      </c>
      <c r="D62" s="73">
        <v>0.03</v>
      </c>
      <c r="E62" s="73">
        <v>1.4999999999999999E-2</v>
      </c>
      <c r="F62" s="73">
        <v>0.01</v>
      </c>
      <c r="G62" s="73">
        <v>0.01</v>
      </c>
      <c r="H62" s="73">
        <v>5.0000000000000001E-3</v>
      </c>
    </row>
    <row r="63" spans="1:8" ht="15" x14ac:dyDescent="0.25">
      <c r="A63" s="21" t="s">
        <v>36</v>
      </c>
      <c r="B63" s="80">
        <v>781</v>
      </c>
      <c r="C63" s="73">
        <v>0.06</v>
      </c>
      <c r="D63" s="73">
        <v>0.04</v>
      </c>
      <c r="E63" s="73">
        <v>0.03</v>
      </c>
      <c r="F63" s="73">
        <v>0.01</v>
      </c>
      <c r="G63" s="73">
        <v>0.01</v>
      </c>
      <c r="H63" s="73">
        <v>5.0000000000000001E-3</v>
      </c>
    </row>
    <row r="64" spans="1:8" ht="15" x14ac:dyDescent="0.25">
      <c r="A64" s="21" t="s">
        <v>36</v>
      </c>
      <c r="B64" s="80">
        <v>822</v>
      </c>
      <c r="C64" s="73">
        <v>7.0000000000000007E-2</v>
      </c>
      <c r="D64" s="73">
        <v>0.06</v>
      </c>
      <c r="E64" s="73">
        <v>0.04</v>
      </c>
      <c r="F64" s="73">
        <v>0.02</v>
      </c>
      <c r="G64" s="73">
        <v>0.01</v>
      </c>
      <c r="H64" s="73">
        <v>5.0000000000000001E-3</v>
      </c>
    </row>
    <row r="65" spans="1:8" ht="15" x14ac:dyDescent="0.25">
      <c r="A65" s="21" t="s">
        <v>36</v>
      </c>
      <c r="B65" s="80">
        <v>872</v>
      </c>
      <c r="C65" s="73">
        <v>0.08</v>
      </c>
      <c r="D65" s="73">
        <v>7.0000000000000007E-2</v>
      </c>
      <c r="E65" s="73">
        <v>0.06</v>
      </c>
      <c r="F65" s="73">
        <v>0.03</v>
      </c>
      <c r="G65" s="73">
        <v>0.02</v>
      </c>
      <c r="H65" s="73">
        <v>0.01</v>
      </c>
    </row>
    <row r="66" spans="1:8" ht="15" x14ac:dyDescent="0.25">
      <c r="A66" s="21" t="s">
        <v>36</v>
      </c>
      <c r="B66" s="80">
        <v>958</v>
      </c>
      <c r="C66" s="73">
        <v>0.09</v>
      </c>
      <c r="D66" s="73">
        <v>0.08</v>
      </c>
      <c r="E66" s="73">
        <v>7.0000000000000007E-2</v>
      </c>
      <c r="F66" s="73">
        <v>0.05</v>
      </c>
      <c r="G66" s="73">
        <v>0.03</v>
      </c>
      <c r="H66" s="73">
        <v>0.02</v>
      </c>
    </row>
    <row r="67" spans="1:8" ht="15" x14ac:dyDescent="0.25">
      <c r="A67" s="21" t="s">
        <v>36</v>
      </c>
      <c r="B67" s="80">
        <v>1063</v>
      </c>
      <c r="C67" s="73">
        <v>0.1</v>
      </c>
      <c r="D67" s="73">
        <v>0.09</v>
      </c>
      <c r="E67" s="73">
        <v>0.08</v>
      </c>
      <c r="F67" s="73">
        <v>0.06</v>
      </c>
      <c r="G67" s="73">
        <v>0.05</v>
      </c>
      <c r="H67" s="73">
        <v>0.04</v>
      </c>
    </row>
    <row r="68" spans="1:8" ht="15" x14ac:dyDescent="0.25">
      <c r="A68" s="21" t="s">
        <v>36</v>
      </c>
      <c r="B68" s="80">
        <v>1205</v>
      </c>
      <c r="C68" s="73">
        <v>0.115</v>
      </c>
      <c r="D68" s="73">
        <v>0.105</v>
      </c>
      <c r="E68" s="73">
        <v>9.5000000000000001E-2</v>
      </c>
      <c r="F68" s="73">
        <v>7.4999999999999997E-2</v>
      </c>
      <c r="G68" s="73">
        <v>6.5000000000000002E-2</v>
      </c>
      <c r="H68" s="73">
        <v>6.5000000000000002E-2</v>
      </c>
    </row>
    <row r="69" spans="1:8" ht="15" x14ac:dyDescent="0.25">
      <c r="A69" s="21" t="s">
        <v>36</v>
      </c>
      <c r="B69" s="80">
        <v>1381</v>
      </c>
      <c r="C69" s="73">
        <v>0.125</v>
      </c>
      <c r="D69" s="73">
        <v>0.115</v>
      </c>
      <c r="E69" s="73">
        <v>0.105</v>
      </c>
      <c r="F69" s="73">
        <v>9.5000000000000001E-2</v>
      </c>
      <c r="G69" s="73">
        <v>8.5000000000000006E-2</v>
      </c>
      <c r="H69" s="73">
        <v>7.4999999999999997E-2</v>
      </c>
    </row>
    <row r="70" spans="1:8" ht="15" x14ac:dyDescent="0.25">
      <c r="A70" s="21" t="s">
        <v>36</v>
      </c>
      <c r="B70" s="80">
        <v>1603</v>
      </c>
      <c r="C70" s="73">
        <v>0.14000000000000001</v>
      </c>
      <c r="D70" s="73">
        <v>0.13</v>
      </c>
      <c r="E70" s="73">
        <v>0.13</v>
      </c>
      <c r="F70" s="73">
        <v>0.11</v>
      </c>
      <c r="G70" s="73">
        <v>0.1</v>
      </c>
      <c r="H70" s="73">
        <v>0.1</v>
      </c>
    </row>
    <row r="71" spans="1:8" ht="15" x14ac:dyDescent="0.25">
      <c r="A71" s="21" t="s">
        <v>36</v>
      </c>
      <c r="B71" s="80">
        <v>1704</v>
      </c>
      <c r="C71" s="73">
        <v>0.15</v>
      </c>
      <c r="D71" s="73">
        <v>0.14000000000000001</v>
      </c>
      <c r="E71" s="73">
        <v>0.14000000000000001</v>
      </c>
      <c r="F71" s="73">
        <v>0.12</v>
      </c>
      <c r="G71" s="73">
        <v>0.11</v>
      </c>
      <c r="H71" s="73">
        <v>0.11</v>
      </c>
    </row>
    <row r="72" spans="1:8" ht="15" x14ac:dyDescent="0.25">
      <c r="A72" s="21" t="s">
        <v>36</v>
      </c>
      <c r="B72" s="80">
        <v>1819</v>
      </c>
      <c r="C72" s="73">
        <v>0.16</v>
      </c>
      <c r="D72" s="73">
        <v>0.15</v>
      </c>
      <c r="E72" s="73">
        <v>0.15</v>
      </c>
      <c r="F72" s="73">
        <v>0.13</v>
      </c>
      <c r="G72" s="73">
        <v>0.13</v>
      </c>
      <c r="H72" s="73">
        <v>0.12</v>
      </c>
    </row>
    <row r="73" spans="1:8" ht="15" x14ac:dyDescent="0.25">
      <c r="A73" s="21" t="s">
        <v>36</v>
      </c>
      <c r="B73" s="80">
        <v>1966</v>
      </c>
      <c r="C73" s="73">
        <v>0.17</v>
      </c>
      <c r="D73" s="73">
        <v>0.16</v>
      </c>
      <c r="E73" s="73">
        <v>0.16</v>
      </c>
      <c r="F73" s="73">
        <v>0.14000000000000001</v>
      </c>
      <c r="G73" s="73">
        <v>0.14000000000000001</v>
      </c>
      <c r="H73" s="73">
        <v>0.13</v>
      </c>
    </row>
    <row r="74" spans="1:8" ht="15" x14ac:dyDescent="0.25">
      <c r="A74" s="21" t="s">
        <v>36</v>
      </c>
      <c r="B74" s="80">
        <v>2122</v>
      </c>
      <c r="C74" s="73">
        <v>0.18</v>
      </c>
      <c r="D74" s="73">
        <v>0.18</v>
      </c>
      <c r="E74" s="73">
        <v>0.17</v>
      </c>
      <c r="F74" s="73">
        <v>0.15</v>
      </c>
      <c r="G74" s="73">
        <v>0.15</v>
      </c>
      <c r="H74" s="73">
        <v>0.14000000000000001</v>
      </c>
    </row>
    <row r="75" spans="1:8" ht="15" x14ac:dyDescent="0.25">
      <c r="A75" s="21" t="s">
        <v>36</v>
      </c>
      <c r="B75" s="80">
        <v>2308</v>
      </c>
      <c r="C75" s="73">
        <v>0.19</v>
      </c>
      <c r="D75" s="73">
        <v>0.19</v>
      </c>
      <c r="E75" s="73">
        <v>0.18</v>
      </c>
      <c r="F75" s="73">
        <v>0.17</v>
      </c>
      <c r="G75" s="73">
        <v>0.16</v>
      </c>
      <c r="H75" s="73">
        <v>0.16</v>
      </c>
    </row>
    <row r="76" spans="1:8" ht="15" x14ac:dyDescent="0.25">
      <c r="A76" s="21" t="s">
        <v>36</v>
      </c>
      <c r="B76" s="80">
        <v>2525</v>
      </c>
      <c r="C76" s="73">
        <v>0.2</v>
      </c>
      <c r="D76" s="73">
        <v>0.2</v>
      </c>
      <c r="E76" s="73">
        <v>0.19</v>
      </c>
      <c r="F76" s="73">
        <v>0.18</v>
      </c>
      <c r="G76" s="73">
        <v>0.17</v>
      </c>
      <c r="H76" s="73">
        <v>0.17</v>
      </c>
    </row>
    <row r="77" spans="1:8" ht="15" x14ac:dyDescent="0.25">
      <c r="A77" s="21" t="s">
        <v>36</v>
      </c>
      <c r="B77" s="80">
        <v>2888</v>
      </c>
      <c r="C77" s="73">
        <v>0.22</v>
      </c>
      <c r="D77" s="73">
        <v>0.22</v>
      </c>
      <c r="E77" s="73">
        <v>0.21</v>
      </c>
      <c r="F77" s="73">
        <v>0.2</v>
      </c>
      <c r="G77" s="73">
        <v>0.19</v>
      </c>
      <c r="H77" s="73">
        <v>0.19</v>
      </c>
    </row>
    <row r="78" spans="1:8" ht="15" x14ac:dyDescent="0.25">
      <c r="A78" s="21" t="s">
        <v>36</v>
      </c>
      <c r="B78" s="80">
        <v>3301</v>
      </c>
      <c r="C78" s="73">
        <v>0.23</v>
      </c>
      <c r="D78" s="73">
        <v>0.23</v>
      </c>
      <c r="E78" s="73">
        <v>0.22</v>
      </c>
      <c r="F78" s="73">
        <v>0.21</v>
      </c>
      <c r="G78" s="73">
        <v>0.21</v>
      </c>
      <c r="H78" s="73">
        <v>0.2</v>
      </c>
    </row>
    <row r="79" spans="1:8" ht="15" x14ac:dyDescent="0.25">
      <c r="A79" s="21" t="s">
        <v>36</v>
      </c>
      <c r="B79" s="80">
        <v>3553</v>
      </c>
      <c r="C79" s="73">
        <v>0.24</v>
      </c>
      <c r="D79" s="73">
        <v>0.24</v>
      </c>
      <c r="E79" s="73">
        <v>0.23</v>
      </c>
      <c r="F79" s="73">
        <v>0.22</v>
      </c>
      <c r="G79" s="73">
        <v>0.22</v>
      </c>
      <c r="H79" s="73">
        <v>0.21</v>
      </c>
    </row>
    <row r="80" spans="1:8" ht="15" x14ac:dyDescent="0.25">
      <c r="A80" s="21" t="s">
        <v>36</v>
      </c>
      <c r="B80" s="80">
        <v>3820</v>
      </c>
      <c r="C80" s="73">
        <v>0.25</v>
      </c>
      <c r="D80" s="73">
        <v>0.25</v>
      </c>
      <c r="E80" s="73">
        <v>0.24</v>
      </c>
      <c r="F80" s="73">
        <v>0.23</v>
      </c>
      <c r="G80" s="73">
        <v>0.23</v>
      </c>
      <c r="H80" s="73">
        <v>0.23</v>
      </c>
    </row>
    <row r="81" spans="1:8" ht="15" x14ac:dyDescent="0.25">
      <c r="A81" s="21" t="s">
        <v>36</v>
      </c>
      <c r="B81" s="80">
        <v>4143</v>
      </c>
      <c r="C81" s="73">
        <v>0.26500000000000001</v>
      </c>
      <c r="D81" s="73">
        <v>0.26</v>
      </c>
      <c r="E81" s="73">
        <v>0.25</v>
      </c>
      <c r="F81" s="73">
        <v>0.24</v>
      </c>
      <c r="G81" s="73">
        <v>0.24</v>
      </c>
      <c r="H81" s="73">
        <v>0.24</v>
      </c>
    </row>
    <row r="82" spans="1:8" ht="15" x14ac:dyDescent="0.25">
      <c r="A82" s="21" t="s">
        <v>36</v>
      </c>
      <c r="B82" s="80">
        <v>4531</v>
      </c>
      <c r="C82" s="73">
        <v>0.27500000000000002</v>
      </c>
      <c r="D82" s="73">
        <v>0.27</v>
      </c>
      <c r="E82" s="73">
        <v>0.27</v>
      </c>
      <c r="F82" s="73">
        <v>0.25</v>
      </c>
      <c r="G82" s="73">
        <v>0.25</v>
      </c>
      <c r="H82" s="73">
        <v>0.25</v>
      </c>
    </row>
    <row r="83" spans="1:8" ht="15" x14ac:dyDescent="0.25">
      <c r="A83" s="21" t="s">
        <v>36</v>
      </c>
      <c r="B83" s="80">
        <v>4995</v>
      </c>
      <c r="C83" s="73">
        <v>0.28499999999999998</v>
      </c>
      <c r="D83" s="73">
        <v>0.28000000000000003</v>
      </c>
      <c r="E83" s="73">
        <v>0.28000000000000003</v>
      </c>
      <c r="F83" s="73">
        <v>0.26</v>
      </c>
      <c r="G83" s="73">
        <v>0.26</v>
      </c>
      <c r="H83" s="73">
        <v>0.26</v>
      </c>
    </row>
    <row r="84" spans="1:8" ht="15" x14ac:dyDescent="0.25">
      <c r="A84" s="21" t="s">
        <v>36</v>
      </c>
      <c r="B84" s="80">
        <v>5564</v>
      </c>
      <c r="C84" s="73">
        <v>0.29499999999999998</v>
      </c>
      <c r="D84" s="73">
        <v>0.28999999999999998</v>
      </c>
      <c r="E84" s="73">
        <v>0.28999999999999998</v>
      </c>
      <c r="F84" s="73">
        <v>0.27</v>
      </c>
      <c r="G84" s="73">
        <v>0.27</v>
      </c>
      <c r="H84" s="73">
        <v>0.27</v>
      </c>
    </row>
    <row r="85" spans="1:8" ht="15" x14ac:dyDescent="0.25">
      <c r="A85" s="21" t="s">
        <v>36</v>
      </c>
      <c r="B85" s="80">
        <v>6280</v>
      </c>
      <c r="C85" s="73">
        <v>0.30499999999999999</v>
      </c>
      <c r="D85" s="73">
        <v>0.3</v>
      </c>
      <c r="E85" s="73">
        <v>0.3</v>
      </c>
      <c r="F85" s="73">
        <v>0.28000000000000003</v>
      </c>
      <c r="G85" s="73">
        <v>0.28000000000000003</v>
      </c>
      <c r="H85" s="73">
        <v>0.28000000000000003</v>
      </c>
    </row>
    <row r="86" spans="1:8" ht="15" x14ac:dyDescent="0.25">
      <c r="A86" s="21" t="s">
        <v>36</v>
      </c>
      <c r="B86" s="80">
        <v>7207</v>
      </c>
      <c r="C86" s="73">
        <v>0.315</v>
      </c>
      <c r="D86" s="73">
        <v>0.31</v>
      </c>
      <c r="E86" s="73">
        <v>0.31</v>
      </c>
      <c r="F86" s="73">
        <v>0.3</v>
      </c>
      <c r="G86" s="73">
        <v>0.28999999999999998</v>
      </c>
      <c r="H86" s="73">
        <v>0.28999999999999998</v>
      </c>
    </row>
    <row r="87" spans="1:8" ht="15" x14ac:dyDescent="0.25">
      <c r="A87" s="21" t="s">
        <v>36</v>
      </c>
      <c r="B87" s="80">
        <v>8306</v>
      </c>
      <c r="C87" s="73">
        <v>0.33</v>
      </c>
      <c r="D87" s="73">
        <v>0.32500000000000001</v>
      </c>
      <c r="E87" s="73">
        <v>0.32500000000000001</v>
      </c>
      <c r="F87" s="73">
        <v>0.315</v>
      </c>
      <c r="G87" s="73">
        <v>0.30499999999999999</v>
      </c>
      <c r="H87" s="73">
        <v>0.30499999999999999</v>
      </c>
    </row>
    <row r="88" spans="1:8" ht="15" x14ac:dyDescent="0.25">
      <c r="A88" s="21" t="s">
        <v>36</v>
      </c>
      <c r="B88" s="80">
        <v>9188</v>
      </c>
      <c r="C88" s="73">
        <v>0.34</v>
      </c>
      <c r="D88" s="73">
        <v>0.33500000000000002</v>
      </c>
      <c r="E88" s="73">
        <v>0.33500000000000002</v>
      </c>
      <c r="F88" s="73">
        <v>0.32500000000000001</v>
      </c>
      <c r="G88" s="73">
        <v>0.32500000000000001</v>
      </c>
      <c r="H88" s="73">
        <v>0.315</v>
      </c>
    </row>
    <row r="89" spans="1:8" ht="15" x14ac:dyDescent="0.25">
      <c r="A89" s="21" t="s">
        <v>36</v>
      </c>
      <c r="B89" s="80">
        <v>10282</v>
      </c>
      <c r="C89" s="73">
        <v>0.35</v>
      </c>
      <c r="D89" s="73">
        <v>0.34499999999999997</v>
      </c>
      <c r="E89" s="73">
        <v>0.34499999999999997</v>
      </c>
      <c r="F89" s="73">
        <v>0.33500000000000002</v>
      </c>
      <c r="G89" s="73">
        <v>0.33500000000000002</v>
      </c>
      <c r="H89" s="73">
        <v>0.32500000000000001</v>
      </c>
    </row>
    <row r="90" spans="1:8" ht="15" x14ac:dyDescent="0.25">
      <c r="A90" s="21" t="s">
        <v>36</v>
      </c>
      <c r="B90" s="80">
        <v>13860</v>
      </c>
      <c r="C90" s="73">
        <v>0.37</v>
      </c>
      <c r="D90" s="73">
        <v>0.36499999999999999</v>
      </c>
      <c r="E90" s="73">
        <v>0.36499999999999999</v>
      </c>
      <c r="F90" s="73">
        <v>0.36</v>
      </c>
      <c r="G90" s="73">
        <v>0.36</v>
      </c>
      <c r="H90" s="73">
        <v>0.35</v>
      </c>
    </row>
    <row r="91" spans="1:8" ht="15" x14ac:dyDescent="0.25">
      <c r="A91" s="21" t="s">
        <v>36</v>
      </c>
      <c r="B91" s="80">
        <v>19898</v>
      </c>
      <c r="C91" s="73">
        <v>0.38</v>
      </c>
      <c r="D91" s="73">
        <v>0.375</v>
      </c>
      <c r="E91" s="73">
        <v>0.375</v>
      </c>
      <c r="F91" s="73">
        <v>0.37</v>
      </c>
      <c r="G91" s="73">
        <v>0.37</v>
      </c>
      <c r="H91" s="73">
        <v>0.36</v>
      </c>
    </row>
    <row r="92" spans="1:8" ht="15" x14ac:dyDescent="0.25">
      <c r="A92" s="21" t="s">
        <v>36</v>
      </c>
      <c r="B92" s="80">
        <v>22500</v>
      </c>
      <c r="C92" s="73">
        <v>0.38500000000000001</v>
      </c>
      <c r="D92" s="73">
        <v>0.38500000000000001</v>
      </c>
      <c r="E92" s="73">
        <v>0.38500000000000001</v>
      </c>
      <c r="F92" s="73">
        <v>0.38</v>
      </c>
      <c r="G92" s="73">
        <v>0.38</v>
      </c>
      <c r="H92" s="73">
        <v>0.37</v>
      </c>
    </row>
    <row r="93" spans="1:8" ht="15" x14ac:dyDescent="0.25">
      <c r="A93" s="21" t="s">
        <v>36</v>
      </c>
      <c r="B93" s="80">
        <v>25000</v>
      </c>
      <c r="C93" s="73">
        <v>0.39500000000000002</v>
      </c>
      <c r="D93" s="73">
        <v>0.39500000000000002</v>
      </c>
      <c r="E93" s="73">
        <v>0.39500000000000002</v>
      </c>
      <c r="F93" s="73">
        <v>0.39</v>
      </c>
      <c r="G93" s="73">
        <v>0.39</v>
      </c>
      <c r="H93" s="73">
        <v>0.38</v>
      </c>
    </row>
    <row r="94" spans="1:8" ht="15" x14ac:dyDescent="0.25">
      <c r="A94" s="21" t="s">
        <v>37</v>
      </c>
      <c r="B94" s="80">
        <v>28000</v>
      </c>
      <c r="C94" s="75">
        <v>0.40500000000000003</v>
      </c>
      <c r="D94" s="75">
        <v>0.40500000000000003</v>
      </c>
      <c r="E94" s="75">
        <v>0.40500000000000003</v>
      </c>
      <c r="F94" s="75">
        <v>0.4</v>
      </c>
      <c r="G94" s="75">
        <v>0.4</v>
      </c>
      <c r="H94" s="75">
        <v>0.39</v>
      </c>
    </row>
    <row r="95" spans="1:8" ht="13.5" x14ac:dyDescent="0.25">
      <c r="A95" s="49"/>
      <c r="B95" s="16"/>
      <c r="C95" s="50"/>
      <c r="D95" s="50"/>
      <c r="E95" s="50"/>
      <c r="F95" s="50"/>
      <c r="G95" s="50"/>
      <c r="H95" s="50"/>
    </row>
    <row r="96" spans="1:8" ht="13.5" x14ac:dyDescent="0.25">
      <c r="A96" s="31"/>
      <c r="B96" s="51"/>
      <c r="C96" s="52"/>
      <c r="D96" s="52"/>
      <c r="E96" s="52"/>
      <c r="F96" s="52"/>
      <c r="G96" s="52"/>
      <c r="H96" s="52"/>
    </row>
    <row r="97" spans="1:8" x14ac:dyDescent="0.2">
      <c r="A97" s="114" t="s">
        <v>30</v>
      </c>
      <c r="B97" s="115"/>
      <c r="C97" s="115"/>
      <c r="D97" s="115"/>
      <c r="E97" s="115"/>
      <c r="F97" s="115"/>
      <c r="G97" s="115"/>
      <c r="H97" s="115"/>
    </row>
    <row r="98" spans="1:8" x14ac:dyDescent="0.2">
      <c r="A98" s="53"/>
      <c r="B98" s="33"/>
      <c r="C98" s="32"/>
      <c r="D98" s="32"/>
      <c r="E98" s="32"/>
      <c r="F98" s="32"/>
      <c r="G98" s="32"/>
      <c r="H98" s="32"/>
    </row>
    <row r="99" spans="1:8" x14ac:dyDescent="0.2">
      <c r="A99" s="34"/>
      <c r="B99" s="33"/>
      <c r="C99" s="32"/>
      <c r="D99" s="32"/>
      <c r="E99" s="32"/>
      <c r="F99" s="32"/>
      <c r="G99" s="32"/>
      <c r="H99" s="32"/>
    </row>
    <row r="100" spans="1:8" x14ac:dyDescent="0.2">
      <c r="A100" s="36" t="s">
        <v>40</v>
      </c>
      <c r="B100" s="37"/>
      <c r="C100" s="37"/>
      <c r="D100" s="37"/>
      <c r="E100" s="37"/>
      <c r="F100" s="37"/>
      <c r="G100" s="37"/>
      <c r="H100" s="37"/>
    </row>
    <row r="101" spans="1:8" x14ac:dyDescent="0.2">
      <c r="A101" s="36" t="s">
        <v>41</v>
      </c>
      <c r="B101" s="37"/>
      <c r="C101" s="37"/>
      <c r="D101" s="37"/>
      <c r="E101" s="37"/>
      <c r="F101" s="37"/>
      <c r="G101" s="37"/>
      <c r="H101" s="37"/>
    </row>
    <row r="102" spans="1:8" ht="15.75" x14ac:dyDescent="0.25">
      <c r="A102" s="32"/>
      <c r="B102" s="32"/>
      <c r="C102" s="32"/>
      <c r="D102" s="32"/>
      <c r="E102" s="32"/>
      <c r="F102" s="32"/>
      <c r="G102" s="32"/>
      <c r="H102" s="38"/>
    </row>
    <row r="103" spans="1:8" x14ac:dyDescent="0.2">
      <c r="A103" s="32"/>
      <c r="B103" s="32"/>
      <c r="C103" s="32"/>
      <c r="D103" s="32"/>
      <c r="E103" s="32"/>
      <c r="F103" s="32"/>
      <c r="G103" s="32"/>
      <c r="H103" s="32"/>
    </row>
    <row r="104" spans="1:8" x14ac:dyDescent="0.2">
      <c r="A104" s="116" t="s">
        <v>33</v>
      </c>
      <c r="B104" s="117"/>
      <c r="C104" s="39" t="s">
        <v>34</v>
      </c>
      <c r="D104" s="40"/>
      <c r="E104" s="40"/>
      <c r="F104" s="40"/>
      <c r="G104" s="40"/>
      <c r="H104" s="41"/>
    </row>
    <row r="105" spans="1:8" x14ac:dyDescent="0.2">
      <c r="A105" s="118"/>
      <c r="B105" s="119" t="s">
        <v>42</v>
      </c>
      <c r="C105" s="54">
        <v>0</v>
      </c>
      <c r="D105" s="55">
        <v>1</v>
      </c>
      <c r="E105" s="54">
        <v>2</v>
      </c>
      <c r="F105" s="55">
        <v>3</v>
      </c>
      <c r="G105" s="54">
        <v>4</v>
      </c>
      <c r="H105" s="56" t="s">
        <v>35</v>
      </c>
    </row>
    <row r="106" spans="1:8" ht="15" x14ac:dyDescent="0.25">
      <c r="A106" s="15" t="s">
        <v>36</v>
      </c>
      <c r="B106" s="77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</row>
    <row r="107" spans="1:8" ht="15" x14ac:dyDescent="0.25">
      <c r="A107" s="21" t="s">
        <v>36</v>
      </c>
      <c r="B107" s="80">
        <v>585</v>
      </c>
      <c r="C107" s="76">
        <v>0.01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</row>
    <row r="108" spans="1:8" ht="15" x14ac:dyDescent="0.25">
      <c r="A108" s="21" t="s">
        <v>36</v>
      </c>
      <c r="B108" s="80">
        <v>590</v>
      </c>
      <c r="C108" s="76">
        <v>0.02</v>
      </c>
      <c r="D108" s="76">
        <v>0.01</v>
      </c>
      <c r="E108" s="76">
        <v>0</v>
      </c>
      <c r="F108" s="76">
        <v>0</v>
      </c>
      <c r="G108" s="76">
        <v>0</v>
      </c>
      <c r="H108" s="76">
        <v>0</v>
      </c>
    </row>
    <row r="109" spans="1:8" ht="15" x14ac:dyDescent="0.25">
      <c r="A109" s="21" t="s">
        <v>36</v>
      </c>
      <c r="B109" s="80">
        <v>595</v>
      </c>
      <c r="C109" s="76">
        <v>0.05</v>
      </c>
      <c r="D109" s="76">
        <v>0.04</v>
      </c>
      <c r="E109" s="76">
        <v>0.03</v>
      </c>
      <c r="F109" s="76">
        <v>1.4999999999999999E-2</v>
      </c>
      <c r="G109" s="76">
        <v>1.4999999999999999E-2</v>
      </c>
      <c r="H109" s="76">
        <v>0.01</v>
      </c>
    </row>
    <row r="110" spans="1:8" ht="15" x14ac:dyDescent="0.25">
      <c r="A110" s="21" t="s">
        <v>36</v>
      </c>
      <c r="B110" s="80">
        <v>633</v>
      </c>
      <c r="C110" s="76">
        <v>0.06</v>
      </c>
      <c r="D110" s="76">
        <v>0.05</v>
      </c>
      <c r="E110" s="76">
        <v>0.04</v>
      </c>
      <c r="F110" s="76">
        <v>0.02</v>
      </c>
      <c r="G110" s="76">
        <v>0.02</v>
      </c>
      <c r="H110" s="76">
        <v>1.4999999999999999E-2</v>
      </c>
    </row>
    <row r="111" spans="1:8" ht="15" x14ac:dyDescent="0.25">
      <c r="A111" s="21" t="s">
        <v>36</v>
      </c>
      <c r="B111" s="80">
        <v>675</v>
      </c>
      <c r="C111" s="76">
        <v>7.4999999999999997E-2</v>
      </c>
      <c r="D111" s="76">
        <v>6.5000000000000002E-2</v>
      </c>
      <c r="E111" s="76">
        <v>5.5E-2</v>
      </c>
      <c r="F111" s="76">
        <v>3.5000000000000003E-2</v>
      </c>
      <c r="G111" s="76">
        <v>0.03</v>
      </c>
      <c r="H111" s="76">
        <v>0.02</v>
      </c>
    </row>
    <row r="112" spans="1:8" ht="15" x14ac:dyDescent="0.25">
      <c r="A112" s="21" t="s">
        <v>36</v>
      </c>
      <c r="B112" s="80">
        <v>726</v>
      </c>
      <c r="C112" s="76">
        <v>8.5000000000000006E-2</v>
      </c>
      <c r="D112" s="76">
        <v>7.4999999999999997E-2</v>
      </c>
      <c r="E112" s="76">
        <v>6.5000000000000002E-2</v>
      </c>
      <c r="F112" s="76">
        <v>5.5E-2</v>
      </c>
      <c r="G112" s="76">
        <v>4.4999999999999998E-2</v>
      </c>
      <c r="H112" s="76">
        <v>0.03</v>
      </c>
    </row>
    <row r="113" spans="1:8" ht="15" x14ac:dyDescent="0.25">
      <c r="A113" s="21" t="s">
        <v>36</v>
      </c>
      <c r="B113" s="80">
        <v>801</v>
      </c>
      <c r="C113" s="76">
        <v>0.11</v>
      </c>
      <c r="D113" s="76">
        <v>0.1</v>
      </c>
      <c r="E113" s="76">
        <v>0.1</v>
      </c>
      <c r="F113" s="76">
        <v>0.08</v>
      </c>
      <c r="G113" s="76">
        <v>7.0000000000000007E-2</v>
      </c>
      <c r="H113" s="76">
        <v>0.06</v>
      </c>
    </row>
    <row r="114" spans="1:8" ht="15" x14ac:dyDescent="0.25">
      <c r="A114" s="21" t="s">
        <v>36</v>
      </c>
      <c r="B114" s="80">
        <v>907</v>
      </c>
      <c r="C114" s="76">
        <v>0.125</v>
      </c>
      <c r="D114" s="76">
        <v>0.115</v>
      </c>
      <c r="E114" s="76">
        <v>0.115</v>
      </c>
      <c r="F114" s="76">
        <v>9.5000000000000001E-2</v>
      </c>
      <c r="G114" s="76">
        <v>8.5000000000000006E-2</v>
      </c>
      <c r="H114" s="76">
        <v>8.5000000000000006E-2</v>
      </c>
    </row>
    <row r="115" spans="1:8" ht="15" x14ac:dyDescent="0.25">
      <c r="A115" s="21" t="s">
        <v>36</v>
      </c>
      <c r="B115" s="80">
        <v>988</v>
      </c>
      <c r="C115" s="76">
        <v>0.13500000000000001</v>
      </c>
      <c r="D115" s="76">
        <v>0.125</v>
      </c>
      <c r="E115" s="76">
        <v>0.125</v>
      </c>
      <c r="F115" s="76">
        <v>0.105</v>
      </c>
      <c r="G115" s="76">
        <v>9.5000000000000001E-2</v>
      </c>
      <c r="H115" s="76">
        <v>9.5000000000000001E-2</v>
      </c>
    </row>
    <row r="116" spans="1:8" ht="15" x14ac:dyDescent="0.25">
      <c r="A116" s="21" t="s">
        <v>36</v>
      </c>
      <c r="B116" s="80">
        <v>1048</v>
      </c>
      <c r="C116" s="76">
        <v>0.14499999999999999</v>
      </c>
      <c r="D116" s="76">
        <v>0.13500000000000001</v>
      </c>
      <c r="E116" s="76">
        <v>0.13500000000000001</v>
      </c>
      <c r="F116" s="76">
        <v>0.115</v>
      </c>
      <c r="G116" s="76">
        <v>0.115</v>
      </c>
      <c r="H116" s="76">
        <v>0.105</v>
      </c>
    </row>
    <row r="117" spans="1:8" ht="15" x14ac:dyDescent="0.25">
      <c r="A117" s="21" t="s">
        <v>36</v>
      </c>
      <c r="B117" s="80">
        <v>1124</v>
      </c>
      <c r="C117" s="76">
        <v>0.155</v>
      </c>
      <c r="D117" s="76">
        <v>0.14499999999999999</v>
      </c>
      <c r="E117" s="76">
        <v>0.14499999999999999</v>
      </c>
      <c r="F117" s="76">
        <v>0.125</v>
      </c>
      <c r="G117" s="76">
        <v>0.125</v>
      </c>
      <c r="H117" s="76">
        <v>0.115</v>
      </c>
    </row>
    <row r="118" spans="1:8" ht="15" x14ac:dyDescent="0.25">
      <c r="A118" s="21" t="s">
        <v>36</v>
      </c>
      <c r="B118" s="80">
        <v>1205</v>
      </c>
      <c r="C118" s="76">
        <v>0.16500000000000001</v>
      </c>
      <c r="D118" s="76">
        <v>0.16500000000000001</v>
      </c>
      <c r="E118" s="76">
        <v>0.155</v>
      </c>
      <c r="F118" s="77">
        <v>0.14499999999999999</v>
      </c>
      <c r="G118" s="76">
        <v>0.13500000000000001</v>
      </c>
      <c r="H118" s="76">
        <v>0.13500000000000001</v>
      </c>
    </row>
    <row r="119" spans="1:8" ht="15" x14ac:dyDescent="0.25">
      <c r="A119" s="21" t="s">
        <v>36</v>
      </c>
      <c r="B119" s="80">
        <v>1300</v>
      </c>
      <c r="C119" s="76">
        <v>0.17499999999999999</v>
      </c>
      <c r="D119" s="76">
        <v>0.17499999999999999</v>
      </c>
      <c r="E119" s="76">
        <v>0.16500000000000001</v>
      </c>
      <c r="F119" s="77">
        <v>0.155</v>
      </c>
      <c r="G119" s="76">
        <v>0.14499999999999999</v>
      </c>
      <c r="H119" s="76">
        <v>0.14499999999999999</v>
      </c>
    </row>
    <row r="120" spans="1:8" ht="15" x14ac:dyDescent="0.25">
      <c r="A120" s="21" t="s">
        <v>36</v>
      </c>
      <c r="B120" s="80">
        <v>1401</v>
      </c>
      <c r="C120" s="76">
        <v>0.185</v>
      </c>
      <c r="D120" s="76">
        <v>0.185</v>
      </c>
      <c r="E120" s="76">
        <v>0.17499999999999999</v>
      </c>
      <c r="F120" s="77">
        <v>0.16500000000000001</v>
      </c>
      <c r="G120" s="76">
        <v>0.155</v>
      </c>
      <c r="H120" s="76">
        <v>0.155</v>
      </c>
    </row>
    <row r="121" spans="1:8" ht="15" x14ac:dyDescent="0.25">
      <c r="A121" s="21" t="s">
        <v>36</v>
      </c>
      <c r="B121" s="80">
        <v>1537</v>
      </c>
      <c r="C121" s="76">
        <v>0.2</v>
      </c>
      <c r="D121" s="76">
        <v>0.2</v>
      </c>
      <c r="E121" s="76">
        <v>0.19</v>
      </c>
      <c r="F121" s="77">
        <v>0.18</v>
      </c>
      <c r="G121" s="76">
        <v>0.18</v>
      </c>
      <c r="H121" s="76">
        <v>0.17</v>
      </c>
    </row>
    <row r="122" spans="1:8" ht="15" x14ac:dyDescent="0.25">
      <c r="A122" s="21" t="s">
        <v>36</v>
      </c>
      <c r="B122" s="80">
        <v>1683</v>
      </c>
      <c r="C122" s="76">
        <v>0.215</v>
      </c>
      <c r="D122" s="76">
        <v>0.215</v>
      </c>
      <c r="E122" s="76">
        <v>0.20499999999999999</v>
      </c>
      <c r="F122" s="76">
        <v>0.19500000000000001</v>
      </c>
      <c r="G122" s="76">
        <v>0.19500000000000001</v>
      </c>
      <c r="H122" s="76">
        <v>0.185</v>
      </c>
    </row>
    <row r="123" spans="1:8" ht="15" x14ac:dyDescent="0.25">
      <c r="A123" s="21" t="s">
        <v>36</v>
      </c>
      <c r="B123" s="80">
        <v>1840</v>
      </c>
      <c r="C123" s="76">
        <v>0.22500000000000001</v>
      </c>
      <c r="D123" s="76">
        <v>0.22500000000000001</v>
      </c>
      <c r="E123" s="76">
        <v>0.215</v>
      </c>
      <c r="F123" s="76">
        <v>0.20499999999999999</v>
      </c>
      <c r="G123" s="76">
        <v>0.20499999999999999</v>
      </c>
      <c r="H123" s="76">
        <v>0.19500000000000001</v>
      </c>
    </row>
    <row r="124" spans="1:8" ht="15" x14ac:dyDescent="0.25">
      <c r="A124" s="21" t="s">
        <v>36</v>
      </c>
      <c r="B124" s="80">
        <v>1945</v>
      </c>
      <c r="C124" s="76">
        <v>0.23499999999999999</v>
      </c>
      <c r="D124" s="76">
        <v>0.23499999999999999</v>
      </c>
      <c r="E124" s="76">
        <v>0.22500000000000001</v>
      </c>
      <c r="F124" s="76">
        <v>0.215</v>
      </c>
      <c r="G124" s="76">
        <v>0.215</v>
      </c>
      <c r="H124" s="76">
        <v>0.215</v>
      </c>
    </row>
    <row r="125" spans="1:8" ht="15" x14ac:dyDescent="0.25">
      <c r="A125" s="21" t="s">
        <v>36</v>
      </c>
      <c r="B125" s="80">
        <v>2056</v>
      </c>
      <c r="C125" s="76">
        <v>0.245</v>
      </c>
      <c r="D125" s="76">
        <v>0.245</v>
      </c>
      <c r="E125" s="76">
        <v>0.23499999999999999</v>
      </c>
      <c r="F125" s="76">
        <v>0.22500000000000001</v>
      </c>
      <c r="G125" s="76">
        <v>0.22500000000000001</v>
      </c>
      <c r="H125" s="76">
        <v>0.22500000000000001</v>
      </c>
    </row>
    <row r="126" spans="1:8" ht="15" x14ac:dyDescent="0.25">
      <c r="A126" s="21" t="s">
        <v>36</v>
      </c>
      <c r="B126" s="80">
        <v>2182</v>
      </c>
      <c r="C126" s="76">
        <v>0.255</v>
      </c>
      <c r="D126" s="76">
        <v>0.255</v>
      </c>
      <c r="E126" s="76">
        <v>0.255</v>
      </c>
      <c r="F126" s="76">
        <v>0.23499999999999999</v>
      </c>
      <c r="G126" s="76">
        <v>0.23499999999999999</v>
      </c>
      <c r="H126" s="76">
        <v>0.23499999999999999</v>
      </c>
    </row>
    <row r="127" spans="1:8" ht="15" x14ac:dyDescent="0.25">
      <c r="A127" s="21" t="s">
        <v>36</v>
      </c>
      <c r="B127" s="80">
        <v>2328</v>
      </c>
      <c r="C127" s="76">
        <v>0.26500000000000001</v>
      </c>
      <c r="D127" s="76">
        <v>0.26500000000000001</v>
      </c>
      <c r="E127" s="76">
        <v>0.26500000000000001</v>
      </c>
      <c r="F127" s="76">
        <v>0.245</v>
      </c>
      <c r="G127" s="76">
        <v>0.245</v>
      </c>
      <c r="H127" s="76">
        <v>0.245</v>
      </c>
    </row>
    <row r="128" spans="1:8" ht="15" x14ac:dyDescent="0.25">
      <c r="A128" s="21" t="s">
        <v>36</v>
      </c>
      <c r="B128" s="80">
        <v>2495</v>
      </c>
      <c r="C128" s="76">
        <v>0.27500000000000002</v>
      </c>
      <c r="D128" s="76">
        <v>0.27500000000000002</v>
      </c>
      <c r="E128" s="76">
        <v>0.27500000000000002</v>
      </c>
      <c r="F128" s="76">
        <v>0.255</v>
      </c>
      <c r="G128" s="76">
        <v>0.255</v>
      </c>
      <c r="H128" s="76">
        <v>0.255</v>
      </c>
    </row>
    <row r="129" spans="1:8" ht="15" x14ac:dyDescent="0.25">
      <c r="A129" s="21" t="s">
        <v>36</v>
      </c>
      <c r="B129" s="80">
        <v>2722</v>
      </c>
      <c r="C129" s="76">
        <v>0.28499999999999998</v>
      </c>
      <c r="D129" s="76">
        <v>0.28499999999999998</v>
      </c>
      <c r="E129" s="76">
        <v>0.28499999999999998</v>
      </c>
      <c r="F129" s="76">
        <v>0.26500000000000001</v>
      </c>
      <c r="G129" s="76">
        <v>0.26500000000000001</v>
      </c>
      <c r="H129" s="76">
        <v>0.26500000000000001</v>
      </c>
    </row>
    <row r="130" spans="1:8" ht="15" x14ac:dyDescent="0.25">
      <c r="A130" s="21" t="s">
        <v>36</v>
      </c>
      <c r="B130" s="80">
        <v>3054</v>
      </c>
      <c r="C130" s="76">
        <v>0.29499999999999998</v>
      </c>
      <c r="D130" s="76">
        <v>0.29499999999999998</v>
      </c>
      <c r="E130" s="76">
        <v>0.29499999999999998</v>
      </c>
      <c r="F130" s="76">
        <v>0.27500000000000002</v>
      </c>
      <c r="G130" s="76">
        <v>0.27500000000000002</v>
      </c>
      <c r="H130" s="76">
        <v>0.27500000000000002</v>
      </c>
    </row>
    <row r="131" spans="1:8" ht="15" x14ac:dyDescent="0.25">
      <c r="A131" s="21" t="s">
        <v>36</v>
      </c>
      <c r="B131" s="80">
        <v>3478</v>
      </c>
      <c r="C131" s="76">
        <v>0.30499999999999999</v>
      </c>
      <c r="D131" s="76">
        <v>0.30499999999999999</v>
      </c>
      <c r="E131" s="76">
        <v>0.30499999999999999</v>
      </c>
      <c r="F131" s="76">
        <v>0.29499999999999998</v>
      </c>
      <c r="G131" s="76">
        <v>0.28499999999999998</v>
      </c>
      <c r="H131" s="76">
        <v>0.28499999999999998</v>
      </c>
    </row>
    <row r="132" spans="1:8" ht="15" x14ac:dyDescent="0.25">
      <c r="A132" s="21" t="s">
        <v>36</v>
      </c>
      <c r="B132" s="80">
        <v>4052</v>
      </c>
      <c r="C132" s="76">
        <v>0.32500000000000001</v>
      </c>
      <c r="D132" s="76">
        <v>0.32</v>
      </c>
      <c r="E132" s="76">
        <v>0.32</v>
      </c>
      <c r="F132" s="76">
        <v>0.31</v>
      </c>
      <c r="G132" s="76">
        <v>0.3</v>
      </c>
      <c r="H132" s="76">
        <v>0.3</v>
      </c>
    </row>
    <row r="133" spans="1:8" ht="15" x14ac:dyDescent="0.25">
      <c r="A133" s="21" t="s">
        <v>36</v>
      </c>
      <c r="B133" s="80">
        <v>4576</v>
      </c>
      <c r="C133" s="76">
        <v>0.33500000000000002</v>
      </c>
      <c r="D133" s="76">
        <v>0.33</v>
      </c>
      <c r="E133" s="76">
        <v>0.33</v>
      </c>
      <c r="F133" s="76">
        <v>0.32</v>
      </c>
      <c r="G133" s="76">
        <v>0.32</v>
      </c>
      <c r="H133" s="76">
        <v>0.31</v>
      </c>
    </row>
    <row r="134" spans="1:8" ht="15" x14ac:dyDescent="0.25">
      <c r="A134" s="21" t="s">
        <v>36</v>
      </c>
      <c r="B134" s="80">
        <v>5111</v>
      </c>
      <c r="C134" s="76">
        <v>0.34499999999999997</v>
      </c>
      <c r="D134" s="76">
        <v>0.34</v>
      </c>
      <c r="E134" s="76">
        <v>0.34</v>
      </c>
      <c r="F134" s="76">
        <v>0.33</v>
      </c>
      <c r="G134" s="76">
        <v>0.33</v>
      </c>
      <c r="H134" s="76">
        <v>0.32</v>
      </c>
    </row>
    <row r="135" spans="1:8" ht="15" x14ac:dyDescent="0.25">
      <c r="A135" s="21" t="s">
        <v>36</v>
      </c>
      <c r="B135" s="80">
        <v>5786</v>
      </c>
      <c r="C135" s="76">
        <v>0.36499999999999999</v>
      </c>
      <c r="D135" s="76">
        <v>0.35499999999999998</v>
      </c>
      <c r="E135" s="76">
        <v>0.35499999999999998</v>
      </c>
      <c r="F135" s="76">
        <v>0.35</v>
      </c>
      <c r="G135" s="76">
        <v>0.35</v>
      </c>
      <c r="H135" s="76">
        <v>0.35</v>
      </c>
    </row>
    <row r="136" spans="1:8" ht="15" x14ac:dyDescent="0.25">
      <c r="A136" s="21" t="s">
        <v>36</v>
      </c>
      <c r="B136" s="80">
        <v>6653</v>
      </c>
      <c r="C136" s="76">
        <v>0.375</v>
      </c>
      <c r="D136" s="76">
        <v>0.36499999999999999</v>
      </c>
      <c r="E136" s="76">
        <v>0.36499999999999999</v>
      </c>
      <c r="F136" s="76">
        <v>0.36</v>
      </c>
      <c r="G136" s="76">
        <v>0.36</v>
      </c>
      <c r="H136" s="76">
        <v>0.36</v>
      </c>
    </row>
    <row r="137" spans="1:8" ht="15" x14ac:dyDescent="0.25">
      <c r="A137" s="21" t="s">
        <v>36</v>
      </c>
      <c r="B137" s="80">
        <v>7852</v>
      </c>
      <c r="C137" s="76">
        <v>0.39500000000000002</v>
      </c>
      <c r="D137" s="76">
        <v>0.38500000000000001</v>
      </c>
      <c r="E137" s="76">
        <v>0.38500000000000001</v>
      </c>
      <c r="F137" s="76">
        <v>0.38</v>
      </c>
      <c r="G137" s="76">
        <v>0.38</v>
      </c>
      <c r="H137" s="76">
        <v>0.38</v>
      </c>
    </row>
    <row r="138" spans="1:8" ht="15" x14ac:dyDescent="0.25">
      <c r="A138" s="21" t="s">
        <v>36</v>
      </c>
      <c r="B138" s="80">
        <v>9455</v>
      </c>
      <c r="C138" s="76">
        <v>0.40500000000000003</v>
      </c>
      <c r="D138" s="76">
        <v>0.39500000000000002</v>
      </c>
      <c r="E138" s="76">
        <v>0.39500000000000002</v>
      </c>
      <c r="F138" s="76">
        <v>0.39</v>
      </c>
      <c r="G138" s="76">
        <v>0.39</v>
      </c>
      <c r="H138" s="76">
        <v>0.39</v>
      </c>
    </row>
    <row r="139" spans="1:8" ht="15" x14ac:dyDescent="0.25">
      <c r="A139" s="21" t="s">
        <v>36</v>
      </c>
      <c r="B139" s="80">
        <v>11159</v>
      </c>
      <c r="C139" s="76">
        <v>0.41499999999999998</v>
      </c>
      <c r="D139" s="76">
        <v>0.40500000000000003</v>
      </c>
      <c r="E139" s="76">
        <v>0.40500000000000003</v>
      </c>
      <c r="F139" s="76">
        <v>0.4</v>
      </c>
      <c r="G139" s="76">
        <v>0.4</v>
      </c>
      <c r="H139" s="76">
        <v>0.4</v>
      </c>
    </row>
    <row r="140" spans="1:8" ht="15" x14ac:dyDescent="0.25">
      <c r="A140" s="21" t="s">
        <v>36</v>
      </c>
      <c r="B140" s="80">
        <v>18648</v>
      </c>
      <c r="C140" s="76">
        <v>0.42499999999999999</v>
      </c>
      <c r="D140" s="76">
        <v>0.41499999999999998</v>
      </c>
      <c r="E140" s="76">
        <v>0.41499999999999998</v>
      </c>
      <c r="F140" s="76">
        <v>0.41</v>
      </c>
      <c r="G140" s="76">
        <v>0.41</v>
      </c>
      <c r="H140" s="76">
        <v>0.41</v>
      </c>
    </row>
    <row r="141" spans="1:8" ht="15" x14ac:dyDescent="0.25">
      <c r="A141" s="21" t="s">
        <v>36</v>
      </c>
      <c r="B141" s="80">
        <v>20000</v>
      </c>
      <c r="C141" s="76">
        <v>0.43</v>
      </c>
      <c r="D141" s="76">
        <v>0.42499999999999999</v>
      </c>
      <c r="E141" s="76">
        <v>0.42499999999999999</v>
      </c>
      <c r="F141" s="76">
        <v>0.42</v>
      </c>
      <c r="G141" s="76">
        <v>0.42</v>
      </c>
      <c r="H141" s="76">
        <v>0.42</v>
      </c>
    </row>
    <row r="142" spans="1:8" ht="15" x14ac:dyDescent="0.25">
      <c r="A142" s="21" t="s">
        <v>36</v>
      </c>
      <c r="B142" s="80">
        <v>22500</v>
      </c>
      <c r="C142" s="76">
        <v>0.435</v>
      </c>
      <c r="D142" s="76">
        <v>0.435</v>
      </c>
      <c r="E142" s="76">
        <v>0.435</v>
      </c>
      <c r="F142" s="76">
        <v>0.43</v>
      </c>
      <c r="G142" s="76">
        <v>0.43</v>
      </c>
      <c r="H142" s="76">
        <v>0.43</v>
      </c>
    </row>
    <row r="143" spans="1:8" ht="15" x14ac:dyDescent="0.25">
      <c r="A143" s="27" t="s">
        <v>37</v>
      </c>
      <c r="B143" s="80">
        <v>25000</v>
      </c>
      <c r="C143" s="79">
        <v>0.44500000000000001</v>
      </c>
      <c r="D143" s="79">
        <v>0.44500000000000001</v>
      </c>
      <c r="E143" s="79">
        <v>0.44500000000000001</v>
      </c>
      <c r="F143" s="79">
        <v>0.44</v>
      </c>
      <c r="G143" s="79">
        <v>0.44</v>
      </c>
      <c r="H143" s="79">
        <v>0.44</v>
      </c>
    </row>
    <row r="144" spans="1:8" ht="13.5" x14ac:dyDescent="0.25">
      <c r="A144" s="31"/>
      <c r="B144" s="22"/>
      <c r="C144" s="24"/>
      <c r="D144" s="24"/>
      <c r="E144" s="24"/>
      <c r="F144" s="24"/>
      <c r="G144" s="24"/>
      <c r="H144" s="24"/>
    </row>
    <row r="145" spans="1:9" ht="13.5" x14ac:dyDescent="0.25">
      <c r="A145" s="31"/>
      <c r="B145" s="22"/>
      <c r="C145" s="24"/>
      <c r="D145" s="24"/>
      <c r="E145" s="24"/>
      <c r="F145" s="24"/>
      <c r="G145" s="24"/>
      <c r="H145" s="24"/>
    </row>
    <row r="146" spans="1:9" x14ac:dyDescent="0.2">
      <c r="A146" s="32"/>
      <c r="B146" s="57"/>
      <c r="C146" s="32"/>
      <c r="D146" s="32"/>
      <c r="E146" s="32"/>
      <c r="F146" s="32"/>
      <c r="G146" s="32"/>
      <c r="H146" s="32"/>
    </row>
    <row r="147" spans="1:9" x14ac:dyDescent="0.2">
      <c r="A147" s="129" t="s">
        <v>30</v>
      </c>
      <c r="B147" s="130"/>
      <c r="C147" s="130"/>
      <c r="D147" s="130"/>
      <c r="E147" s="130"/>
      <c r="F147" s="130"/>
      <c r="G147" s="130"/>
      <c r="H147" s="130"/>
    </row>
    <row r="150" spans="1:9" x14ac:dyDescent="0.2">
      <c r="A150" s="4" t="s">
        <v>44</v>
      </c>
      <c r="B150" s="5"/>
      <c r="C150" s="4"/>
      <c r="D150" s="4"/>
      <c r="E150" s="4"/>
      <c r="F150" s="4"/>
      <c r="G150" s="4"/>
      <c r="H150" s="4"/>
    </row>
    <row r="151" spans="1:9" x14ac:dyDescent="0.2">
      <c r="A151" s="4" t="s">
        <v>32</v>
      </c>
      <c r="B151" s="6"/>
      <c r="C151" s="5"/>
      <c r="D151" s="5"/>
      <c r="E151" s="5"/>
      <c r="F151" s="5"/>
      <c r="G151" s="5"/>
      <c r="H151" s="5"/>
    </row>
    <row r="152" spans="1:9" ht="15.75" x14ac:dyDescent="0.25">
      <c r="A152" s="4"/>
      <c r="B152" s="6"/>
      <c r="C152" s="5"/>
      <c r="D152" s="5"/>
      <c r="E152" s="5"/>
      <c r="F152" s="5"/>
      <c r="G152" s="5"/>
      <c r="H152" s="7"/>
    </row>
    <row r="153" spans="1:9" x14ac:dyDescent="0.2">
      <c r="B153" s="8"/>
    </row>
    <row r="154" spans="1:9" x14ac:dyDescent="0.2">
      <c r="A154" s="131" t="s">
        <v>33</v>
      </c>
      <c r="B154" s="132"/>
      <c r="C154" s="9" t="s">
        <v>34</v>
      </c>
      <c r="D154" s="10"/>
      <c r="E154" s="10"/>
      <c r="F154" s="10"/>
      <c r="G154" s="10"/>
      <c r="H154" s="11"/>
    </row>
    <row r="155" spans="1:9" ht="12.75" customHeight="1" x14ac:dyDescent="0.2">
      <c r="A155" s="133"/>
      <c r="B155" s="134"/>
      <c r="C155" s="12">
        <v>0</v>
      </c>
      <c r="D155" s="13">
        <v>1</v>
      </c>
      <c r="E155" s="12">
        <v>2</v>
      </c>
      <c r="F155" s="13">
        <v>3</v>
      </c>
      <c r="G155" s="12">
        <v>4</v>
      </c>
      <c r="H155" s="14" t="s">
        <v>35</v>
      </c>
    </row>
    <row r="156" spans="1:9" ht="15" x14ac:dyDescent="0.25">
      <c r="A156" s="15" t="s">
        <v>36</v>
      </c>
      <c r="B156" s="94">
        <v>0</v>
      </c>
      <c r="C156" s="93">
        <v>0</v>
      </c>
      <c r="D156" s="93">
        <v>0</v>
      </c>
      <c r="E156" s="93">
        <v>0</v>
      </c>
      <c r="F156" s="93">
        <v>0</v>
      </c>
      <c r="G156" s="93">
        <v>0</v>
      </c>
      <c r="H156" s="93">
        <v>0</v>
      </c>
    </row>
    <row r="157" spans="1:9" ht="15" x14ac:dyDescent="0.25">
      <c r="A157" s="21" t="s">
        <v>36</v>
      </c>
      <c r="B157" s="104">
        <v>585</v>
      </c>
      <c r="C157" s="93">
        <v>0.01</v>
      </c>
      <c r="D157" s="93">
        <v>0</v>
      </c>
      <c r="E157" s="93">
        <v>0</v>
      </c>
      <c r="F157" s="93">
        <v>0</v>
      </c>
      <c r="G157" s="93">
        <v>0</v>
      </c>
      <c r="H157" s="93">
        <v>0</v>
      </c>
      <c r="I157" s="58"/>
    </row>
    <row r="158" spans="1:9" ht="15" x14ac:dyDescent="0.25">
      <c r="A158" s="21" t="s">
        <v>36</v>
      </c>
      <c r="B158" s="104">
        <v>590</v>
      </c>
      <c r="C158" s="93">
        <v>0.02</v>
      </c>
      <c r="D158" s="93">
        <v>0</v>
      </c>
      <c r="E158" s="93">
        <v>0</v>
      </c>
      <c r="F158" s="93">
        <v>0</v>
      </c>
      <c r="G158" s="93">
        <v>0</v>
      </c>
      <c r="H158" s="93">
        <v>0</v>
      </c>
    </row>
    <row r="159" spans="1:9" ht="15" x14ac:dyDescent="0.25">
      <c r="A159" s="21" t="s">
        <v>36</v>
      </c>
      <c r="B159" s="104">
        <v>595</v>
      </c>
      <c r="C159" s="93">
        <v>0.05</v>
      </c>
      <c r="D159" s="93">
        <v>0.03</v>
      </c>
      <c r="E159" s="93">
        <v>0.02</v>
      </c>
      <c r="F159" s="93">
        <v>1.4999999999999999E-2</v>
      </c>
      <c r="G159" s="93">
        <v>0</v>
      </c>
      <c r="H159" s="93">
        <v>0</v>
      </c>
    </row>
    <row r="160" spans="1:9" ht="15" x14ac:dyDescent="0.25">
      <c r="A160" s="21" t="s">
        <v>36</v>
      </c>
      <c r="B160" s="104">
        <v>639</v>
      </c>
      <c r="C160" s="93">
        <v>0.06</v>
      </c>
      <c r="D160" s="93">
        <v>0.04</v>
      </c>
      <c r="E160" s="93">
        <v>0.03</v>
      </c>
      <c r="F160" s="93">
        <v>1.4999999999999999E-2</v>
      </c>
      <c r="G160" s="93">
        <v>0.01</v>
      </c>
      <c r="H160" s="93">
        <v>0</v>
      </c>
    </row>
    <row r="161" spans="1:8" ht="15" x14ac:dyDescent="0.25">
      <c r="A161" s="21" t="s">
        <v>36</v>
      </c>
      <c r="B161" s="104">
        <v>688</v>
      </c>
      <c r="C161" s="93">
        <v>7.4999999999999997E-2</v>
      </c>
      <c r="D161" s="93">
        <v>5.5E-2</v>
      </c>
      <c r="E161" s="93">
        <v>4.4999999999999998E-2</v>
      </c>
      <c r="F161" s="93">
        <v>2.5000000000000001E-2</v>
      </c>
      <c r="G161" s="93">
        <v>1.4999999999999999E-2</v>
      </c>
      <c r="H161" s="93">
        <v>0.01</v>
      </c>
    </row>
    <row r="162" spans="1:8" ht="15" x14ac:dyDescent="0.25">
      <c r="A162" s="21" t="s">
        <v>36</v>
      </c>
      <c r="B162" s="104">
        <v>749</v>
      </c>
      <c r="C162" s="93">
        <v>8.5000000000000006E-2</v>
      </c>
      <c r="D162" s="93">
        <v>7.4999999999999997E-2</v>
      </c>
      <c r="E162" s="93">
        <v>5.5E-2</v>
      </c>
      <c r="F162" s="93">
        <v>3.5000000000000003E-2</v>
      </c>
      <c r="G162" s="93">
        <v>2.5000000000000001E-2</v>
      </c>
      <c r="H162" s="93">
        <v>1.4999999999999999E-2</v>
      </c>
    </row>
    <row r="163" spans="1:8" ht="15" x14ac:dyDescent="0.25">
      <c r="A163" s="21" t="s">
        <v>36</v>
      </c>
      <c r="B163" s="104">
        <v>838</v>
      </c>
      <c r="C163" s="93">
        <v>0.11</v>
      </c>
      <c r="D163" s="93">
        <v>0.1</v>
      </c>
      <c r="E163" s="93">
        <v>0.08</v>
      </c>
      <c r="F163" s="93">
        <v>0.06</v>
      </c>
      <c r="G163" s="93">
        <v>0.05</v>
      </c>
      <c r="H163" s="93">
        <v>0.04</v>
      </c>
    </row>
    <row r="164" spans="1:8" ht="15" x14ac:dyDescent="0.25">
      <c r="A164" s="21" t="s">
        <v>36</v>
      </c>
      <c r="B164" s="104">
        <v>964</v>
      </c>
      <c r="C164" s="93">
        <v>0.125</v>
      </c>
      <c r="D164" s="93">
        <v>0.115</v>
      </c>
      <c r="E164" s="93">
        <v>0.105</v>
      </c>
      <c r="F164" s="93">
        <v>7.4999999999999997E-2</v>
      </c>
      <c r="G164" s="93">
        <v>6.5000000000000002E-2</v>
      </c>
      <c r="H164" s="93">
        <v>5.5E-2</v>
      </c>
    </row>
    <row r="165" spans="1:8" ht="15" x14ac:dyDescent="0.25">
      <c r="A165" s="21" t="s">
        <v>36</v>
      </c>
      <c r="B165" s="104">
        <v>1060</v>
      </c>
      <c r="C165" s="93">
        <v>0.13500000000000001</v>
      </c>
      <c r="D165" s="93">
        <v>0.125</v>
      </c>
      <c r="E165" s="93">
        <v>0.115</v>
      </c>
      <c r="F165" s="93">
        <v>9.5000000000000001E-2</v>
      </c>
      <c r="G165" s="93">
        <v>7.4999999999999997E-2</v>
      </c>
      <c r="H165" s="93">
        <v>6.5000000000000002E-2</v>
      </c>
    </row>
    <row r="166" spans="1:8" ht="15" x14ac:dyDescent="0.25">
      <c r="A166" s="21" t="s">
        <v>36</v>
      </c>
      <c r="B166" s="104">
        <v>1131</v>
      </c>
      <c r="C166" s="93">
        <v>0.14499999999999999</v>
      </c>
      <c r="D166" s="93">
        <v>0.13500000000000001</v>
      </c>
      <c r="E166" s="93">
        <v>0.125</v>
      </c>
      <c r="F166" s="93">
        <v>0.105</v>
      </c>
      <c r="G166" s="93">
        <v>9.5000000000000001E-2</v>
      </c>
      <c r="H166" s="93">
        <v>8.5000000000000006E-2</v>
      </c>
    </row>
    <row r="167" spans="1:8" ht="15" x14ac:dyDescent="0.25">
      <c r="A167" s="21" t="s">
        <v>36</v>
      </c>
      <c r="B167" s="104">
        <v>1210</v>
      </c>
      <c r="C167" s="95">
        <v>0.155</v>
      </c>
      <c r="D167" s="95">
        <v>0.14499999999999999</v>
      </c>
      <c r="E167" s="95">
        <v>0.13500000000000001</v>
      </c>
      <c r="F167" s="95">
        <v>0.115</v>
      </c>
      <c r="G167" s="95">
        <v>0.105</v>
      </c>
      <c r="H167" s="95">
        <v>9.5000000000000001E-2</v>
      </c>
    </row>
    <row r="168" spans="1:8" ht="15" x14ac:dyDescent="0.25">
      <c r="A168" s="21" t="s">
        <v>36</v>
      </c>
      <c r="B168" s="104">
        <v>1297</v>
      </c>
      <c r="C168" s="95">
        <v>0.16500000000000001</v>
      </c>
      <c r="D168" s="95">
        <v>0.155</v>
      </c>
      <c r="E168" s="95">
        <v>0.14499999999999999</v>
      </c>
      <c r="F168" s="95">
        <v>0.125</v>
      </c>
      <c r="G168" s="95">
        <v>0.115</v>
      </c>
      <c r="H168" s="95">
        <v>0.105</v>
      </c>
    </row>
    <row r="169" spans="1:8" ht="15" x14ac:dyDescent="0.25">
      <c r="A169" s="21" t="s">
        <v>36</v>
      </c>
      <c r="B169" s="104">
        <v>1400</v>
      </c>
      <c r="C169" s="95">
        <v>0.17499999999999999</v>
      </c>
      <c r="D169" s="95">
        <v>0.16500000000000001</v>
      </c>
      <c r="E169" s="95">
        <v>0.155</v>
      </c>
      <c r="F169" s="95">
        <v>0.13500000000000001</v>
      </c>
      <c r="G169" s="95">
        <v>0.13500000000000001</v>
      </c>
      <c r="H169" s="95">
        <v>0.125</v>
      </c>
    </row>
    <row r="170" spans="1:8" ht="15" x14ac:dyDescent="0.25">
      <c r="A170" s="21" t="s">
        <v>36</v>
      </c>
      <c r="B170" s="104">
        <v>1508</v>
      </c>
      <c r="C170" s="95">
        <v>0.185</v>
      </c>
      <c r="D170" s="95">
        <v>0.17499999999999999</v>
      </c>
      <c r="E170" s="95">
        <v>0.16500000000000001</v>
      </c>
      <c r="F170" s="95">
        <v>0.155</v>
      </c>
      <c r="G170" s="95">
        <v>0.14499999999999999</v>
      </c>
      <c r="H170" s="95">
        <v>0.13500000000000001</v>
      </c>
    </row>
    <row r="171" spans="1:8" ht="15" x14ac:dyDescent="0.25">
      <c r="A171" s="21" t="s">
        <v>36</v>
      </c>
      <c r="B171" s="104">
        <v>1655</v>
      </c>
      <c r="C171" s="95">
        <v>0.2</v>
      </c>
      <c r="D171" s="95">
        <v>0.19</v>
      </c>
      <c r="E171" s="95">
        <v>0.19</v>
      </c>
      <c r="F171" s="95">
        <v>0.17</v>
      </c>
      <c r="G171" s="95">
        <v>0.16</v>
      </c>
      <c r="H171" s="95">
        <v>0.15</v>
      </c>
    </row>
    <row r="172" spans="1:8" ht="15" x14ac:dyDescent="0.25">
      <c r="A172" s="21" t="s">
        <v>36</v>
      </c>
      <c r="B172" s="104">
        <v>1812</v>
      </c>
      <c r="C172" s="95">
        <v>0.215</v>
      </c>
      <c r="D172" s="95">
        <v>0.20499999999999999</v>
      </c>
      <c r="E172" s="95">
        <v>0.20499999999999999</v>
      </c>
      <c r="F172" s="95">
        <v>0.185</v>
      </c>
      <c r="G172" s="95">
        <v>0.17499999999999999</v>
      </c>
      <c r="H172" s="95">
        <v>0.17499999999999999</v>
      </c>
    </row>
    <row r="173" spans="1:8" ht="15" x14ac:dyDescent="0.25">
      <c r="A173" s="21" t="s">
        <v>36</v>
      </c>
      <c r="B173" s="104">
        <v>1981</v>
      </c>
      <c r="C173" s="95">
        <v>0.22500000000000001</v>
      </c>
      <c r="D173" s="95">
        <v>0.215</v>
      </c>
      <c r="E173" s="95">
        <v>0.215</v>
      </c>
      <c r="F173" s="95">
        <v>0.19500000000000001</v>
      </c>
      <c r="G173" s="95">
        <v>0.19500000000000001</v>
      </c>
      <c r="H173" s="95">
        <v>0.185</v>
      </c>
    </row>
    <row r="174" spans="1:8" ht="15" x14ac:dyDescent="0.25">
      <c r="A174" s="21" t="s">
        <v>36</v>
      </c>
      <c r="B174" s="104">
        <v>2094</v>
      </c>
      <c r="C174" s="95">
        <v>0.23499999999999999</v>
      </c>
      <c r="D174" s="95">
        <v>0.22500000000000001</v>
      </c>
      <c r="E174" s="95">
        <v>0.22500000000000001</v>
      </c>
      <c r="F174" s="95">
        <v>0.20499999999999999</v>
      </c>
      <c r="G174" s="95">
        <v>0.20499999999999999</v>
      </c>
      <c r="H174" s="95">
        <v>0.19500000000000001</v>
      </c>
    </row>
    <row r="175" spans="1:8" ht="15" x14ac:dyDescent="0.25">
      <c r="A175" s="21" t="s">
        <v>36</v>
      </c>
      <c r="B175" s="104">
        <v>2214</v>
      </c>
      <c r="C175" s="95">
        <v>0.245</v>
      </c>
      <c r="D175" s="95">
        <v>0.23499999999999999</v>
      </c>
      <c r="E175" s="95">
        <v>0.23499999999999999</v>
      </c>
      <c r="F175" s="95">
        <v>0.215</v>
      </c>
      <c r="G175" s="95">
        <v>0.215</v>
      </c>
      <c r="H175" s="95">
        <v>0.20499999999999999</v>
      </c>
    </row>
    <row r="176" spans="1:8" ht="15" x14ac:dyDescent="0.25">
      <c r="A176" s="21" t="s">
        <v>36</v>
      </c>
      <c r="B176" s="104">
        <v>2349</v>
      </c>
      <c r="C176" s="95">
        <v>0.255</v>
      </c>
      <c r="D176" s="95">
        <v>0.245</v>
      </c>
      <c r="E176" s="95">
        <v>0.245</v>
      </c>
      <c r="F176" s="95">
        <v>0.22500000000000001</v>
      </c>
      <c r="G176" s="95">
        <v>0.22500000000000001</v>
      </c>
      <c r="H176" s="95">
        <v>0.215</v>
      </c>
    </row>
    <row r="177" spans="1:8" ht="15" x14ac:dyDescent="0.25">
      <c r="A177" s="21" t="s">
        <v>36</v>
      </c>
      <c r="B177" s="104">
        <v>2507</v>
      </c>
      <c r="C177" s="95">
        <v>0.26500000000000001</v>
      </c>
      <c r="D177" s="95">
        <v>0.26500000000000001</v>
      </c>
      <c r="E177" s="95">
        <v>0.255</v>
      </c>
      <c r="F177" s="95">
        <v>0.245</v>
      </c>
      <c r="G177" s="95">
        <v>0.23499999999999999</v>
      </c>
      <c r="H177" s="95">
        <v>0.23499999999999999</v>
      </c>
    </row>
    <row r="178" spans="1:8" ht="15" x14ac:dyDescent="0.25">
      <c r="A178" s="21" t="s">
        <v>36</v>
      </c>
      <c r="B178" s="104">
        <v>2686</v>
      </c>
      <c r="C178" s="95">
        <v>0.27500000000000002</v>
      </c>
      <c r="D178" s="95">
        <v>0.27500000000000002</v>
      </c>
      <c r="E178" s="95">
        <v>0.26500000000000001</v>
      </c>
      <c r="F178" s="95">
        <v>0.255</v>
      </c>
      <c r="G178" s="95">
        <v>0.245</v>
      </c>
      <c r="H178" s="95">
        <v>0.245</v>
      </c>
    </row>
    <row r="179" spans="1:8" ht="15" x14ac:dyDescent="0.25">
      <c r="A179" s="21" t="s">
        <v>36</v>
      </c>
      <c r="B179" s="104">
        <v>2931</v>
      </c>
      <c r="C179" s="95">
        <v>0.28499999999999998</v>
      </c>
      <c r="D179" s="95">
        <v>0.28499999999999998</v>
      </c>
      <c r="E179" s="95">
        <v>0.27500000000000002</v>
      </c>
      <c r="F179" s="95">
        <v>0.26500000000000001</v>
      </c>
      <c r="G179" s="95">
        <v>0.255</v>
      </c>
      <c r="H179" s="95">
        <v>0.255</v>
      </c>
    </row>
    <row r="180" spans="1:8" ht="15" x14ac:dyDescent="0.25">
      <c r="A180" s="21" t="s">
        <v>36</v>
      </c>
      <c r="B180" s="104">
        <v>3288</v>
      </c>
      <c r="C180" s="95">
        <v>0.29499999999999998</v>
      </c>
      <c r="D180" s="95">
        <v>0.29499999999999998</v>
      </c>
      <c r="E180" s="95">
        <v>0.28499999999999998</v>
      </c>
      <c r="F180" s="95">
        <v>0.27500000000000002</v>
      </c>
      <c r="G180" s="95">
        <v>0.27500000000000002</v>
      </c>
      <c r="H180" s="95">
        <v>0.26500000000000001</v>
      </c>
    </row>
    <row r="181" spans="1:8" ht="15" x14ac:dyDescent="0.25">
      <c r="A181" s="21" t="s">
        <v>36</v>
      </c>
      <c r="B181" s="104">
        <v>3745</v>
      </c>
      <c r="C181" s="95">
        <v>0.30499999999999999</v>
      </c>
      <c r="D181" s="95">
        <v>0.30499999999999999</v>
      </c>
      <c r="E181" s="95">
        <v>0.29499999999999998</v>
      </c>
      <c r="F181" s="95">
        <v>0.28499999999999998</v>
      </c>
      <c r="G181" s="95">
        <v>0.28499999999999998</v>
      </c>
      <c r="H181" s="95">
        <v>0.28499999999999998</v>
      </c>
    </row>
    <row r="182" spans="1:8" ht="15" x14ac:dyDescent="0.25">
      <c r="A182" s="21" t="s">
        <v>36</v>
      </c>
      <c r="B182" s="104">
        <v>4363</v>
      </c>
      <c r="C182" s="95">
        <v>0.32500000000000001</v>
      </c>
      <c r="D182" s="95">
        <v>0.32</v>
      </c>
      <c r="E182" s="95">
        <v>0.31</v>
      </c>
      <c r="F182" s="95">
        <v>0.3</v>
      </c>
      <c r="G182" s="95">
        <v>0.3</v>
      </c>
      <c r="H182" s="95">
        <v>0.3</v>
      </c>
    </row>
    <row r="183" spans="1:8" ht="15" x14ac:dyDescent="0.25">
      <c r="A183" s="21" t="s">
        <v>36</v>
      </c>
      <c r="B183" s="104">
        <v>4928</v>
      </c>
      <c r="C183" s="95">
        <v>0.33500000000000002</v>
      </c>
      <c r="D183" s="95">
        <v>0.33</v>
      </c>
      <c r="E183" s="95">
        <v>0.33</v>
      </c>
      <c r="F183" s="95">
        <v>0.31</v>
      </c>
      <c r="G183" s="95">
        <v>0.31</v>
      </c>
      <c r="H183" s="95">
        <v>0.31</v>
      </c>
    </row>
    <row r="184" spans="1:8" ht="15" x14ac:dyDescent="0.25">
      <c r="A184" s="21" t="s">
        <v>36</v>
      </c>
      <c r="B184" s="104">
        <v>5504</v>
      </c>
      <c r="C184" s="95">
        <v>0.34499999999999997</v>
      </c>
      <c r="D184" s="95">
        <v>0.34</v>
      </c>
      <c r="E184" s="95">
        <v>0.34</v>
      </c>
      <c r="F184" s="95">
        <v>0.32</v>
      </c>
      <c r="G184" s="95">
        <v>0.32</v>
      </c>
      <c r="H184" s="95">
        <v>0.32</v>
      </c>
    </row>
    <row r="185" spans="1:8" ht="15" x14ac:dyDescent="0.25">
      <c r="A185" s="21" t="s">
        <v>36</v>
      </c>
      <c r="B185" s="104">
        <v>6231</v>
      </c>
      <c r="C185" s="95">
        <v>0.36499999999999999</v>
      </c>
      <c r="D185" s="95">
        <v>0.35499999999999998</v>
      </c>
      <c r="E185" s="95">
        <v>0.35499999999999998</v>
      </c>
      <c r="F185" s="95">
        <v>0.34</v>
      </c>
      <c r="G185" s="95">
        <v>0.34</v>
      </c>
      <c r="H185" s="95">
        <v>0.34</v>
      </c>
    </row>
    <row r="186" spans="1:8" ht="15" x14ac:dyDescent="0.25">
      <c r="A186" s="21" t="s">
        <v>36</v>
      </c>
      <c r="B186" s="104">
        <v>7164</v>
      </c>
      <c r="C186" s="95">
        <v>0.375</v>
      </c>
      <c r="D186" s="95">
        <v>0.36499999999999999</v>
      </c>
      <c r="E186" s="95">
        <v>0.36499999999999999</v>
      </c>
      <c r="F186" s="95">
        <v>0.36</v>
      </c>
      <c r="G186" s="95">
        <v>0.35</v>
      </c>
      <c r="H186" s="95">
        <v>0.35</v>
      </c>
    </row>
    <row r="187" spans="1:8" ht="15" x14ac:dyDescent="0.25">
      <c r="A187" s="21" t="s">
        <v>36</v>
      </c>
      <c r="B187" s="104">
        <v>8456</v>
      </c>
      <c r="C187" s="95">
        <v>0.39500000000000002</v>
      </c>
      <c r="D187" s="95">
        <v>0.38500000000000001</v>
      </c>
      <c r="E187" s="95">
        <v>0.38500000000000001</v>
      </c>
      <c r="F187" s="95">
        <v>0.38</v>
      </c>
      <c r="G187" s="95">
        <v>0.38</v>
      </c>
      <c r="H187" s="95">
        <v>0.37</v>
      </c>
    </row>
    <row r="188" spans="1:8" ht="15" x14ac:dyDescent="0.25">
      <c r="A188" s="21" t="s">
        <v>36</v>
      </c>
      <c r="B188" s="104">
        <v>10182</v>
      </c>
      <c r="C188" s="95">
        <v>0.40500000000000003</v>
      </c>
      <c r="D188" s="95">
        <v>0.39500000000000002</v>
      </c>
      <c r="E188" s="95">
        <v>0.39500000000000002</v>
      </c>
      <c r="F188" s="95">
        <v>0.39</v>
      </c>
      <c r="G188" s="95">
        <v>0.39</v>
      </c>
      <c r="H188" s="95">
        <v>0.38</v>
      </c>
    </row>
    <row r="189" spans="1:8" ht="15" x14ac:dyDescent="0.25">
      <c r="A189" s="21" t="s">
        <v>36</v>
      </c>
      <c r="B189" s="104">
        <v>12017</v>
      </c>
      <c r="C189" s="95">
        <v>0.41499999999999998</v>
      </c>
      <c r="D189" s="95">
        <v>0.40500000000000003</v>
      </c>
      <c r="E189" s="95">
        <v>0.40500000000000003</v>
      </c>
      <c r="F189" s="95">
        <v>0.4</v>
      </c>
      <c r="G189" s="95">
        <v>0.4</v>
      </c>
      <c r="H189" s="95">
        <v>0.39</v>
      </c>
    </row>
    <row r="190" spans="1:8" ht="15" x14ac:dyDescent="0.25">
      <c r="A190" s="21" t="s">
        <v>36</v>
      </c>
      <c r="B190" s="104">
        <v>20082</v>
      </c>
      <c r="C190" s="95">
        <v>0.42499999999999999</v>
      </c>
      <c r="D190" s="95">
        <v>0.41499999999999998</v>
      </c>
      <c r="E190" s="95">
        <v>0.41499999999999998</v>
      </c>
      <c r="F190" s="95">
        <v>0.41</v>
      </c>
      <c r="G190" s="95">
        <v>0.41</v>
      </c>
      <c r="H190" s="95">
        <v>0.4</v>
      </c>
    </row>
    <row r="191" spans="1:8" ht="15" x14ac:dyDescent="0.25">
      <c r="A191" s="21" t="s">
        <v>36</v>
      </c>
      <c r="B191" s="104">
        <v>21538</v>
      </c>
      <c r="C191" s="95">
        <v>0.43</v>
      </c>
      <c r="D191" s="95">
        <v>0.42499999999999999</v>
      </c>
      <c r="E191" s="95">
        <v>0.42499999999999999</v>
      </c>
      <c r="F191" s="95">
        <v>0.42</v>
      </c>
      <c r="G191" s="95">
        <v>0.42</v>
      </c>
      <c r="H191" s="95">
        <v>0.41</v>
      </c>
    </row>
    <row r="192" spans="1:8" ht="15" x14ac:dyDescent="0.25">
      <c r="A192" s="21" t="s">
        <v>36</v>
      </c>
      <c r="B192" s="104">
        <v>24230</v>
      </c>
      <c r="C192" s="95">
        <v>0.435</v>
      </c>
      <c r="D192" s="95">
        <v>0.435</v>
      </c>
      <c r="E192" s="95">
        <v>0.435</v>
      </c>
      <c r="F192" s="95">
        <v>0.43</v>
      </c>
      <c r="G192" s="95">
        <v>0.43</v>
      </c>
      <c r="H192" s="95">
        <v>0.42</v>
      </c>
    </row>
    <row r="193" spans="1:8" ht="15" x14ac:dyDescent="0.25">
      <c r="A193" s="27" t="s">
        <v>37</v>
      </c>
      <c r="B193" s="104">
        <v>26923</v>
      </c>
      <c r="C193" s="96">
        <v>0.44500000000000001</v>
      </c>
      <c r="D193" s="96">
        <v>0.44500000000000001</v>
      </c>
      <c r="E193" s="96">
        <v>0.44500000000000001</v>
      </c>
      <c r="F193" s="96">
        <v>0.44</v>
      </c>
      <c r="G193" s="96">
        <v>0.44</v>
      </c>
      <c r="H193" s="96">
        <v>0.43</v>
      </c>
    </row>
    <row r="194" spans="1:8" ht="13.5" x14ac:dyDescent="0.25">
      <c r="A194" s="31"/>
      <c r="B194" s="22"/>
      <c r="C194" s="24"/>
      <c r="D194" s="24"/>
      <c r="E194" s="24"/>
      <c r="F194" s="24"/>
      <c r="G194" s="24"/>
      <c r="H194" s="24"/>
    </row>
    <row r="195" spans="1:8" x14ac:dyDescent="0.2">
      <c r="A195" s="135" t="s">
        <v>30</v>
      </c>
      <c r="B195" s="136"/>
      <c r="C195" s="136"/>
      <c r="D195" s="136"/>
      <c r="E195" s="136"/>
      <c r="F195" s="136"/>
      <c r="G195" s="136"/>
      <c r="H195" s="136"/>
    </row>
    <row r="196" spans="1:8" x14ac:dyDescent="0.2">
      <c r="A196" s="32"/>
      <c r="B196" s="33"/>
      <c r="C196" s="32"/>
      <c r="D196" s="32"/>
      <c r="E196" s="32"/>
      <c r="F196" s="32"/>
      <c r="G196" s="32"/>
      <c r="H196" s="32"/>
    </row>
    <row r="197" spans="1:8" x14ac:dyDescent="0.2">
      <c r="A197" s="34"/>
      <c r="B197" s="33"/>
      <c r="C197" s="32"/>
      <c r="D197" s="32"/>
      <c r="E197" s="32"/>
      <c r="F197" s="32"/>
      <c r="G197" s="35"/>
      <c r="H197" s="32"/>
    </row>
    <row r="198" spans="1:8" x14ac:dyDescent="0.2">
      <c r="A198" s="36" t="s">
        <v>45</v>
      </c>
      <c r="B198" s="37"/>
      <c r="C198" s="37"/>
      <c r="D198" s="37"/>
      <c r="E198" s="37"/>
      <c r="F198" s="37"/>
      <c r="G198" s="37"/>
      <c r="H198" s="37"/>
    </row>
    <row r="199" spans="1:8" ht="12.75" customHeight="1" x14ac:dyDescent="0.2">
      <c r="A199" s="36" t="s">
        <v>39</v>
      </c>
      <c r="B199" s="37"/>
      <c r="C199" s="37"/>
      <c r="D199" s="37"/>
      <c r="E199" s="37"/>
      <c r="F199" s="37"/>
      <c r="G199" s="37"/>
      <c r="H199" s="37"/>
    </row>
    <row r="200" spans="1:8" ht="15.75" x14ac:dyDescent="0.25">
      <c r="A200" s="32"/>
      <c r="B200" s="33"/>
      <c r="C200" s="32"/>
      <c r="D200" s="32"/>
      <c r="E200" s="32"/>
      <c r="F200" s="32"/>
      <c r="G200" s="32"/>
      <c r="H200" s="38"/>
    </row>
    <row r="201" spans="1:8" x14ac:dyDescent="0.2">
      <c r="A201" s="32"/>
      <c r="B201" s="33"/>
      <c r="C201" s="32"/>
      <c r="D201" s="32"/>
      <c r="E201" s="32"/>
      <c r="F201" s="32"/>
      <c r="G201" s="32"/>
      <c r="H201" s="32"/>
    </row>
    <row r="202" spans="1:8" x14ac:dyDescent="0.2">
      <c r="A202" s="116" t="s">
        <v>33</v>
      </c>
      <c r="B202" s="117"/>
      <c r="C202" s="39" t="s">
        <v>34</v>
      </c>
      <c r="D202" s="40"/>
      <c r="E202" s="40"/>
      <c r="F202" s="40"/>
      <c r="G202" s="40"/>
      <c r="H202" s="41"/>
    </row>
    <row r="203" spans="1:8" x14ac:dyDescent="0.2">
      <c r="A203" s="118"/>
      <c r="B203" s="119" t="s">
        <v>46</v>
      </c>
      <c r="C203" s="42">
        <v>0</v>
      </c>
      <c r="D203" s="43">
        <v>1</v>
      </c>
      <c r="E203" s="43">
        <v>2</v>
      </c>
      <c r="F203" s="43">
        <v>3</v>
      </c>
      <c r="G203" s="43">
        <v>4</v>
      </c>
      <c r="H203" s="44" t="s">
        <v>35</v>
      </c>
    </row>
    <row r="204" spans="1:8" ht="15" x14ac:dyDescent="0.25">
      <c r="A204" s="15" t="s">
        <v>36</v>
      </c>
      <c r="B204" s="98">
        <v>0</v>
      </c>
      <c r="C204" s="97">
        <v>0</v>
      </c>
      <c r="D204" s="97">
        <v>0</v>
      </c>
      <c r="E204" s="97">
        <v>0</v>
      </c>
      <c r="F204" s="97">
        <v>0</v>
      </c>
      <c r="G204" s="97">
        <v>0</v>
      </c>
      <c r="H204" s="97">
        <v>0</v>
      </c>
    </row>
    <row r="205" spans="1:8" ht="15" x14ac:dyDescent="0.25">
      <c r="A205" s="21" t="s">
        <v>36</v>
      </c>
      <c r="B205" s="104">
        <v>639</v>
      </c>
      <c r="C205" s="97">
        <v>5.0000000000000001E-3</v>
      </c>
      <c r="D205" s="97">
        <v>5.0000000000000001E-3</v>
      </c>
      <c r="E205" s="97">
        <v>5.0000000000000001E-3</v>
      </c>
      <c r="F205" s="97">
        <v>0</v>
      </c>
      <c r="G205" s="97">
        <v>0</v>
      </c>
      <c r="H205" s="97">
        <v>0</v>
      </c>
    </row>
    <row r="206" spans="1:8" ht="15" x14ac:dyDescent="0.25">
      <c r="A206" s="21" t="s">
        <v>36</v>
      </c>
      <c r="B206" s="104">
        <v>688</v>
      </c>
      <c r="C206" s="97">
        <v>2.5000000000000001E-2</v>
      </c>
      <c r="D206" s="97">
        <v>0.01</v>
      </c>
      <c r="E206" s="97">
        <v>0.01</v>
      </c>
      <c r="F206" s="97">
        <v>5.0000000000000001E-3</v>
      </c>
      <c r="G206" s="97">
        <v>0</v>
      </c>
      <c r="H206" s="97">
        <v>0</v>
      </c>
    </row>
    <row r="207" spans="1:8" ht="15" x14ac:dyDescent="0.25">
      <c r="A207" s="21" t="s">
        <v>36</v>
      </c>
      <c r="B207" s="104">
        <v>713</v>
      </c>
      <c r="C207" s="97">
        <v>3.5000000000000003E-2</v>
      </c>
      <c r="D207" s="97">
        <v>0.01</v>
      </c>
      <c r="E207" s="97">
        <v>0.01</v>
      </c>
      <c r="F207" s="97">
        <v>5.0000000000000001E-3</v>
      </c>
      <c r="G207" s="97">
        <v>5.0000000000000001E-3</v>
      </c>
      <c r="H207" s="97">
        <v>0</v>
      </c>
    </row>
    <row r="208" spans="1:8" ht="15" x14ac:dyDescent="0.25">
      <c r="A208" s="21" t="s">
        <v>36</v>
      </c>
      <c r="B208" s="104">
        <v>767</v>
      </c>
      <c r="C208" s="97">
        <v>0.05</v>
      </c>
      <c r="D208" s="97">
        <v>0.03</v>
      </c>
      <c r="E208" s="97">
        <v>1.4999999999999999E-2</v>
      </c>
      <c r="F208" s="97">
        <v>0.01</v>
      </c>
      <c r="G208" s="97">
        <v>0.01</v>
      </c>
      <c r="H208" s="97">
        <v>5.0000000000000001E-3</v>
      </c>
    </row>
    <row r="209" spans="1:8" ht="15" x14ac:dyDescent="0.25">
      <c r="A209" s="21" t="s">
        <v>36</v>
      </c>
      <c r="B209" s="104">
        <v>814</v>
      </c>
      <c r="C209" s="97">
        <v>0.06</v>
      </c>
      <c r="D209" s="97">
        <v>0.04</v>
      </c>
      <c r="E209" s="97">
        <v>0.03</v>
      </c>
      <c r="F209" s="97">
        <v>0.01</v>
      </c>
      <c r="G209" s="97">
        <v>0.01</v>
      </c>
      <c r="H209" s="97">
        <v>5.0000000000000001E-3</v>
      </c>
    </row>
    <row r="210" spans="1:8" ht="15" x14ac:dyDescent="0.25">
      <c r="A210" s="21" t="s">
        <v>36</v>
      </c>
      <c r="B210" s="104">
        <v>863</v>
      </c>
      <c r="C210" s="97">
        <v>7.0000000000000007E-2</v>
      </c>
      <c r="D210" s="97">
        <v>0.06</v>
      </c>
      <c r="E210" s="97">
        <v>0.04</v>
      </c>
      <c r="F210" s="97">
        <v>0.02</v>
      </c>
      <c r="G210" s="97">
        <v>0.01</v>
      </c>
      <c r="H210" s="97">
        <v>5.0000000000000001E-3</v>
      </c>
    </row>
    <row r="211" spans="1:8" ht="15" x14ac:dyDescent="0.25">
      <c r="A211" s="21" t="s">
        <v>36</v>
      </c>
      <c r="B211" s="104">
        <v>922</v>
      </c>
      <c r="C211" s="97">
        <v>0.08</v>
      </c>
      <c r="D211" s="97">
        <v>7.0000000000000007E-2</v>
      </c>
      <c r="E211" s="97">
        <v>0.06</v>
      </c>
      <c r="F211" s="97">
        <v>0.03</v>
      </c>
      <c r="G211" s="97">
        <v>0.02</v>
      </c>
      <c r="H211" s="97">
        <v>0.01</v>
      </c>
    </row>
    <row r="212" spans="1:8" ht="15" x14ac:dyDescent="0.25">
      <c r="A212" s="21" t="s">
        <v>36</v>
      </c>
      <c r="B212" s="104">
        <v>1024</v>
      </c>
      <c r="C212" s="97">
        <v>0.09</v>
      </c>
      <c r="D212" s="97">
        <v>0.08</v>
      </c>
      <c r="E212" s="97">
        <v>7.0000000000000007E-2</v>
      </c>
      <c r="F212" s="97">
        <v>0.05</v>
      </c>
      <c r="G212" s="97">
        <v>0.03</v>
      </c>
      <c r="H212" s="97">
        <v>0.02</v>
      </c>
    </row>
    <row r="213" spans="1:8" ht="15" x14ac:dyDescent="0.25">
      <c r="A213" s="21" t="s">
        <v>36</v>
      </c>
      <c r="B213" s="104">
        <v>1149</v>
      </c>
      <c r="C213" s="97">
        <v>0.1</v>
      </c>
      <c r="D213" s="97">
        <v>0.09</v>
      </c>
      <c r="E213" s="97">
        <v>0.08</v>
      </c>
      <c r="F213" s="97">
        <v>0.06</v>
      </c>
      <c r="G213" s="97">
        <v>0.05</v>
      </c>
      <c r="H213" s="97">
        <v>0.04</v>
      </c>
    </row>
    <row r="214" spans="1:8" ht="15" x14ac:dyDescent="0.25">
      <c r="A214" s="21" t="s">
        <v>36</v>
      </c>
      <c r="B214" s="104">
        <v>1297</v>
      </c>
      <c r="C214" s="97">
        <v>0.115</v>
      </c>
      <c r="D214" s="97">
        <v>0.105</v>
      </c>
      <c r="E214" s="97">
        <v>9.5000000000000001E-2</v>
      </c>
      <c r="F214" s="97">
        <v>7.4999999999999997E-2</v>
      </c>
      <c r="G214" s="97">
        <v>6.5000000000000002E-2</v>
      </c>
      <c r="H214" s="97">
        <v>6.5000000000000002E-2</v>
      </c>
    </row>
    <row r="215" spans="1:8" ht="15" x14ac:dyDescent="0.25">
      <c r="A215" s="21" t="s">
        <v>36</v>
      </c>
      <c r="B215" s="104">
        <v>1487</v>
      </c>
      <c r="C215" s="97">
        <v>0.125</v>
      </c>
      <c r="D215" s="97">
        <v>0.115</v>
      </c>
      <c r="E215" s="97">
        <v>0.105</v>
      </c>
      <c r="F215" s="97">
        <v>9.5000000000000001E-2</v>
      </c>
      <c r="G215" s="97">
        <v>8.5000000000000006E-2</v>
      </c>
      <c r="H215" s="97">
        <v>7.4999999999999997E-2</v>
      </c>
    </row>
    <row r="216" spans="1:8" ht="15" x14ac:dyDescent="0.25">
      <c r="A216" s="21" t="s">
        <v>36</v>
      </c>
      <c r="B216" s="104">
        <v>1726</v>
      </c>
      <c r="C216" s="97">
        <v>0.14000000000000001</v>
      </c>
      <c r="D216" s="97">
        <v>0.13</v>
      </c>
      <c r="E216" s="97">
        <v>0.13</v>
      </c>
      <c r="F216" s="97">
        <v>0.11</v>
      </c>
      <c r="G216" s="97">
        <v>0.1</v>
      </c>
      <c r="H216" s="97">
        <v>0.1</v>
      </c>
    </row>
    <row r="217" spans="1:8" ht="15" x14ac:dyDescent="0.25">
      <c r="A217" s="21" t="s">
        <v>36</v>
      </c>
      <c r="B217" s="104">
        <v>1835</v>
      </c>
      <c r="C217" s="97">
        <v>0.15</v>
      </c>
      <c r="D217" s="97">
        <v>0.14000000000000001</v>
      </c>
      <c r="E217" s="97">
        <v>0.14000000000000001</v>
      </c>
      <c r="F217" s="97">
        <v>0.12</v>
      </c>
      <c r="G217" s="97">
        <v>0.11</v>
      </c>
      <c r="H217" s="97">
        <v>0.11</v>
      </c>
    </row>
    <row r="218" spans="1:8" ht="15" x14ac:dyDescent="0.25">
      <c r="A218" s="21" t="s">
        <v>36</v>
      </c>
      <c r="B218" s="104">
        <v>1958</v>
      </c>
      <c r="C218" s="97">
        <v>0.16</v>
      </c>
      <c r="D218" s="97">
        <v>0.15</v>
      </c>
      <c r="E218" s="97">
        <v>0.15</v>
      </c>
      <c r="F218" s="97">
        <v>0.13</v>
      </c>
      <c r="G218" s="97">
        <v>0.13</v>
      </c>
      <c r="H218" s="97">
        <v>0.12</v>
      </c>
    </row>
    <row r="219" spans="1:8" ht="15" x14ac:dyDescent="0.25">
      <c r="A219" s="21" t="s">
        <v>36</v>
      </c>
      <c r="B219" s="104">
        <v>2117</v>
      </c>
      <c r="C219" s="97">
        <v>0.17</v>
      </c>
      <c r="D219" s="97">
        <v>0.16</v>
      </c>
      <c r="E219" s="97">
        <v>0.16</v>
      </c>
      <c r="F219" s="97">
        <v>0.14000000000000001</v>
      </c>
      <c r="G219" s="97">
        <v>0.14000000000000001</v>
      </c>
      <c r="H219" s="97">
        <v>0.13</v>
      </c>
    </row>
    <row r="220" spans="1:8" ht="15" x14ac:dyDescent="0.25">
      <c r="A220" s="21" t="s">
        <v>36</v>
      </c>
      <c r="B220" s="104">
        <v>2285</v>
      </c>
      <c r="C220" s="97">
        <v>0.18</v>
      </c>
      <c r="D220" s="97">
        <v>0.18</v>
      </c>
      <c r="E220" s="97">
        <v>0.17</v>
      </c>
      <c r="F220" s="97">
        <v>0.15</v>
      </c>
      <c r="G220" s="97">
        <v>0.15</v>
      </c>
      <c r="H220" s="97">
        <v>0.14000000000000001</v>
      </c>
    </row>
    <row r="221" spans="1:8" ht="15" x14ac:dyDescent="0.25">
      <c r="A221" s="21" t="s">
        <v>36</v>
      </c>
      <c r="B221" s="104">
        <v>2485</v>
      </c>
      <c r="C221" s="97">
        <v>0.19</v>
      </c>
      <c r="D221" s="97">
        <v>0.19</v>
      </c>
      <c r="E221" s="97">
        <v>0.18</v>
      </c>
      <c r="F221" s="97">
        <v>0.17</v>
      </c>
      <c r="G221" s="97">
        <v>0.16</v>
      </c>
      <c r="H221" s="97">
        <v>0.16</v>
      </c>
    </row>
    <row r="222" spans="1:8" ht="15" x14ac:dyDescent="0.25">
      <c r="A222" s="21" t="s">
        <v>36</v>
      </c>
      <c r="B222" s="104">
        <v>2719</v>
      </c>
      <c r="C222" s="97">
        <v>0.2</v>
      </c>
      <c r="D222" s="97">
        <v>0.2</v>
      </c>
      <c r="E222" s="97">
        <v>0.19</v>
      </c>
      <c r="F222" s="97">
        <v>0.18</v>
      </c>
      <c r="G222" s="97">
        <v>0.17</v>
      </c>
      <c r="H222" s="97">
        <v>0.17</v>
      </c>
    </row>
    <row r="223" spans="1:8" ht="15" x14ac:dyDescent="0.25">
      <c r="A223" s="21" t="s">
        <v>36</v>
      </c>
      <c r="B223" s="104">
        <v>3110</v>
      </c>
      <c r="C223" s="97">
        <v>0.22</v>
      </c>
      <c r="D223" s="97">
        <v>0.22</v>
      </c>
      <c r="E223" s="97">
        <v>0.21</v>
      </c>
      <c r="F223" s="97">
        <v>0.2</v>
      </c>
      <c r="G223" s="97">
        <v>0.19</v>
      </c>
      <c r="H223" s="97">
        <v>0.19</v>
      </c>
    </row>
    <row r="224" spans="1:8" ht="15" x14ac:dyDescent="0.25">
      <c r="A224" s="21" t="s">
        <v>36</v>
      </c>
      <c r="B224" s="104">
        <v>3554</v>
      </c>
      <c r="C224" s="97">
        <v>0.23</v>
      </c>
      <c r="D224" s="97">
        <v>0.23</v>
      </c>
      <c r="E224" s="97">
        <v>0.22</v>
      </c>
      <c r="F224" s="97">
        <v>0.21</v>
      </c>
      <c r="G224" s="97">
        <v>0.21</v>
      </c>
      <c r="H224" s="97">
        <v>0.2</v>
      </c>
    </row>
    <row r="225" spans="1:8" ht="15" x14ac:dyDescent="0.25">
      <c r="A225" s="21" t="s">
        <v>36</v>
      </c>
      <c r="B225" s="104">
        <v>3826</v>
      </c>
      <c r="C225" s="97">
        <v>0.24</v>
      </c>
      <c r="D225" s="97">
        <v>0.24</v>
      </c>
      <c r="E225" s="97">
        <v>0.23</v>
      </c>
      <c r="F225" s="97">
        <v>0.22</v>
      </c>
      <c r="G225" s="97">
        <v>0.22</v>
      </c>
      <c r="H225" s="97">
        <v>0.21</v>
      </c>
    </row>
    <row r="226" spans="1:8" ht="15" x14ac:dyDescent="0.25">
      <c r="A226" s="21" t="s">
        <v>36</v>
      </c>
      <c r="B226" s="104">
        <v>4113</v>
      </c>
      <c r="C226" s="97">
        <v>0.25</v>
      </c>
      <c r="D226" s="97">
        <v>0.25</v>
      </c>
      <c r="E226" s="97">
        <v>0.24</v>
      </c>
      <c r="F226" s="97">
        <v>0.23</v>
      </c>
      <c r="G226" s="97">
        <v>0.23</v>
      </c>
      <c r="H226" s="97">
        <v>0.23</v>
      </c>
    </row>
    <row r="227" spans="1:8" ht="15" x14ac:dyDescent="0.25">
      <c r="A227" s="21" t="s">
        <v>36</v>
      </c>
      <c r="B227" s="104">
        <v>4461</v>
      </c>
      <c r="C227" s="97">
        <v>0.26500000000000001</v>
      </c>
      <c r="D227" s="97">
        <v>0.26</v>
      </c>
      <c r="E227" s="97">
        <v>0.25</v>
      </c>
      <c r="F227" s="97">
        <v>0.24</v>
      </c>
      <c r="G227" s="97">
        <v>0.24</v>
      </c>
      <c r="H227" s="97">
        <v>0.24</v>
      </c>
    </row>
    <row r="228" spans="1:8" ht="15" x14ac:dyDescent="0.25">
      <c r="A228" s="21" t="s">
        <v>36</v>
      </c>
      <c r="B228" s="104">
        <v>4879</v>
      </c>
      <c r="C228" s="97">
        <v>0.27500000000000002</v>
      </c>
      <c r="D228" s="97">
        <v>0.27</v>
      </c>
      <c r="E228" s="97">
        <v>0.27</v>
      </c>
      <c r="F228" s="97">
        <v>0.25</v>
      </c>
      <c r="G228" s="97">
        <v>0.25</v>
      </c>
      <c r="H228" s="97">
        <v>0.25</v>
      </c>
    </row>
    <row r="229" spans="1:8" ht="15" x14ac:dyDescent="0.25">
      <c r="A229" s="21" t="s">
        <v>36</v>
      </c>
      <c r="B229" s="104">
        <v>5379</v>
      </c>
      <c r="C229" s="97">
        <v>0.28499999999999998</v>
      </c>
      <c r="D229" s="97">
        <v>0.28000000000000003</v>
      </c>
      <c r="E229" s="97">
        <v>0.28000000000000003</v>
      </c>
      <c r="F229" s="97">
        <v>0.26</v>
      </c>
      <c r="G229" s="97">
        <v>0.26</v>
      </c>
      <c r="H229" s="97">
        <v>0.26</v>
      </c>
    </row>
    <row r="230" spans="1:8" ht="15" x14ac:dyDescent="0.25">
      <c r="A230" s="21" t="s">
        <v>36</v>
      </c>
      <c r="B230" s="104">
        <v>5992</v>
      </c>
      <c r="C230" s="97">
        <v>0.29499999999999998</v>
      </c>
      <c r="D230" s="97">
        <v>0.28999999999999998</v>
      </c>
      <c r="E230" s="97">
        <v>0.28999999999999998</v>
      </c>
      <c r="F230" s="97">
        <v>0.27</v>
      </c>
      <c r="G230" s="97">
        <v>0.27</v>
      </c>
      <c r="H230" s="97">
        <v>0.27</v>
      </c>
    </row>
    <row r="231" spans="1:8" ht="15" x14ac:dyDescent="0.25">
      <c r="A231" s="21" t="s">
        <v>36</v>
      </c>
      <c r="B231" s="104">
        <v>6763</v>
      </c>
      <c r="C231" s="97">
        <v>0.30499999999999999</v>
      </c>
      <c r="D231" s="97">
        <v>0.3</v>
      </c>
      <c r="E231" s="97">
        <v>0.3</v>
      </c>
      <c r="F231" s="97">
        <v>0.28000000000000003</v>
      </c>
      <c r="G231" s="97">
        <v>0.28000000000000003</v>
      </c>
      <c r="H231" s="97">
        <v>0.28000000000000003</v>
      </c>
    </row>
    <row r="232" spans="1:8" ht="15" x14ac:dyDescent="0.25">
      <c r="A232" s="21" t="s">
        <v>36</v>
      </c>
      <c r="B232" s="104">
        <v>7761</v>
      </c>
      <c r="C232" s="97">
        <v>0.315</v>
      </c>
      <c r="D232" s="97">
        <v>0.31</v>
      </c>
      <c r="E232" s="97">
        <v>0.31</v>
      </c>
      <c r="F232" s="97">
        <v>0.3</v>
      </c>
      <c r="G232" s="97">
        <v>0.28999999999999998</v>
      </c>
      <c r="H232" s="97">
        <v>0.28999999999999998</v>
      </c>
    </row>
    <row r="233" spans="1:8" ht="15" x14ac:dyDescent="0.25">
      <c r="A233" s="21" t="s">
        <v>36</v>
      </c>
      <c r="B233" s="104">
        <v>8944</v>
      </c>
      <c r="C233" s="97">
        <v>0.33</v>
      </c>
      <c r="D233" s="97">
        <v>0.32500000000000001</v>
      </c>
      <c r="E233" s="97">
        <v>0.32500000000000001</v>
      </c>
      <c r="F233" s="97">
        <v>0.315</v>
      </c>
      <c r="G233" s="97">
        <v>0.30499999999999999</v>
      </c>
      <c r="H233" s="97">
        <v>0.30499999999999999</v>
      </c>
    </row>
    <row r="234" spans="1:8" ht="15" x14ac:dyDescent="0.25">
      <c r="A234" s="21" t="s">
        <v>36</v>
      </c>
      <c r="B234" s="104">
        <v>9894</v>
      </c>
      <c r="C234" s="97">
        <v>0.34</v>
      </c>
      <c r="D234" s="97">
        <v>0.33500000000000002</v>
      </c>
      <c r="E234" s="97">
        <v>0.33500000000000002</v>
      </c>
      <c r="F234" s="97">
        <v>0.32500000000000001</v>
      </c>
      <c r="G234" s="97">
        <v>0.32500000000000001</v>
      </c>
      <c r="H234" s="97">
        <v>0.315</v>
      </c>
    </row>
    <row r="235" spans="1:8" ht="15" x14ac:dyDescent="0.25">
      <c r="A235" s="21" t="s">
        <v>36</v>
      </c>
      <c r="B235" s="104">
        <v>11072</v>
      </c>
      <c r="C235" s="97">
        <v>0.35</v>
      </c>
      <c r="D235" s="97">
        <v>0.34499999999999997</v>
      </c>
      <c r="E235" s="97">
        <v>0.34499999999999997</v>
      </c>
      <c r="F235" s="97">
        <v>0.33500000000000002</v>
      </c>
      <c r="G235" s="97">
        <v>0.33500000000000002</v>
      </c>
      <c r="H235" s="97">
        <v>0.32500000000000001</v>
      </c>
    </row>
    <row r="236" spans="1:8" ht="15" x14ac:dyDescent="0.25">
      <c r="A236" s="21" t="s">
        <v>36</v>
      </c>
      <c r="B236" s="104">
        <v>14926</v>
      </c>
      <c r="C236" s="97">
        <v>0.37</v>
      </c>
      <c r="D236" s="97">
        <v>0.36499999999999999</v>
      </c>
      <c r="E236" s="97">
        <v>0.36499999999999999</v>
      </c>
      <c r="F236" s="97">
        <v>0.36</v>
      </c>
      <c r="G236" s="97">
        <v>0.36</v>
      </c>
      <c r="H236" s="97">
        <v>0.35</v>
      </c>
    </row>
    <row r="237" spans="1:8" ht="12.75" customHeight="1" x14ac:dyDescent="0.25">
      <c r="A237" s="21" t="s">
        <v>36</v>
      </c>
      <c r="B237" s="104">
        <v>21428</v>
      </c>
      <c r="C237" s="97">
        <v>0.38</v>
      </c>
      <c r="D237" s="97">
        <v>0.375</v>
      </c>
      <c r="E237" s="97">
        <v>0.375</v>
      </c>
      <c r="F237" s="97">
        <v>0.37</v>
      </c>
      <c r="G237" s="97">
        <v>0.37</v>
      </c>
      <c r="H237" s="97">
        <v>0.36</v>
      </c>
    </row>
    <row r="238" spans="1:8" ht="15" x14ac:dyDescent="0.25">
      <c r="A238" s="21" t="s">
        <v>36</v>
      </c>
      <c r="B238" s="104">
        <v>24230</v>
      </c>
      <c r="C238" s="97">
        <v>0.38500000000000001</v>
      </c>
      <c r="D238" s="97">
        <v>0.38500000000000001</v>
      </c>
      <c r="E238" s="97">
        <v>0.38500000000000001</v>
      </c>
      <c r="F238" s="97">
        <v>0.38</v>
      </c>
      <c r="G238" s="97">
        <v>0.38</v>
      </c>
      <c r="H238" s="97">
        <v>0.37</v>
      </c>
    </row>
    <row r="239" spans="1:8" ht="15" x14ac:dyDescent="0.25">
      <c r="A239" s="21" t="s">
        <v>36</v>
      </c>
      <c r="B239" s="104">
        <v>26923</v>
      </c>
      <c r="C239" s="97">
        <v>0.39500000000000002</v>
      </c>
      <c r="D239" s="97">
        <v>0.39500000000000002</v>
      </c>
      <c r="E239" s="97">
        <v>0.39500000000000002</v>
      </c>
      <c r="F239" s="97">
        <v>0.39</v>
      </c>
      <c r="G239" s="97">
        <v>0.39</v>
      </c>
      <c r="H239" s="97">
        <v>0.38</v>
      </c>
    </row>
    <row r="240" spans="1:8" ht="15" x14ac:dyDescent="0.25">
      <c r="A240" s="27" t="s">
        <v>37</v>
      </c>
      <c r="B240" s="104">
        <v>30153</v>
      </c>
      <c r="C240" s="99">
        <v>0.40500000000000003</v>
      </c>
      <c r="D240" s="99">
        <v>0.40500000000000003</v>
      </c>
      <c r="E240" s="99">
        <v>0.40500000000000003</v>
      </c>
      <c r="F240" s="99">
        <v>0.4</v>
      </c>
      <c r="G240" s="99">
        <v>0.4</v>
      </c>
      <c r="H240" s="99">
        <v>0.39</v>
      </c>
    </row>
    <row r="241" spans="1:8" ht="13.5" x14ac:dyDescent="0.25">
      <c r="A241" s="31"/>
      <c r="B241" s="22"/>
      <c r="C241" s="58"/>
      <c r="D241" s="58"/>
      <c r="E241" s="58"/>
      <c r="F241" s="58"/>
      <c r="G241" s="58"/>
      <c r="H241" s="58"/>
    </row>
    <row r="242" spans="1:8" ht="13.5" x14ac:dyDescent="0.25">
      <c r="A242" s="21"/>
      <c r="B242" s="33"/>
      <c r="C242" s="32"/>
      <c r="D242" s="32"/>
      <c r="E242" s="32"/>
      <c r="F242" s="32"/>
      <c r="G242" s="32"/>
      <c r="H242" s="32"/>
    </row>
    <row r="243" spans="1:8" x14ac:dyDescent="0.2">
      <c r="A243" s="114" t="s">
        <v>30</v>
      </c>
      <c r="B243" s="115"/>
      <c r="C243" s="115"/>
      <c r="D243" s="115"/>
      <c r="E243" s="115"/>
      <c r="F243" s="115"/>
      <c r="G243" s="115"/>
      <c r="H243" s="115"/>
    </row>
    <row r="244" spans="1:8" x14ac:dyDescent="0.2">
      <c r="A244" s="53"/>
      <c r="B244" s="33"/>
      <c r="C244" s="32"/>
      <c r="D244" s="32"/>
      <c r="E244" s="32"/>
      <c r="F244" s="32"/>
      <c r="G244" s="32"/>
      <c r="H244" s="32"/>
    </row>
    <row r="245" spans="1:8" x14ac:dyDescent="0.2">
      <c r="A245" s="34"/>
      <c r="B245" s="33"/>
      <c r="C245" s="32"/>
      <c r="D245" s="32"/>
      <c r="E245" s="32"/>
      <c r="F245" s="32"/>
      <c r="G245" s="32"/>
      <c r="H245" s="32"/>
    </row>
    <row r="246" spans="1:8" x14ac:dyDescent="0.2">
      <c r="A246" s="36" t="s">
        <v>47</v>
      </c>
      <c r="B246" s="37"/>
      <c r="C246" s="37"/>
      <c r="D246" s="37"/>
      <c r="E246" s="37"/>
      <c r="F246" s="37"/>
      <c r="G246" s="37"/>
      <c r="H246" s="37"/>
    </row>
    <row r="247" spans="1:8" x14ac:dyDescent="0.2">
      <c r="A247" s="36" t="s">
        <v>41</v>
      </c>
      <c r="B247" s="37"/>
      <c r="C247" s="37"/>
      <c r="D247" s="37"/>
      <c r="E247" s="37"/>
      <c r="F247" s="37"/>
      <c r="G247" s="37"/>
      <c r="H247" s="37"/>
    </row>
    <row r="248" spans="1:8" ht="15.75" x14ac:dyDescent="0.25">
      <c r="A248" s="32"/>
      <c r="B248" s="32"/>
      <c r="C248" s="32"/>
      <c r="D248" s="32"/>
      <c r="E248" s="32"/>
      <c r="F248" s="32"/>
      <c r="G248" s="32"/>
      <c r="H248" s="38"/>
    </row>
    <row r="249" spans="1:8" x14ac:dyDescent="0.2">
      <c r="A249" s="32"/>
      <c r="B249" s="32"/>
      <c r="C249" s="32"/>
      <c r="D249" s="32"/>
      <c r="E249" s="32"/>
      <c r="F249" s="32"/>
      <c r="G249" s="32"/>
      <c r="H249" s="32"/>
    </row>
    <row r="250" spans="1:8" x14ac:dyDescent="0.2">
      <c r="A250" s="116" t="s">
        <v>33</v>
      </c>
      <c r="B250" s="117"/>
      <c r="C250" s="39" t="s">
        <v>34</v>
      </c>
      <c r="D250" s="40"/>
      <c r="E250" s="40"/>
      <c r="F250" s="40"/>
      <c r="G250" s="40"/>
      <c r="H250" s="41"/>
    </row>
    <row r="251" spans="1:8" x14ac:dyDescent="0.2">
      <c r="A251" s="118"/>
      <c r="B251" s="119" t="s">
        <v>46</v>
      </c>
      <c r="C251" s="54">
        <v>0</v>
      </c>
      <c r="D251" s="55">
        <v>1</v>
      </c>
      <c r="E251" s="54">
        <v>2</v>
      </c>
      <c r="F251" s="55">
        <v>3</v>
      </c>
      <c r="G251" s="54">
        <v>4</v>
      </c>
      <c r="H251" s="56" t="s">
        <v>35</v>
      </c>
    </row>
    <row r="252" spans="1:8" ht="15" x14ac:dyDescent="0.25">
      <c r="A252" s="15" t="s">
        <v>36</v>
      </c>
      <c r="B252" s="101">
        <v>0</v>
      </c>
      <c r="C252" s="100">
        <v>0</v>
      </c>
      <c r="D252" s="100">
        <v>0</v>
      </c>
      <c r="E252" s="100">
        <v>0</v>
      </c>
      <c r="F252" s="100">
        <v>0</v>
      </c>
      <c r="G252" s="100">
        <v>0</v>
      </c>
      <c r="H252" s="100">
        <v>0</v>
      </c>
    </row>
    <row r="253" spans="1:8" ht="15" x14ac:dyDescent="0.25">
      <c r="A253" s="21" t="s">
        <v>36</v>
      </c>
      <c r="B253" s="104">
        <v>585</v>
      </c>
      <c r="C253" s="100">
        <v>0.01</v>
      </c>
      <c r="D253" s="100">
        <v>0</v>
      </c>
      <c r="E253" s="100">
        <v>0</v>
      </c>
      <c r="F253" s="100">
        <v>0</v>
      </c>
      <c r="G253" s="100">
        <v>0</v>
      </c>
      <c r="H253" s="100">
        <v>0</v>
      </c>
    </row>
    <row r="254" spans="1:8" ht="15" x14ac:dyDescent="0.25">
      <c r="A254" s="21" t="s">
        <v>36</v>
      </c>
      <c r="B254" s="104">
        <v>590</v>
      </c>
      <c r="C254" s="100">
        <v>0.02</v>
      </c>
      <c r="D254" s="100">
        <v>0.01</v>
      </c>
      <c r="E254" s="100">
        <v>0</v>
      </c>
      <c r="F254" s="100">
        <v>0</v>
      </c>
      <c r="G254" s="100">
        <v>0</v>
      </c>
      <c r="H254" s="100">
        <v>0</v>
      </c>
    </row>
    <row r="255" spans="1:8" ht="15" x14ac:dyDescent="0.25">
      <c r="A255" s="21" t="s">
        <v>36</v>
      </c>
      <c r="B255" s="104">
        <v>595</v>
      </c>
      <c r="C255" s="100">
        <v>0.05</v>
      </c>
      <c r="D255" s="100">
        <v>0.04</v>
      </c>
      <c r="E255" s="100">
        <v>0.03</v>
      </c>
      <c r="F255" s="100">
        <v>1.4999999999999999E-2</v>
      </c>
      <c r="G255" s="100">
        <v>1.4999999999999999E-2</v>
      </c>
      <c r="H255" s="100">
        <v>0.01</v>
      </c>
    </row>
    <row r="256" spans="1:8" ht="15" x14ac:dyDescent="0.25">
      <c r="A256" s="21" t="s">
        <v>36</v>
      </c>
      <c r="B256" s="104">
        <v>639</v>
      </c>
      <c r="C256" s="100">
        <v>0.06</v>
      </c>
      <c r="D256" s="100">
        <v>0.05</v>
      </c>
      <c r="E256" s="100">
        <v>0.04</v>
      </c>
      <c r="F256" s="100">
        <v>0.02</v>
      </c>
      <c r="G256" s="100">
        <v>0.02</v>
      </c>
      <c r="H256" s="100">
        <v>1.4999999999999999E-2</v>
      </c>
    </row>
    <row r="257" spans="1:8" ht="15" x14ac:dyDescent="0.25">
      <c r="A257" s="21" t="s">
        <v>36</v>
      </c>
      <c r="B257" s="104">
        <v>688</v>
      </c>
      <c r="C257" s="100">
        <v>7.4999999999999997E-2</v>
      </c>
      <c r="D257" s="100">
        <v>6.5000000000000002E-2</v>
      </c>
      <c r="E257" s="100">
        <v>5.5E-2</v>
      </c>
      <c r="F257" s="100">
        <v>3.5000000000000003E-2</v>
      </c>
      <c r="G257" s="100">
        <v>0.03</v>
      </c>
      <c r="H257" s="100">
        <v>0.02</v>
      </c>
    </row>
    <row r="258" spans="1:8" ht="15" x14ac:dyDescent="0.25">
      <c r="A258" s="21" t="s">
        <v>36</v>
      </c>
      <c r="B258" s="104">
        <v>749</v>
      </c>
      <c r="C258" s="100">
        <v>8.5000000000000006E-2</v>
      </c>
      <c r="D258" s="100">
        <v>7.4999999999999997E-2</v>
      </c>
      <c r="E258" s="100">
        <v>6.5000000000000002E-2</v>
      </c>
      <c r="F258" s="100">
        <v>5.5E-2</v>
      </c>
      <c r="G258" s="100">
        <v>4.4999999999999998E-2</v>
      </c>
      <c r="H258" s="100">
        <v>0.03</v>
      </c>
    </row>
    <row r="259" spans="1:8" ht="15" x14ac:dyDescent="0.25">
      <c r="A259" s="21" t="s">
        <v>36</v>
      </c>
      <c r="B259" s="104">
        <v>838</v>
      </c>
      <c r="C259" s="100">
        <v>0.11</v>
      </c>
      <c r="D259" s="100">
        <v>0.1</v>
      </c>
      <c r="E259" s="100">
        <v>0.1</v>
      </c>
      <c r="F259" s="100">
        <v>0.08</v>
      </c>
      <c r="G259" s="100">
        <v>7.0000000000000007E-2</v>
      </c>
      <c r="H259" s="100">
        <v>0.06</v>
      </c>
    </row>
    <row r="260" spans="1:8" ht="15" x14ac:dyDescent="0.25">
      <c r="A260" s="21" t="s">
        <v>36</v>
      </c>
      <c r="B260" s="104">
        <v>964</v>
      </c>
      <c r="C260" s="100">
        <v>0.125</v>
      </c>
      <c r="D260" s="100">
        <v>0.115</v>
      </c>
      <c r="E260" s="100">
        <v>0.115</v>
      </c>
      <c r="F260" s="100">
        <v>9.5000000000000001E-2</v>
      </c>
      <c r="G260" s="100">
        <v>8.5000000000000006E-2</v>
      </c>
      <c r="H260" s="100">
        <v>8.5000000000000006E-2</v>
      </c>
    </row>
    <row r="261" spans="1:8" ht="15" x14ac:dyDescent="0.25">
      <c r="A261" s="21" t="s">
        <v>36</v>
      </c>
      <c r="B261" s="104">
        <v>1060</v>
      </c>
      <c r="C261" s="100">
        <v>0.13500000000000001</v>
      </c>
      <c r="D261" s="100">
        <v>0.125</v>
      </c>
      <c r="E261" s="100">
        <v>0.125</v>
      </c>
      <c r="F261" s="100">
        <v>0.105</v>
      </c>
      <c r="G261" s="100">
        <v>9.5000000000000001E-2</v>
      </c>
      <c r="H261" s="100">
        <v>9.5000000000000001E-2</v>
      </c>
    </row>
    <row r="262" spans="1:8" ht="15" x14ac:dyDescent="0.25">
      <c r="A262" s="21" t="s">
        <v>36</v>
      </c>
      <c r="B262" s="104">
        <v>1131</v>
      </c>
      <c r="C262" s="100">
        <v>0.14499999999999999</v>
      </c>
      <c r="D262" s="100">
        <v>0.13500000000000001</v>
      </c>
      <c r="E262" s="100">
        <v>0.13500000000000001</v>
      </c>
      <c r="F262" s="100">
        <v>0.115</v>
      </c>
      <c r="G262" s="100">
        <v>0.115</v>
      </c>
      <c r="H262" s="100">
        <v>0.105</v>
      </c>
    </row>
    <row r="263" spans="1:8" ht="15" x14ac:dyDescent="0.25">
      <c r="A263" s="21" t="s">
        <v>36</v>
      </c>
      <c r="B263" s="104">
        <v>1210</v>
      </c>
      <c r="C263" s="100">
        <v>0.155</v>
      </c>
      <c r="D263" s="100">
        <v>0.14499999999999999</v>
      </c>
      <c r="E263" s="100">
        <v>0.14499999999999999</v>
      </c>
      <c r="F263" s="100">
        <v>0.125</v>
      </c>
      <c r="G263" s="100">
        <v>0.125</v>
      </c>
      <c r="H263" s="100">
        <v>0.115</v>
      </c>
    </row>
    <row r="264" spans="1:8" ht="15" x14ac:dyDescent="0.25">
      <c r="A264" s="21" t="s">
        <v>36</v>
      </c>
      <c r="B264" s="104">
        <v>1297</v>
      </c>
      <c r="C264" s="100">
        <v>0.16500000000000001</v>
      </c>
      <c r="D264" s="100">
        <v>0.16500000000000001</v>
      </c>
      <c r="E264" s="100">
        <v>0.155</v>
      </c>
      <c r="F264" s="100">
        <v>0.14499999999999999</v>
      </c>
      <c r="G264" s="100">
        <v>0.13500000000000001</v>
      </c>
      <c r="H264" s="100">
        <v>0.13500000000000001</v>
      </c>
    </row>
    <row r="265" spans="1:8" ht="15" x14ac:dyDescent="0.25">
      <c r="A265" s="21" t="s">
        <v>36</v>
      </c>
      <c r="B265" s="104">
        <v>1400</v>
      </c>
      <c r="C265" s="100">
        <v>0.17499999999999999</v>
      </c>
      <c r="D265" s="100">
        <v>0.17499999999999999</v>
      </c>
      <c r="E265" s="100">
        <v>0.16500000000000001</v>
      </c>
      <c r="F265" s="100">
        <v>0.155</v>
      </c>
      <c r="G265" s="100">
        <v>0.14499999999999999</v>
      </c>
      <c r="H265" s="100">
        <v>0.14499999999999999</v>
      </c>
    </row>
    <row r="266" spans="1:8" ht="15" x14ac:dyDescent="0.25">
      <c r="A266" s="21" t="s">
        <v>36</v>
      </c>
      <c r="B266" s="104">
        <v>1508</v>
      </c>
      <c r="C266" s="100">
        <v>0.185</v>
      </c>
      <c r="D266" s="100">
        <v>0.185</v>
      </c>
      <c r="E266" s="100">
        <v>0.17499999999999999</v>
      </c>
      <c r="F266" s="100">
        <v>0.16500000000000001</v>
      </c>
      <c r="G266" s="100">
        <v>0.155</v>
      </c>
      <c r="H266" s="100">
        <v>0.155</v>
      </c>
    </row>
    <row r="267" spans="1:8" ht="15" x14ac:dyDescent="0.25">
      <c r="A267" s="21" t="s">
        <v>36</v>
      </c>
      <c r="B267" s="104">
        <v>1655</v>
      </c>
      <c r="C267" s="100">
        <v>0.2</v>
      </c>
      <c r="D267" s="100">
        <v>0.2</v>
      </c>
      <c r="E267" s="100">
        <v>0.19</v>
      </c>
      <c r="F267" s="100">
        <v>0.18</v>
      </c>
      <c r="G267" s="100">
        <v>0.18</v>
      </c>
      <c r="H267" s="100">
        <v>0.17</v>
      </c>
    </row>
    <row r="268" spans="1:8" ht="15" x14ac:dyDescent="0.25">
      <c r="A268" s="21" t="s">
        <v>36</v>
      </c>
      <c r="B268" s="104">
        <v>1812</v>
      </c>
      <c r="C268" s="100">
        <v>0.215</v>
      </c>
      <c r="D268" s="100">
        <v>0.215</v>
      </c>
      <c r="E268" s="100">
        <v>0.20499999999999999</v>
      </c>
      <c r="F268" s="100">
        <v>0.19500000000000001</v>
      </c>
      <c r="G268" s="100">
        <v>0.19500000000000001</v>
      </c>
      <c r="H268" s="100">
        <v>0.185</v>
      </c>
    </row>
    <row r="269" spans="1:8" ht="15" x14ac:dyDescent="0.25">
      <c r="A269" s="21" t="s">
        <v>36</v>
      </c>
      <c r="B269" s="104">
        <v>1981</v>
      </c>
      <c r="C269" s="100">
        <v>0.22500000000000001</v>
      </c>
      <c r="D269" s="100">
        <v>0.22500000000000001</v>
      </c>
      <c r="E269" s="100">
        <v>0.215</v>
      </c>
      <c r="F269" s="100">
        <v>0.20499999999999999</v>
      </c>
      <c r="G269" s="100">
        <v>0.20499999999999999</v>
      </c>
      <c r="H269" s="100">
        <v>0.19500000000000001</v>
      </c>
    </row>
    <row r="270" spans="1:8" ht="15" x14ac:dyDescent="0.25">
      <c r="A270" s="21" t="s">
        <v>36</v>
      </c>
      <c r="B270" s="104">
        <v>2094</v>
      </c>
      <c r="C270" s="100">
        <v>0.23499999999999999</v>
      </c>
      <c r="D270" s="100">
        <v>0.23499999999999999</v>
      </c>
      <c r="E270" s="100">
        <v>0.22500000000000001</v>
      </c>
      <c r="F270" s="100">
        <v>0.215</v>
      </c>
      <c r="G270" s="100">
        <v>0.215</v>
      </c>
      <c r="H270" s="100">
        <v>0.215</v>
      </c>
    </row>
    <row r="271" spans="1:8" ht="15" x14ac:dyDescent="0.25">
      <c r="A271" s="21" t="s">
        <v>36</v>
      </c>
      <c r="B271" s="104">
        <v>2214</v>
      </c>
      <c r="C271" s="100">
        <v>0.245</v>
      </c>
      <c r="D271" s="100">
        <v>0.245</v>
      </c>
      <c r="E271" s="100">
        <v>0.23499999999999999</v>
      </c>
      <c r="F271" s="100">
        <v>0.22500000000000001</v>
      </c>
      <c r="G271" s="100">
        <v>0.22500000000000001</v>
      </c>
      <c r="H271" s="100">
        <v>0.22500000000000001</v>
      </c>
    </row>
    <row r="272" spans="1:8" ht="15" x14ac:dyDescent="0.25">
      <c r="A272" s="21" t="s">
        <v>36</v>
      </c>
      <c r="B272" s="104">
        <v>2349</v>
      </c>
      <c r="C272" s="100">
        <v>0.255</v>
      </c>
      <c r="D272" s="100">
        <v>0.255</v>
      </c>
      <c r="E272" s="100">
        <v>0.255</v>
      </c>
      <c r="F272" s="100">
        <v>0.23499999999999999</v>
      </c>
      <c r="G272" s="100">
        <v>0.23499999999999999</v>
      </c>
      <c r="H272" s="100">
        <v>0.23499999999999999</v>
      </c>
    </row>
    <row r="273" spans="1:8" ht="15" x14ac:dyDescent="0.25">
      <c r="A273" s="21" t="s">
        <v>36</v>
      </c>
      <c r="B273" s="104">
        <v>2507</v>
      </c>
      <c r="C273" s="100">
        <v>0.26500000000000001</v>
      </c>
      <c r="D273" s="100">
        <v>0.26500000000000001</v>
      </c>
      <c r="E273" s="100">
        <v>0.26500000000000001</v>
      </c>
      <c r="F273" s="100">
        <v>0.245</v>
      </c>
      <c r="G273" s="100">
        <v>0.245</v>
      </c>
      <c r="H273" s="100">
        <v>0.245</v>
      </c>
    </row>
    <row r="274" spans="1:8" ht="15" x14ac:dyDescent="0.25">
      <c r="A274" s="21" t="s">
        <v>36</v>
      </c>
      <c r="B274" s="104">
        <v>2686</v>
      </c>
      <c r="C274" s="100">
        <v>0.27500000000000002</v>
      </c>
      <c r="D274" s="100">
        <v>0.27500000000000002</v>
      </c>
      <c r="E274" s="100">
        <v>0.27500000000000002</v>
      </c>
      <c r="F274" s="100">
        <v>0.255</v>
      </c>
      <c r="G274" s="100">
        <v>0.255</v>
      </c>
      <c r="H274" s="100">
        <v>0.255</v>
      </c>
    </row>
    <row r="275" spans="1:8" ht="15" x14ac:dyDescent="0.25">
      <c r="A275" s="21" t="s">
        <v>36</v>
      </c>
      <c r="B275" s="104">
        <v>2931</v>
      </c>
      <c r="C275" s="100">
        <v>0.28499999999999998</v>
      </c>
      <c r="D275" s="100">
        <v>0.28499999999999998</v>
      </c>
      <c r="E275" s="100">
        <v>0.28499999999999998</v>
      </c>
      <c r="F275" s="100">
        <v>0.26500000000000001</v>
      </c>
      <c r="G275" s="100">
        <v>0.26500000000000001</v>
      </c>
      <c r="H275" s="100">
        <v>0.26500000000000001</v>
      </c>
    </row>
    <row r="276" spans="1:8" ht="15" x14ac:dyDescent="0.25">
      <c r="A276" s="21" t="s">
        <v>36</v>
      </c>
      <c r="B276" s="104">
        <v>3288</v>
      </c>
      <c r="C276" s="100">
        <v>0.29499999999999998</v>
      </c>
      <c r="D276" s="100">
        <v>0.29499999999999998</v>
      </c>
      <c r="E276" s="100">
        <v>0.29499999999999998</v>
      </c>
      <c r="F276" s="100">
        <v>0.27500000000000002</v>
      </c>
      <c r="G276" s="100">
        <v>0.27500000000000002</v>
      </c>
      <c r="H276" s="100">
        <v>0.27500000000000002</v>
      </c>
    </row>
    <row r="277" spans="1:8" ht="15" x14ac:dyDescent="0.25">
      <c r="A277" s="21" t="s">
        <v>36</v>
      </c>
      <c r="B277" s="104">
        <v>3745</v>
      </c>
      <c r="C277" s="100">
        <v>0.30499999999999999</v>
      </c>
      <c r="D277" s="100">
        <v>0.30499999999999999</v>
      </c>
      <c r="E277" s="100">
        <v>0.30499999999999999</v>
      </c>
      <c r="F277" s="100">
        <v>0.29499999999999998</v>
      </c>
      <c r="G277" s="100">
        <v>0.28499999999999998</v>
      </c>
      <c r="H277" s="100">
        <v>0.28499999999999998</v>
      </c>
    </row>
    <row r="278" spans="1:8" ht="15" x14ac:dyDescent="0.25">
      <c r="A278" s="21" t="s">
        <v>36</v>
      </c>
      <c r="B278" s="104">
        <v>4363</v>
      </c>
      <c r="C278" s="100">
        <v>0.32500000000000001</v>
      </c>
      <c r="D278" s="100">
        <v>0.32</v>
      </c>
      <c r="E278" s="100">
        <v>0.32</v>
      </c>
      <c r="F278" s="100">
        <v>0.31</v>
      </c>
      <c r="G278" s="100">
        <v>0.3</v>
      </c>
      <c r="H278" s="100">
        <v>0.3</v>
      </c>
    </row>
    <row r="279" spans="1:8" ht="15" x14ac:dyDescent="0.25">
      <c r="A279" s="21" t="s">
        <v>36</v>
      </c>
      <c r="B279" s="104">
        <v>4928</v>
      </c>
      <c r="C279" s="100">
        <v>0.33500000000000002</v>
      </c>
      <c r="D279" s="100">
        <v>0.33</v>
      </c>
      <c r="E279" s="100">
        <v>0.33</v>
      </c>
      <c r="F279" s="100">
        <v>0.32</v>
      </c>
      <c r="G279" s="100">
        <v>0.32</v>
      </c>
      <c r="H279" s="100">
        <v>0.31</v>
      </c>
    </row>
    <row r="280" spans="1:8" ht="15" x14ac:dyDescent="0.25">
      <c r="A280" s="21" t="s">
        <v>36</v>
      </c>
      <c r="B280" s="104">
        <v>5504</v>
      </c>
      <c r="C280" s="100">
        <v>0.34499999999999997</v>
      </c>
      <c r="D280" s="100">
        <v>0.34</v>
      </c>
      <c r="E280" s="100">
        <v>0.34</v>
      </c>
      <c r="F280" s="100">
        <v>0.33</v>
      </c>
      <c r="G280" s="100">
        <v>0.33</v>
      </c>
      <c r="H280" s="100">
        <v>0.32</v>
      </c>
    </row>
    <row r="281" spans="1:8" ht="15" x14ac:dyDescent="0.25">
      <c r="A281" s="21" t="s">
        <v>36</v>
      </c>
      <c r="B281" s="104">
        <v>6231</v>
      </c>
      <c r="C281" s="100">
        <v>0.36499999999999999</v>
      </c>
      <c r="D281" s="100">
        <v>0.35499999999999998</v>
      </c>
      <c r="E281" s="100">
        <v>0.35499999999999998</v>
      </c>
      <c r="F281" s="100">
        <v>0.35</v>
      </c>
      <c r="G281" s="100">
        <v>0.35</v>
      </c>
      <c r="H281" s="100">
        <v>0.35</v>
      </c>
    </row>
    <row r="282" spans="1:8" ht="15" x14ac:dyDescent="0.25">
      <c r="A282" s="21" t="s">
        <v>36</v>
      </c>
      <c r="B282" s="104">
        <v>7164</v>
      </c>
      <c r="C282" s="100">
        <v>0.375</v>
      </c>
      <c r="D282" s="100">
        <v>0.36499999999999999</v>
      </c>
      <c r="E282" s="100">
        <v>0.36499999999999999</v>
      </c>
      <c r="F282" s="100">
        <v>0.36</v>
      </c>
      <c r="G282" s="100">
        <v>0.36</v>
      </c>
      <c r="H282" s="100">
        <v>0.36</v>
      </c>
    </row>
    <row r="283" spans="1:8" ht="15" x14ac:dyDescent="0.25">
      <c r="A283" s="21" t="s">
        <v>36</v>
      </c>
      <c r="B283" s="104">
        <v>8456</v>
      </c>
      <c r="C283" s="100">
        <v>0.39500000000000002</v>
      </c>
      <c r="D283" s="100">
        <v>0.38500000000000001</v>
      </c>
      <c r="E283" s="100">
        <v>0.38500000000000001</v>
      </c>
      <c r="F283" s="100">
        <v>0.38</v>
      </c>
      <c r="G283" s="100">
        <v>0.38</v>
      </c>
      <c r="H283" s="100">
        <v>0.38</v>
      </c>
    </row>
    <row r="284" spans="1:8" ht="15" x14ac:dyDescent="0.25">
      <c r="A284" s="21" t="s">
        <v>36</v>
      </c>
      <c r="B284" s="104">
        <v>10182</v>
      </c>
      <c r="C284" s="100">
        <v>0.40500000000000003</v>
      </c>
      <c r="D284" s="100">
        <v>0.39500000000000002</v>
      </c>
      <c r="E284" s="100">
        <v>0.39500000000000002</v>
      </c>
      <c r="F284" s="100">
        <v>0.39</v>
      </c>
      <c r="G284" s="100">
        <v>0.39</v>
      </c>
      <c r="H284" s="100">
        <v>0.39</v>
      </c>
    </row>
    <row r="285" spans="1:8" ht="15" x14ac:dyDescent="0.25">
      <c r="A285" s="21" t="s">
        <v>36</v>
      </c>
      <c r="B285" s="104">
        <v>12017</v>
      </c>
      <c r="C285" s="100">
        <v>0.41499999999999998</v>
      </c>
      <c r="D285" s="100">
        <v>0.40500000000000003</v>
      </c>
      <c r="E285" s="100">
        <v>0.40500000000000003</v>
      </c>
      <c r="F285" s="100">
        <v>0.4</v>
      </c>
      <c r="G285" s="100">
        <v>0.4</v>
      </c>
      <c r="H285" s="100">
        <v>0.4</v>
      </c>
    </row>
    <row r="286" spans="1:8" ht="15" x14ac:dyDescent="0.25">
      <c r="A286" s="21" t="s">
        <v>36</v>
      </c>
      <c r="B286" s="104">
        <v>20082</v>
      </c>
      <c r="C286" s="100">
        <v>0.42499999999999999</v>
      </c>
      <c r="D286" s="100">
        <v>0.41499999999999998</v>
      </c>
      <c r="E286" s="100">
        <v>0.41499999999999998</v>
      </c>
      <c r="F286" s="100">
        <v>0.41</v>
      </c>
      <c r="G286" s="100">
        <v>0.41</v>
      </c>
      <c r="H286" s="100">
        <v>0.41</v>
      </c>
    </row>
    <row r="287" spans="1:8" ht="15" x14ac:dyDescent="0.25">
      <c r="A287" s="21" t="s">
        <v>36</v>
      </c>
      <c r="B287" s="104">
        <v>21538</v>
      </c>
      <c r="C287" s="100">
        <v>0.43</v>
      </c>
      <c r="D287" s="100">
        <v>0.42499999999999999</v>
      </c>
      <c r="E287" s="100">
        <v>0.42499999999999999</v>
      </c>
      <c r="F287" s="100">
        <v>0.42</v>
      </c>
      <c r="G287" s="100">
        <v>0.42</v>
      </c>
      <c r="H287" s="100">
        <v>0.42</v>
      </c>
    </row>
    <row r="288" spans="1:8" ht="15" x14ac:dyDescent="0.25">
      <c r="A288" s="21" t="s">
        <v>36</v>
      </c>
      <c r="B288" s="104">
        <v>24230</v>
      </c>
      <c r="C288" s="100">
        <v>0.435</v>
      </c>
      <c r="D288" s="100">
        <v>0.435</v>
      </c>
      <c r="E288" s="100">
        <v>0.435</v>
      </c>
      <c r="F288" s="100">
        <v>0.43</v>
      </c>
      <c r="G288" s="100">
        <v>0.43</v>
      </c>
      <c r="H288" s="100">
        <v>0.43</v>
      </c>
    </row>
    <row r="289" spans="1:8" ht="15" x14ac:dyDescent="0.25">
      <c r="A289" s="27" t="s">
        <v>37</v>
      </c>
      <c r="B289" s="104">
        <v>26923</v>
      </c>
      <c r="C289" s="103">
        <v>0.44500000000000001</v>
      </c>
      <c r="D289" s="103">
        <v>0.44500000000000001</v>
      </c>
      <c r="E289" s="103">
        <v>0.44500000000000001</v>
      </c>
      <c r="F289" s="103">
        <v>0.44</v>
      </c>
      <c r="G289" s="103">
        <v>0.44</v>
      </c>
      <c r="H289" s="103">
        <v>0.44</v>
      </c>
    </row>
    <row r="292" spans="1:8" x14ac:dyDescent="0.2">
      <c r="A292" s="120" t="s">
        <v>48</v>
      </c>
      <c r="B292" s="121"/>
      <c r="C292" s="121"/>
      <c r="D292" s="121"/>
    </row>
    <row r="293" spans="1:8" x14ac:dyDescent="0.2">
      <c r="A293" s="121"/>
      <c r="B293" s="121"/>
      <c r="C293" s="121"/>
      <c r="D293" s="121"/>
    </row>
    <row r="294" spans="1:8" x14ac:dyDescent="0.2">
      <c r="A294" s="32"/>
      <c r="B294" s="33"/>
      <c r="C294" s="32"/>
      <c r="D294" s="32"/>
    </row>
    <row r="295" spans="1:8" x14ac:dyDescent="0.2">
      <c r="A295" s="84" t="s">
        <v>49</v>
      </c>
      <c r="B295" s="37"/>
      <c r="C295" s="37"/>
      <c r="D295" s="37"/>
    </row>
    <row r="296" spans="1:8" ht="15.75" x14ac:dyDescent="0.25">
      <c r="A296" s="32"/>
      <c r="B296" s="33"/>
      <c r="C296" s="32"/>
      <c r="D296" s="38"/>
    </row>
    <row r="297" spans="1:8" x14ac:dyDescent="0.2">
      <c r="A297" s="32"/>
      <c r="B297" s="33"/>
      <c r="C297" s="32"/>
      <c r="D297" s="32"/>
    </row>
    <row r="298" spans="1:8" x14ac:dyDescent="0.2">
      <c r="A298" s="116" t="s">
        <v>33</v>
      </c>
      <c r="B298" s="117"/>
      <c r="C298" s="124" t="s">
        <v>50</v>
      </c>
      <c r="D298" s="126" t="s">
        <v>51</v>
      </c>
    </row>
    <row r="299" spans="1:8" x14ac:dyDescent="0.2">
      <c r="A299" s="122"/>
      <c r="B299" s="123"/>
      <c r="C299" s="125"/>
      <c r="D299" s="127"/>
    </row>
    <row r="300" spans="1:8" x14ac:dyDescent="0.2">
      <c r="A300" s="122"/>
      <c r="B300" s="123"/>
      <c r="C300" s="125"/>
      <c r="D300" s="128"/>
    </row>
    <row r="301" spans="1:8" x14ac:dyDescent="0.2">
      <c r="A301" s="87"/>
      <c r="B301" s="83"/>
      <c r="C301" s="85"/>
      <c r="D301" s="85"/>
    </row>
    <row r="302" spans="1:8" ht="15" x14ac:dyDescent="0.25">
      <c r="A302" s="21" t="s">
        <v>36</v>
      </c>
      <c r="B302" s="107">
        <v>0</v>
      </c>
      <c r="C302" s="106">
        <v>0</v>
      </c>
      <c r="D302" s="106">
        <v>0</v>
      </c>
    </row>
    <row r="303" spans="1:8" ht="15" x14ac:dyDescent="0.25">
      <c r="A303" s="21" t="s">
        <v>36</v>
      </c>
      <c r="B303" s="107">
        <v>595</v>
      </c>
      <c r="C303" s="106">
        <v>0.01</v>
      </c>
      <c r="D303" s="106">
        <v>0</v>
      </c>
    </row>
    <row r="304" spans="1:8" ht="15" x14ac:dyDescent="0.25">
      <c r="A304" s="21" t="s">
        <v>36</v>
      </c>
      <c r="B304" s="107">
        <v>633</v>
      </c>
      <c r="C304" s="106">
        <v>0.02</v>
      </c>
      <c r="D304" s="106">
        <v>0</v>
      </c>
    </row>
    <row r="305" spans="1:4" ht="15" x14ac:dyDescent="0.25">
      <c r="A305" s="21" t="s">
        <v>36</v>
      </c>
      <c r="B305" s="107">
        <v>675</v>
      </c>
      <c r="C305" s="106">
        <v>3.5000000000000003E-2</v>
      </c>
      <c r="D305" s="106">
        <v>0</v>
      </c>
    </row>
    <row r="306" spans="1:4" ht="15" x14ac:dyDescent="0.25">
      <c r="A306" s="21" t="s">
        <v>36</v>
      </c>
      <c r="B306" s="107">
        <v>696</v>
      </c>
      <c r="C306" s="106">
        <v>4.4999999999999998E-2</v>
      </c>
      <c r="D306" s="106">
        <v>0.01</v>
      </c>
    </row>
    <row r="307" spans="1:4" ht="15" x14ac:dyDescent="0.25">
      <c r="A307" s="21" t="s">
        <v>36</v>
      </c>
      <c r="B307" s="107">
        <v>764</v>
      </c>
      <c r="C307" s="106">
        <v>0.06</v>
      </c>
      <c r="D307" s="106">
        <v>0.03</v>
      </c>
    </row>
    <row r="308" spans="1:4" ht="15" x14ac:dyDescent="0.25">
      <c r="A308" s="21" t="s">
        <v>36</v>
      </c>
      <c r="B308" s="107">
        <v>847</v>
      </c>
      <c r="C308" s="106">
        <v>8.5000000000000006E-2</v>
      </c>
      <c r="D308" s="106">
        <v>5.5E-2</v>
      </c>
    </row>
    <row r="309" spans="1:4" ht="15" x14ac:dyDescent="0.25">
      <c r="A309" s="21" t="s">
        <v>36</v>
      </c>
      <c r="B309" s="107">
        <v>939</v>
      </c>
      <c r="C309" s="106">
        <v>9.5000000000000001E-2</v>
      </c>
      <c r="D309" s="106">
        <v>5.5E-2</v>
      </c>
    </row>
    <row r="310" spans="1:4" ht="15" x14ac:dyDescent="0.25">
      <c r="A310" s="21" t="s">
        <v>36</v>
      </c>
      <c r="B310" s="107">
        <v>1012</v>
      </c>
      <c r="C310" s="106">
        <v>0.105</v>
      </c>
      <c r="D310" s="106">
        <v>0.06</v>
      </c>
    </row>
    <row r="311" spans="1:4" ht="15" x14ac:dyDescent="0.25">
      <c r="A311" s="21" t="s">
        <v>36</v>
      </c>
      <c r="B311" s="107">
        <v>1094</v>
      </c>
      <c r="C311" s="106">
        <v>0.115</v>
      </c>
      <c r="D311" s="106">
        <v>6.5000000000000002E-2</v>
      </c>
    </row>
    <row r="312" spans="1:4" ht="15" x14ac:dyDescent="0.25">
      <c r="A312" s="21" t="s">
        <v>36</v>
      </c>
      <c r="B312" s="107">
        <v>1125</v>
      </c>
      <c r="C312" s="106">
        <v>0.125</v>
      </c>
      <c r="D312" s="106">
        <v>0.09</v>
      </c>
    </row>
    <row r="313" spans="1:4" ht="15" x14ac:dyDescent="0.25">
      <c r="A313" s="21" t="s">
        <v>36</v>
      </c>
      <c r="B313" s="107">
        <v>1208</v>
      </c>
      <c r="C313" s="106">
        <v>0.13500000000000001</v>
      </c>
      <c r="D313" s="106">
        <v>0.09</v>
      </c>
    </row>
    <row r="314" spans="1:4" ht="15" x14ac:dyDescent="0.25">
      <c r="A314" s="21" t="s">
        <v>36</v>
      </c>
      <c r="B314" s="107">
        <v>1280</v>
      </c>
      <c r="C314" s="106">
        <v>0.14499999999999999</v>
      </c>
      <c r="D314" s="106">
        <v>0.1</v>
      </c>
    </row>
    <row r="315" spans="1:4" ht="15" x14ac:dyDescent="0.25">
      <c r="A315" s="21" t="s">
        <v>36</v>
      </c>
      <c r="B315" s="107">
        <v>1383</v>
      </c>
      <c r="C315" s="106">
        <v>0.155</v>
      </c>
      <c r="D315" s="106">
        <v>0.11</v>
      </c>
    </row>
    <row r="316" spans="1:4" ht="15" x14ac:dyDescent="0.25">
      <c r="A316" s="21" t="s">
        <v>36</v>
      </c>
      <c r="B316" s="107">
        <v>1487</v>
      </c>
      <c r="C316" s="106">
        <v>0.16500000000000001</v>
      </c>
      <c r="D316" s="106">
        <v>0.12</v>
      </c>
    </row>
    <row r="317" spans="1:4" ht="15" x14ac:dyDescent="0.25">
      <c r="A317" s="21" t="s">
        <v>36</v>
      </c>
      <c r="B317" s="107">
        <v>1621</v>
      </c>
      <c r="C317" s="106">
        <v>0.17499999999999999</v>
      </c>
      <c r="D317" s="106">
        <v>0.13500000000000001</v>
      </c>
    </row>
    <row r="318" spans="1:4" ht="15" x14ac:dyDescent="0.25">
      <c r="A318" s="21" t="s">
        <v>36</v>
      </c>
      <c r="B318" s="107">
        <v>1755</v>
      </c>
      <c r="C318" s="106">
        <v>0.18</v>
      </c>
      <c r="D318" s="106">
        <v>0.14499999999999999</v>
      </c>
    </row>
    <row r="319" spans="1:4" ht="15" x14ac:dyDescent="0.25">
      <c r="A319" s="21" t="s">
        <v>36</v>
      </c>
      <c r="B319" s="107">
        <v>1838</v>
      </c>
      <c r="C319" s="106">
        <v>0.185</v>
      </c>
      <c r="D319" s="106">
        <v>0.16</v>
      </c>
    </row>
    <row r="320" spans="1:4" ht="15" x14ac:dyDescent="0.25">
      <c r="A320" s="21" t="s">
        <v>36</v>
      </c>
      <c r="B320" s="107">
        <v>1940</v>
      </c>
      <c r="C320" s="106">
        <v>0.20499999999999999</v>
      </c>
      <c r="D320" s="106">
        <v>0.17</v>
      </c>
    </row>
    <row r="321" spans="1:4" ht="15" x14ac:dyDescent="0.25">
      <c r="A321" s="21" t="s">
        <v>36</v>
      </c>
      <c r="B321" s="107">
        <v>2044</v>
      </c>
      <c r="C321" s="106">
        <v>0.215</v>
      </c>
      <c r="D321" s="106">
        <v>0.18</v>
      </c>
    </row>
    <row r="322" spans="1:4" ht="15" x14ac:dyDescent="0.25">
      <c r="A322" s="21" t="s">
        <v>36</v>
      </c>
      <c r="B322" s="107">
        <v>2167</v>
      </c>
      <c r="C322" s="106">
        <v>0.23</v>
      </c>
      <c r="D322" s="106">
        <v>0.18</v>
      </c>
    </row>
    <row r="323" spans="1:4" ht="15" x14ac:dyDescent="0.25">
      <c r="A323" s="21" t="s">
        <v>36</v>
      </c>
      <c r="B323" s="107">
        <v>2302</v>
      </c>
      <c r="C323" s="106">
        <v>0.24</v>
      </c>
      <c r="D323" s="106">
        <v>0.185</v>
      </c>
    </row>
    <row r="324" spans="1:4" ht="15" x14ac:dyDescent="0.25">
      <c r="A324" s="21" t="s">
        <v>36</v>
      </c>
      <c r="B324" s="107">
        <v>2456</v>
      </c>
      <c r="C324" s="106">
        <v>0.245</v>
      </c>
      <c r="D324" s="106">
        <v>0.19500000000000001</v>
      </c>
    </row>
    <row r="325" spans="1:4" ht="15" x14ac:dyDescent="0.25">
      <c r="A325" s="21" t="s">
        <v>36</v>
      </c>
      <c r="B325" s="107">
        <v>2591</v>
      </c>
      <c r="C325" s="106">
        <v>0.26</v>
      </c>
      <c r="D325" s="106">
        <v>0.20499999999999999</v>
      </c>
    </row>
    <row r="326" spans="1:4" ht="15" x14ac:dyDescent="0.25">
      <c r="A326" s="21" t="s">
        <v>36</v>
      </c>
      <c r="B326" s="107">
        <v>2671</v>
      </c>
      <c r="C326" s="106">
        <v>0.27</v>
      </c>
      <c r="D326" s="106">
        <v>0.215</v>
      </c>
    </row>
    <row r="327" spans="1:4" ht="15" x14ac:dyDescent="0.25">
      <c r="A327" s="21" t="s">
        <v>36</v>
      </c>
      <c r="B327" s="107">
        <v>2822</v>
      </c>
      <c r="C327" s="106">
        <v>0.28000000000000003</v>
      </c>
      <c r="D327" s="106">
        <v>0.215</v>
      </c>
    </row>
    <row r="328" spans="1:4" ht="15" x14ac:dyDescent="0.25">
      <c r="A328" s="21" t="s">
        <v>36</v>
      </c>
      <c r="B328" s="107">
        <v>2994</v>
      </c>
      <c r="C328" s="106">
        <v>0.28999999999999998</v>
      </c>
      <c r="D328" s="106">
        <v>0.23</v>
      </c>
    </row>
    <row r="329" spans="1:4" ht="15" x14ac:dyDescent="0.25">
      <c r="A329" s="21" t="s">
        <v>36</v>
      </c>
      <c r="B329" s="107">
        <v>3195</v>
      </c>
      <c r="C329" s="106">
        <v>0.30499999999999999</v>
      </c>
      <c r="D329" s="106">
        <v>0.24</v>
      </c>
    </row>
    <row r="330" spans="1:4" ht="15" x14ac:dyDescent="0.25">
      <c r="A330" s="21" t="s">
        <v>36</v>
      </c>
      <c r="B330" s="107">
        <v>3377</v>
      </c>
      <c r="C330" s="106">
        <v>0.315</v>
      </c>
      <c r="D330" s="106">
        <v>0.25</v>
      </c>
    </row>
    <row r="331" spans="1:4" ht="15" x14ac:dyDescent="0.25">
      <c r="A331" s="21" t="s">
        <v>36</v>
      </c>
      <c r="B331" s="107">
        <v>3588</v>
      </c>
      <c r="C331" s="106">
        <v>0.32500000000000001</v>
      </c>
      <c r="D331" s="106">
        <v>0.27</v>
      </c>
    </row>
    <row r="332" spans="1:4" ht="15" x14ac:dyDescent="0.25">
      <c r="A332" s="21" t="s">
        <v>36</v>
      </c>
      <c r="B332" s="107">
        <v>3830</v>
      </c>
      <c r="C332" s="106">
        <v>0.33</v>
      </c>
      <c r="D332" s="106">
        <v>0.27500000000000002</v>
      </c>
    </row>
    <row r="333" spans="1:4" ht="15" x14ac:dyDescent="0.25">
      <c r="A333" s="21" t="s">
        <v>36</v>
      </c>
      <c r="B333" s="107">
        <v>4103</v>
      </c>
      <c r="C333" s="106">
        <v>0.33500000000000002</v>
      </c>
      <c r="D333" s="106">
        <v>0.28000000000000003</v>
      </c>
    </row>
    <row r="334" spans="1:4" ht="15" x14ac:dyDescent="0.25">
      <c r="A334" s="21" t="s">
        <v>36</v>
      </c>
      <c r="B334" s="107">
        <v>4385</v>
      </c>
      <c r="C334" s="106">
        <v>0.34</v>
      </c>
      <c r="D334" s="106">
        <v>0.27500000000000002</v>
      </c>
    </row>
    <row r="335" spans="1:4" ht="15" x14ac:dyDescent="0.25">
      <c r="A335" s="21" t="s">
        <v>36</v>
      </c>
      <c r="B335" s="107">
        <v>4647</v>
      </c>
      <c r="C335" s="106">
        <v>0.35</v>
      </c>
      <c r="D335" s="106">
        <v>0.28499999999999998</v>
      </c>
    </row>
    <row r="336" spans="1:4" ht="15" x14ac:dyDescent="0.25">
      <c r="A336" s="21" t="s">
        <v>36</v>
      </c>
      <c r="B336" s="107">
        <v>4909</v>
      </c>
      <c r="C336" s="106">
        <v>0.36499999999999999</v>
      </c>
      <c r="D336" s="106">
        <v>0.3</v>
      </c>
    </row>
    <row r="337" spans="1:4" ht="15" x14ac:dyDescent="0.25">
      <c r="A337" s="21" t="s">
        <v>36</v>
      </c>
      <c r="B337" s="107">
        <v>5211</v>
      </c>
      <c r="C337" s="106">
        <v>0.375</v>
      </c>
      <c r="D337" s="106">
        <v>0.31</v>
      </c>
    </row>
    <row r="338" spans="1:4" ht="15" x14ac:dyDescent="0.25">
      <c r="A338" s="21" t="s">
        <v>36</v>
      </c>
      <c r="B338" s="107">
        <v>5645</v>
      </c>
      <c r="C338" s="106">
        <v>0.38500000000000001</v>
      </c>
      <c r="D338" s="106">
        <v>0.32</v>
      </c>
    </row>
    <row r="339" spans="1:4" ht="15" x14ac:dyDescent="0.25">
      <c r="A339" s="21" t="s">
        <v>36</v>
      </c>
      <c r="B339" s="107">
        <v>7661</v>
      </c>
      <c r="C339" s="106">
        <v>0.39500000000000002</v>
      </c>
      <c r="D339" s="106">
        <v>0.33</v>
      </c>
    </row>
    <row r="340" spans="1:4" ht="15" x14ac:dyDescent="0.25">
      <c r="A340" s="21" t="s">
        <v>36</v>
      </c>
      <c r="B340" s="107">
        <v>8000</v>
      </c>
      <c r="C340" s="106">
        <v>0.39500000000000002</v>
      </c>
      <c r="D340" s="106">
        <v>0.34</v>
      </c>
    </row>
    <row r="341" spans="1:4" ht="15" x14ac:dyDescent="0.25">
      <c r="A341" s="27" t="s">
        <v>43</v>
      </c>
      <c r="B341" s="107">
        <v>9200</v>
      </c>
      <c r="C341" s="109">
        <v>0.4</v>
      </c>
      <c r="D341" s="109">
        <v>0.34499999999999997</v>
      </c>
    </row>
  </sheetData>
  <mergeCells count="16">
    <mergeCell ref="A104:B105"/>
    <mergeCell ref="A1:H1"/>
    <mergeCell ref="A8:B9"/>
    <mergeCell ref="A49:H49"/>
    <mergeCell ref="A56:B57"/>
    <mergeCell ref="A97:H97"/>
    <mergeCell ref="A292:D293"/>
    <mergeCell ref="A298:B300"/>
    <mergeCell ref="C298:C300"/>
    <mergeCell ref="D298:D300"/>
    <mergeCell ref="A147:H147"/>
    <mergeCell ref="A154:B155"/>
    <mergeCell ref="A195:H195"/>
    <mergeCell ref="A202:B203"/>
    <mergeCell ref="A243:H243"/>
    <mergeCell ref="A250:B2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Privado</vt:lpstr>
      <vt:lpstr>Calculos_prv</vt:lpstr>
      <vt:lpstr>Publico</vt:lpstr>
      <vt:lpstr>Calculos_pub</vt:lpstr>
      <vt:lpstr>Pensoes</vt:lpstr>
      <vt:lpstr>Calculos_pns</vt:lpstr>
      <vt:lpstr>2012</vt:lpstr>
      <vt:lpstr>2013</vt:lpstr>
    </vt:vector>
  </TitlesOfParts>
  <Company>HdC - Hora das Contas, Lda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 - Hora das Contas, Lda</dc:creator>
  <cp:lastModifiedBy>Bruno Sobrado</cp:lastModifiedBy>
  <dcterms:created xsi:type="dcterms:W3CDTF">2013-01-14T22:24:19Z</dcterms:created>
  <dcterms:modified xsi:type="dcterms:W3CDTF">2013-01-18T10:47:53Z</dcterms:modified>
</cp:coreProperties>
</file>