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210" yWindow="-195" windowWidth="10755" windowHeight="8370"/>
  </bookViews>
  <sheets>
    <sheet name="Posição Financeira" sheetId="1" r:id="rId1"/>
    <sheet name="DR" sheetId="2" r:id="rId2"/>
    <sheet name="Balanço Funcional" sheetId="3" r:id="rId3"/>
    <sheet name="NFM" sheetId="4" r:id="rId4"/>
    <sheet name="Tesouraria Liquida" sheetId="5" r:id="rId5"/>
    <sheet name="Fluxos de Caixa" sheetId="7" r:id="rId6"/>
    <sheet name="Analise d Equilibrio Financeiro" sheetId="8" r:id="rId7"/>
    <sheet name="Meios Libertos" sheetId="10" r:id="rId8"/>
    <sheet name="Estrutura de Custos" sheetId="11" r:id="rId9"/>
    <sheet name="Risco e Rendibilidade do CI" sheetId="12" r:id="rId10"/>
  </sheets>
  <calcPr calcId="145621"/>
</workbook>
</file>

<file path=xl/calcChain.xml><?xml version="1.0" encoding="utf-8"?>
<calcChain xmlns="http://schemas.openxmlformats.org/spreadsheetml/2006/main">
  <c r="F14" i="4" l="1"/>
  <c r="G23" i="3"/>
  <c r="AJ33" i="11"/>
  <c r="AJ34" i="11"/>
  <c r="AJ35" i="11"/>
  <c r="AJ36" i="11"/>
  <c r="AJ37" i="11"/>
  <c r="AJ38" i="11"/>
  <c r="AJ39" i="11"/>
  <c r="AJ40" i="11"/>
  <c r="AH33" i="11"/>
  <c r="AH34" i="11"/>
  <c r="AH35" i="11"/>
  <c r="AH36" i="11"/>
  <c r="AH37" i="11"/>
  <c r="AH38" i="11"/>
  <c r="AH39" i="11"/>
  <c r="AH40" i="11"/>
  <c r="AF33" i="11"/>
  <c r="AF34" i="11"/>
  <c r="AF35" i="11"/>
  <c r="AF36" i="11"/>
  <c r="AF37" i="11"/>
  <c r="AF38" i="11"/>
  <c r="AF39" i="11"/>
  <c r="AF40" i="11"/>
  <c r="AD33" i="11"/>
  <c r="AD34" i="11"/>
  <c r="AD35" i="11"/>
  <c r="AD36" i="11"/>
  <c r="AD37" i="11"/>
  <c r="AD38" i="11"/>
  <c r="AD39" i="11"/>
  <c r="AD40" i="11"/>
  <c r="AF25" i="11"/>
  <c r="AH25" i="11"/>
  <c r="AJ25" i="11"/>
  <c r="AJ26" i="11"/>
  <c r="AH26" i="11"/>
  <c r="AF26" i="11"/>
  <c r="AD26" i="11"/>
  <c r="AD25" i="11"/>
  <c r="I43" i="3"/>
  <c r="J43" i="3" s="1"/>
  <c r="I45" i="3"/>
  <c r="J45" i="3" s="1"/>
  <c r="I47" i="3"/>
  <c r="J47" i="3" s="1"/>
  <c r="I48" i="3"/>
  <c r="J48" i="3" s="1"/>
  <c r="I49" i="3"/>
  <c r="J49" i="3" s="1"/>
  <c r="K43" i="3"/>
  <c r="L43" i="3" s="1"/>
  <c r="K44" i="3"/>
  <c r="L44" i="3" s="1"/>
  <c r="K45" i="3"/>
  <c r="L45" i="3"/>
  <c r="K33" i="3"/>
  <c r="K34" i="3"/>
  <c r="K36" i="3"/>
  <c r="L36" i="3" s="1"/>
  <c r="I33" i="3"/>
  <c r="J33" i="3" s="1"/>
  <c r="I34" i="3"/>
  <c r="J34" i="3" s="1"/>
  <c r="I36" i="3"/>
  <c r="J36" i="3" s="1"/>
  <c r="G33" i="3"/>
  <c r="H33" i="3" s="1"/>
  <c r="G34" i="3"/>
  <c r="G43" i="3"/>
  <c r="H43" i="3" s="1"/>
  <c r="G45" i="3"/>
  <c r="H45" i="3" s="1"/>
  <c r="G48" i="3"/>
  <c r="G49" i="3"/>
  <c r="H49" i="3" s="1"/>
  <c r="D16" i="4"/>
  <c r="F16" i="4"/>
  <c r="D14" i="4"/>
  <c r="C16" i="4"/>
  <c r="G47" i="3"/>
  <c r="H47" i="3" s="1"/>
  <c r="D50" i="3"/>
  <c r="E50" i="3"/>
  <c r="F50" i="3"/>
  <c r="C50" i="3"/>
  <c r="G44" i="3"/>
  <c r="H44" i="3" s="1"/>
  <c r="I44" i="3"/>
  <c r="J44" i="3" s="1"/>
  <c r="D37" i="3"/>
  <c r="E37" i="3"/>
  <c r="F37" i="3"/>
  <c r="C37" i="3"/>
  <c r="K35" i="3"/>
  <c r="L35" i="3" s="1"/>
  <c r="I35" i="3"/>
  <c r="J35" i="3" s="1"/>
  <c r="G35" i="3"/>
  <c r="H35" i="3" s="1"/>
  <c r="E26" i="8"/>
  <c r="E18" i="8" s="1"/>
  <c r="D26" i="8"/>
  <c r="D19" i="8" s="1"/>
  <c r="D25" i="8"/>
  <c r="D16" i="8" s="1"/>
  <c r="C25" i="8"/>
  <c r="C16" i="8" s="1"/>
  <c r="E12" i="4"/>
  <c r="F12" i="4"/>
  <c r="D6" i="4"/>
  <c r="E6" i="4"/>
  <c r="F6" i="4"/>
  <c r="K47" i="3"/>
  <c r="K48" i="3"/>
  <c r="L48" i="3" s="1"/>
  <c r="K49" i="3"/>
  <c r="L49" i="3" s="1"/>
  <c r="D42" i="3"/>
  <c r="D51" i="3" s="1"/>
  <c r="E42" i="3"/>
  <c r="F42" i="3"/>
  <c r="D46" i="3"/>
  <c r="E46" i="3"/>
  <c r="F46" i="3"/>
  <c r="C46" i="3"/>
  <c r="G46" i="3" s="1"/>
  <c r="H46" i="3" s="1"/>
  <c r="C42" i="3"/>
  <c r="D38" i="3"/>
  <c r="E38" i="3"/>
  <c r="F38" i="3"/>
  <c r="C38" i="3"/>
  <c r="C36" i="3"/>
  <c r="G36" i="3" s="1"/>
  <c r="H36" i="3" s="1"/>
  <c r="D32" i="3"/>
  <c r="E32" i="3"/>
  <c r="F32" i="3"/>
  <c r="C32" i="3"/>
  <c r="D31" i="3"/>
  <c r="E31" i="3"/>
  <c r="F31" i="3"/>
  <c r="C31" i="3"/>
  <c r="F15" i="4"/>
  <c r="F9" i="4"/>
  <c r="F8" i="4"/>
  <c r="E16" i="4"/>
  <c r="E15" i="4"/>
  <c r="E14" i="4"/>
  <c r="E9" i="4"/>
  <c r="E8" i="4"/>
  <c r="D15" i="4"/>
  <c r="D9" i="4"/>
  <c r="D8" i="4"/>
  <c r="C8" i="4"/>
  <c r="C14" i="4"/>
  <c r="K14" i="3"/>
  <c r="L14" i="3" s="1"/>
  <c r="K21" i="3"/>
  <c r="L21" i="3" s="1"/>
  <c r="I14" i="3"/>
  <c r="J14" i="3" s="1"/>
  <c r="G14" i="3"/>
  <c r="H14" i="3" s="1"/>
  <c r="K50" i="3" l="1"/>
  <c r="L50" i="3" s="1"/>
  <c r="I50" i="3"/>
  <c r="J50" i="3" s="1"/>
  <c r="F51" i="3"/>
  <c r="G50" i="3"/>
  <c r="H50" i="3" s="1"/>
  <c r="I46" i="3"/>
  <c r="J46" i="3" s="1"/>
  <c r="K32" i="3"/>
  <c r="L32" i="3" s="1"/>
  <c r="K37" i="3"/>
  <c r="L37" i="3" s="1"/>
  <c r="G32" i="3"/>
  <c r="H32" i="3" s="1"/>
  <c r="G37" i="3"/>
  <c r="H37" i="3" s="1"/>
  <c r="C51" i="3"/>
  <c r="I37" i="3"/>
  <c r="J37" i="3" s="1"/>
  <c r="D39" i="3"/>
  <c r="I32" i="3"/>
  <c r="J32" i="3" s="1"/>
  <c r="E39" i="3"/>
  <c r="E51" i="3"/>
  <c r="D52" i="3"/>
  <c r="C6" i="8" s="1"/>
  <c r="F39" i="3"/>
  <c r="C39" i="3"/>
  <c r="G31" i="3"/>
  <c r="H31" i="3" s="1"/>
  <c r="I38" i="3"/>
  <c r="J38" i="3" s="1"/>
  <c r="K46" i="3"/>
  <c r="L46" i="3" s="1"/>
  <c r="K42" i="3"/>
  <c r="L42" i="3" s="1"/>
  <c r="K31" i="3"/>
  <c r="L31" i="3" s="1"/>
  <c r="D27" i="5"/>
  <c r="E19" i="8"/>
  <c r="I31" i="3"/>
  <c r="J31" i="3" s="1"/>
  <c r="K38" i="3"/>
  <c r="D18" i="8"/>
  <c r="G42" i="3"/>
  <c r="H42" i="3" s="1"/>
  <c r="I42" i="3"/>
  <c r="J42" i="3" s="1"/>
  <c r="G38" i="3"/>
  <c r="C15" i="4"/>
  <c r="C9" i="4"/>
  <c r="C9" i="10"/>
  <c r="E52" i="3" l="1"/>
  <c r="D6" i="8" s="1"/>
  <c r="F52" i="3"/>
  <c r="E6" i="8" s="1"/>
  <c r="C52" i="3"/>
  <c r="B6" i="8" s="1"/>
  <c r="I51" i="3"/>
  <c r="J51" i="3" s="1"/>
  <c r="D13" i="5"/>
  <c r="F12" i="5"/>
  <c r="F26" i="5"/>
  <c r="F27" i="5"/>
  <c r="F13" i="5"/>
  <c r="C13" i="5"/>
  <c r="C27" i="5"/>
  <c r="D12" i="5"/>
  <c r="D26" i="5"/>
  <c r="E26" i="5"/>
  <c r="E12" i="5"/>
  <c r="E27" i="5"/>
  <c r="E13" i="5"/>
  <c r="C12" i="5"/>
  <c r="C26" i="5"/>
  <c r="G39" i="3"/>
  <c r="H39" i="3" s="1"/>
  <c r="K51" i="3"/>
  <c r="L51" i="3" s="1"/>
  <c r="K39" i="3"/>
  <c r="L39" i="3" s="1"/>
  <c r="G51" i="3"/>
  <c r="H51" i="3" s="1"/>
  <c r="I39" i="3"/>
  <c r="J39" i="3" s="1"/>
  <c r="H17" i="3"/>
  <c r="I23" i="3"/>
  <c r="J23" i="3" s="1"/>
  <c r="K24" i="3"/>
  <c r="L24" i="3" s="1"/>
  <c r="I25" i="3"/>
  <c r="J25" i="3" s="1"/>
  <c r="G25" i="3"/>
  <c r="H25" i="3" s="1"/>
  <c r="I24" i="3"/>
  <c r="J24" i="3" s="1"/>
  <c r="K25" i="3"/>
  <c r="L25" i="3" s="1"/>
  <c r="K17" i="3"/>
  <c r="L17" i="3" s="1"/>
  <c r="G24" i="3"/>
  <c r="H24" i="3" s="1"/>
  <c r="I17" i="3"/>
  <c r="J17" i="3" s="1"/>
  <c r="K23" i="3"/>
  <c r="L23" i="3" s="1"/>
  <c r="H23" i="3"/>
  <c r="E6" i="10"/>
  <c r="D6" i="10"/>
  <c r="K52" i="3" l="1"/>
  <c r="L52" i="3" s="1"/>
  <c r="I52" i="3"/>
  <c r="J52" i="3" s="1"/>
  <c r="G52" i="3"/>
  <c r="H52" i="3" s="1"/>
  <c r="Q20" i="8" l="1"/>
  <c r="R20" i="8"/>
  <c r="S20" i="8"/>
  <c r="P20" i="8"/>
  <c r="Q17" i="8"/>
  <c r="R17" i="8"/>
  <c r="S17" i="8"/>
  <c r="P17" i="8"/>
  <c r="Q4" i="8"/>
  <c r="R4" i="8"/>
  <c r="S4" i="8"/>
  <c r="Q5" i="8"/>
  <c r="R5" i="8"/>
  <c r="S5" i="8"/>
  <c r="Q6" i="8"/>
  <c r="R6" i="8"/>
  <c r="S6" i="8"/>
  <c r="Q7" i="8"/>
  <c r="R7" i="8"/>
  <c r="S7" i="8"/>
  <c r="Q8" i="8"/>
  <c r="R8" i="8"/>
  <c r="S8" i="8"/>
  <c r="Q9" i="8"/>
  <c r="R9" i="8"/>
  <c r="S9" i="8"/>
  <c r="Q10" i="8"/>
  <c r="R10" i="8"/>
  <c r="S10" i="8"/>
  <c r="Q11" i="8"/>
  <c r="R11" i="8"/>
  <c r="S11" i="8"/>
  <c r="Q12" i="8"/>
  <c r="R12" i="8"/>
  <c r="S12" i="8"/>
  <c r="Q13" i="8"/>
  <c r="R13" i="8"/>
  <c r="S13" i="8"/>
  <c r="P13" i="8"/>
  <c r="P12" i="8"/>
  <c r="P11" i="8"/>
  <c r="P10" i="8"/>
  <c r="P9" i="8"/>
  <c r="P8" i="8"/>
  <c r="P7" i="8"/>
  <c r="P6" i="8"/>
  <c r="P5" i="8"/>
  <c r="P4" i="8"/>
  <c r="S14" i="8" l="1"/>
  <c r="R14" i="8"/>
  <c r="P14" i="8"/>
  <c r="Q14" i="8"/>
  <c r="K6" i="12" l="1"/>
  <c r="J6" i="12"/>
  <c r="I6" i="12"/>
  <c r="H6" i="12"/>
  <c r="E5" i="12"/>
  <c r="E8" i="12"/>
  <c r="E11" i="12" s="1"/>
  <c r="D8" i="12"/>
  <c r="J8" i="12" s="1"/>
  <c r="C8" i="12"/>
  <c r="I8" i="12" s="1"/>
  <c r="B8" i="12"/>
  <c r="H8" i="12" s="1"/>
  <c r="C7" i="12"/>
  <c r="D7" i="12"/>
  <c r="E7" i="12"/>
  <c r="S27" i="11"/>
  <c r="S20" i="11" s="1"/>
  <c r="S26" i="11"/>
  <c r="S7" i="11" s="1"/>
  <c r="S14" i="11" l="1"/>
  <c r="S13" i="11"/>
  <c r="S16" i="11"/>
  <c r="S19" i="11"/>
  <c r="K8" i="12"/>
  <c r="K7" i="12"/>
  <c r="K16" i="12" s="1"/>
  <c r="E9" i="12"/>
  <c r="E5" i="10" s="1"/>
  <c r="E10" i="10" s="1"/>
  <c r="S12" i="11"/>
  <c r="S21" i="11"/>
  <c r="S11" i="11"/>
  <c r="B5" i="12"/>
  <c r="E12" i="12"/>
  <c r="C5" i="12"/>
  <c r="C9" i="12" s="1"/>
  <c r="C5" i="10" s="1"/>
  <c r="S10" i="11"/>
  <c r="S9" i="11"/>
  <c r="D5" i="12"/>
  <c r="D9" i="12" s="1"/>
  <c r="D5" i="10" s="1"/>
  <c r="D10" i="10" s="1"/>
  <c r="S6" i="11"/>
  <c r="S8" i="11"/>
  <c r="S15" i="11"/>
  <c r="E14" i="12" l="1"/>
  <c r="H7" i="12"/>
  <c r="H16" i="12" s="1"/>
  <c r="D14" i="12"/>
  <c r="J7" i="12"/>
  <c r="J16" i="12" s="1"/>
  <c r="D11" i="12"/>
  <c r="D12" i="12" s="1"/>
  <c r="J9" i="12"/>
  <c r="D13" i="12"/>
  <c r="E13" i="12"/>
  <c r="K9" i="12"/>
  <c r="B11" i="12"/>
  <c r="B12" i="12" s="1"/>
  <c r="I7" i="12"/>
  <c r="I16" i="12" s="1"/>
  <c r="C11" i="12"/>
  <c r="C12" i="12" s="1"/>
  <c r="J17" i="12" l="1"/>
  <c r="K17" i="12"/>
  <c r="H4" i="11"/>
  <c r="E38" i="11"/>
  <c r="D38" i="11"/>
  <c r="C38" i="11"/>
  <c r="B38" i="11"/>
  <c r="C34" i="11"/>
  <c r="D34" i="11"/>
  <c r="E34" i="11"/>
  <c r="B34" i="11"/>
  <c r="B29" i="11"/>
  <c r="E28" i="11"/>
  <c r="E26" i="11"/>
  <c r="D28" i="11"/>
  <c r="D26" i="11"/>
  <c r="C28" i="11"/>
  <c r="C27" i="11"/>
  <c r="C26" i="11"/>
  <c r="E6" i="11"/>
  <c r="E7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5" i="11"/>
  <c r="D6" i="11"/>
  <c r="D7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5" i="11"/>
  <c r="C6" i="11"/>
  <c r="C7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B22" i="11"/>
  <c r="B8" i="11"/>
  <c r="C5" i="11"/>
  <c r="AH32" i="11"/>
  <c r="AH31" i="11"/>
  <c r="AJ32" i="11"/>
  <c r="AJ31" i="11"/>
  <c r="AJ24" i="11"/>
  <c r="AJ23" i="11"/>
  <c r="AJ22" i="11"/>
  <c r="AJ21" i="11"/>
  <c r="AJ20" i="11"/>
  <c r="AJ19" i="11"/>
  <c r="AJ18" i="11"/>
  <c r="AJ17" i="11"/>
  <c r="AH24" i="11"/>
  <c r="AH23" i="11"/>
  <c r="AH22" i="11"/>
  <c r="AH21" i="11"/>
  <c r="AH20" i="11"/>
  <c r="AH19" i="11"/>
  <c r="AH18" i="11"/>
  <c r="AH17" i="11"/>
  <c r="AF32" i="11"/>
  <c r="AF31" i="11"/>
  <c r="AF24" i="11"/>
  <c r="AF23" i="11"/>
  <c r="AF22" i="11"/>
  <c r="AF21" i="11"/>
  <c r="AF20" i="11"/>
  <c r="AF19" i="11"/>
  <c r="AF18" i="11"/>
  <c r="AF17" i="11"/>
  <c r="AD32" i="11"/>
  <c r="AD31" i="11"/>
  <c r="AD24" i="11"/>
  <c r="AD23" i="11"/>
  <c r="AD22" i="11"/>
  <c r="AD21" i="11"/>
  <c r="AD20" i="11"/>
  <c r="AD19" i="11"/>
  <c r="AD18" i="11"/>
  <c r="AD17" i="11"/>
  <c r="C27" i="8"/>
  <c r="C21" i="8" s="1"/>
  <c r="D27" i="8"/>
  <c r="D21" i="8" s="1"/>
  <c r="B27" i="8"/>
  <c r="B20" i="8" s="1"/>
  <c r="C17" i="8"/>
  <c r="B25" i="8"/>
  <c r="B16" i="8" s="1"/>
  <c r="C15" i="8"/>
  <c r="D15" i="8"/>
  <c r="E15" i="8"/>
  <c r="B15" i="8"/>
  <c r="C14" i="8"/>
  <c r="D14" i="8"/>
  <c r="E14" i="8"/>
  <c r="B14" i="8"/>
  <c r="AD27" i="11" l="1"/>
  <c r="AD41" i="11"/>
  <c r="B58" i="8" s="1"/>
  <c r="AH27" i="11"/>
  <c r="AJ27" i="11"/>
  <c r="AJ41" i="11"/>
  <c r="E58" i="8" s="1"/>
  <c r="AF27" i="11"/>
  <c r="AF41" i="11"/>
  <c r="C58" i="8" s="1"/>
  <c r="AH41" i="11"/>
  <c r="D58" i="8" s="1"/>
  <c r="Y26" i="11"/>
  <c r="Z11" i="11" s="1"/>
  <c r="W26" i="11"/>
  <c r="W10" i="11" s="1"/>
  <c r="Y10" i="11" s="1"/>
  <c r="U26" i="11"/>
  <c r="T7" i="11" s="1"/>
  <c r="H29" i="11"/>
  <c r="D29" i="11"/>
  <c r="W27" i="11" s="1"/>
  <c r="W20" i="11" s="1"/>
  <c r="Y20" i="11" s="1"/>
  <c r="AA20" i="11" s="1"/>
  <c r="H26" i="11"/>
  <c r="H22" i="11"/>
  <c r="B23" i="11"/>
  <c r="H16" i="11" s="1"/>
  <c r="C8" i="11"/>
  <c r="D8" i="11"/>
  <c r="E8" i="11"/>
  <c r="C29" i="11"/>
  <c r="H10" i="11"/>
  <c r="L4" i="11"/>
  <c r="L12" i="11" s="1"/>
  <c r="N12" i="11" s="1"/>
  <c r="H15" i="11"/>
  <c r="H11" i="11"/>
  <c r="H7" i="11"/>
  <c r="H21" i="11"/>
  <c r="H25" i="11"/>
  <c r="H14" i="11"/>
  <c r="H20" i="11"/>
  <c r="H6" i="11"/>
  <c r="H12" i="11"/>
  <c r="H8" i="11"/>
  <c r="H23" i="11"/>
  <c r="H24" i="11"/>
  <c r="B35" i="11"/>
  <c r="I4" i="11"/>
  <c r="O4" i="11"/>
  <c r="O26" i="11" s="1"/>
  <c r="H5" i="11"/>
  <c r="H13" i="11"/>
  <c r="H9" i="11"/>
  <c r="H19" i="11"/>
  <c r="C22" i="11"/>
  <c r="D22" i="11"/>
  <c r="D23" i="11" s="1"/>
  <c r="E22" i="11"/>
  <c r="E23" i="11" s="1"/>
  <c r="B21" i="8"/>
  <c r="C20" i="8"/>
  <c r="B17" i="8"/>
  <c r="D17" i="8"/>
  <c r="D20" i="8"/>
  <c r="Z8" i="11" l="1"/>
  <c r="Z7" i="11"/>
  <c r="Z10" i="11"/>
  <c r="W7" i="11"/>
  <c r="Y7" i="11" s="1"/>
  <c r="AA7" i="11" s="1"/>
  <c r="W12" i="11"/>
  <c r="Y12" i="11" s="1"/>
  <c r="D35" i="11"/>
  <c r="W15" i="11"/>
  <c r="Y15" i="11" s="1"/>
  <c r="W9" i="11"/>
  <c r="Y9" i="11" s="1"/>
  <c r="AA9" i="11" s="1"/>
  <c r="D57" i="8"/>
  <c r="D59" i="8" s="1"/>
  <c r="AH42" i="11"/>
  <c r="T16" i="11"/>
  <c r="V16" i="11" s="1"/>
  <c r="AF42" i="11"/>
  <c r="C57" i="8"/>
  <c r="AD42" i="11"/>
  <c r="B57" i="8"/>
  <c r="T11" i="11"/>
  <c r="V11" i="11" s="1"/>
  <c r="T9" i="11"/>
  <c r="U9" i="11" s="1"/>
  <c r="W19" i="11"/>
  <c r="Y19" i="11" s="1"/>
  <c r="AA10" i="11"/>
  <c r="Z9" i="11"/>
  <c r="E57" i="8"/>
  <c r="AJ42" i="11"/>
  <c r="Z14" i="11"/>
  <c r="Z15" i="11"/>
  <c r="W11" i="11"/>
  <c r="Y11" i="11" s="1"/>
  <c r="AA11" i="11" s="1"/>
  <c r="W16" i="11"/>
  <c r="Y16" i="11" s="1"/>
  <c r="Z12" i="11"/>
  <c r="AA12" i="11" s="1"/>
  <c r="V7" i="11"/>
  <c r="U7" i="11"/>
  <c r="W21" i="11"/>
  <c r="Y21" i="11" s="1"/>
  <c r="AA21" i="11" s="1"/>
  <c r="T13" i="11"/>
  <c r="W13" i="11"/>
  <c r="Y13" i="11" s="1"/>
  <c r="T8" i="11"/>
  <c r="U8" i="11" s="1"/>
  <c r="C35" i="11"/>
  <c r="U27" i="11"/>
  <c r="T6" i="11"/>
  <c r="T10" i="11"/>
  <c r="Z16" i="11"/>
  <c r="Z13" i="11"/>
  <c r="T12" i="11"/>
  <c r="W14" i="11"/>
  <c r="Y14" i="11" s="1"/>
  <c r="W6" i="11"/>
  <c r="Y6" i="11" s="1"/>
  <c r="T14" i="11"/>
  <c r="Z6" i="11"/>
  <c r="W8" i="11"/>
  <c r="Y8" i="11" s="1"/>
  <c r="T15" i="11"/>
  <c r="L19" i="11"/>
  <c r="N19" i="11" s="1"/>
  <c r="B37" i="11"/>
  <c r="B39" i="11" s="1"/>
  <c r="H30" i="11" s="1"/>
  <c r="L29" i="11"/>
  <c r="N29" i="11" s="1"/>
  <c r="L8" i="11"/>
  <c r="N8" i="11" s="1"/>
  <c r="L15" i="11"/>
  <c r="N15" i="11" s="1"/>
  <c r="L22" i="11"/>
  <c r="N22" i="11" s="1"/>
  <c r="C23" i="11"/>
  <c r="I16" i="11" s="1"/>
  <c r="I19" i="11"/>
  <c r="K19" i="11" s="1"/>
  <c r="I5" i="11"/>
  <c r="K5" i="11" s="1"/>
  <c r="I25" i="11"/>
  <c r="K25" i="11" s="1"/>
  <c r="I23" i="11"/>
  <c r="K23" i="11" s="1"/>
  <c r="K4" i="11"/>
  <c r="M4" i="11" s="1"/>
  <c r="I24" i="11"/>
  <c r="K24" i="11" s="1"/>
  <c r="I6" i="11"/>
  <c r="K6" i="11" s="1"/>
  <c r="I12" i="11"/>
  <c r="K12" i="11" s="1"/>
  <c r="M12" i="11" s="1"/>
  <c r="D37" i="11"/>
  <c r="I7" i="11"/>
  <c r="K7" i="11" s="1"/>
  <c r="O9" i="11"/>
  <c r="O6" i="11"/>
  <c r="I10" i="11"/>
  <c r="K10" i="11" s="1"/>
  <c r="O5" i="11"/>
  <c r="O8" i="11"/>
  <c r="O21" i="11"/>
  <c r="O7" i="11"/>
  <c r="O23" i="11"/>
  <c r="O24" i="11"/>
  <c r="O15" i="11"/>
  <c r="O25" i="11"/>
  <c r="O11" i="11"/>
  <c r="L25" i="11"/>
  <c r="N25" i="11" s="1"/>
  <c r="L20" i="11"/>
  <c r="N20" i="11" s="1"/>
  <c r="L14" i="11"/>
  <c r="N14" i="11" s="1"/>
  <c r="L24" i="11"/>
  <c r="N24" i="11" s="1"/>
  <c r="L26" i="11"/>
  <c r="N26" i="11" s="1"/>
  <c r="P26" i="11" s="1"/>
  <c r="L21" i="11"/>
  <c r="N21" i="11" s="1"/>
  <c r="P21" i="11" s="1"/>
  <c r="L6" i="11"/>
  <c r="N6" i="11" s="1"/>
  <c r="N4" i="11"/>
  <c r="P4" i="11" s="1"/>
  <c r="L23" i="11"/>
  <c r="N23" i="11" s="1"/>
  <c r="L10" i="11"/>
  <c r="N10" i="11" s="1"/>
  <c r="I26" i="11"/>
  <c r="I20" i="11"/>
  <c r="K20" i="11" s="1"/>
  <c r="J24" i="11"/>
  <c r="I21" i="11"/>
  <c r="K21" i="11" s="1"/>
  <c r="M21" i="11" s="1"/>
  <c r="J4" i="11"/>
  <c r="L11" i="11"/>
  <c r="N11" i="11" s="1"/>
  <c r="P11" i="11" s="1"/>
  <c r="I15" i="11"/>
  <c r="K15" i="11" s="1"/>
  <c r="I13" i="11"/>
  <c r="K13" i="11" s="1"/>
  <c r="O19" i="11"/>
  <c r="O14" i="11"/>
  <c r="O29" i="11"/>
  <c r="I9" i="11"/>
  <c r="K9" i="11" s="1"/>
  <c r="O16" i="11"/>
  <c r="I8" i="11"/>
  <c r="K8" i="11" s="1"/>
  <c r="L13" i="11"/>
  <c r="N13" i="11" s="1"/>
  <c r="I29" i="11"/>
  <c r="I22" i="11"/>
  <c r="L7" i="11"/>
  <c r="N7" i="11" s="1"/>
  <c r="I11" i="11"/>
  <c r="K11" i="11" s="1"/>
  <c r="L9" i="11"/>
  <c r="N9" i="11" s="1"/>
  <c r="O10" i="11"/>
  <c r="I14" i="11"/>
  <c r="K14" i="11" s="1"/>
  <c r="L5" i="11"/>
  <c r="N5" i="11" s="1"/>
  <c r="O12" i="11"/>
  <c r="P12" i="11" s="1"/>
  <c r="L16" i="11"/>
  <c r="N16" i="11" s="1"/>
  <c r="O13" i="11"/>
  <c r="E59" i="8"/>
  <c r="C59" i="8"/>
  <c r="AA8" i="11" l="1"/>
  <c r="AA14" i="11"/>
  <c r="V9" i="11"/>
  <c r="X9" i="11" s="1"/>
  <c r="AA16" i="11"/>
  <c r="C37" i="11"/>
  <c r="U11" i="11"/>
  <c r="X16" i="11"/>
  <c r="M19" i="11"/>
  <c r="U16" i="11"/>
  <c r="X7" i="11"/>
  <c r="AA15" i="11"/>
  <c r="P5" i="11"/>
  <c r="AA6" i="11"/>
  <c r="AK33" i="11"/>
  <c r="AK26" i="11"/>
  <c r="AK25" i="11"/>
  <c r="AK35" i="11"/>
  <c r="AK36" i="11"/>
  <c r="AK34" i="11"/>
  <c r="AK37" i="11"/>
  <c r="AK39" i="11"/>
  <c r="AK40" i="11"/>
  <c r="AK38" i="11"/>
  <c r="AK23" i="11"/>
  <c r="AK17" i="11"/>
  <c r="AK21" i="11"/>
  <c r="AK24" i="11"/>
  <c r="AK19" i="11"/>
  <c r="AK31" i="11"/>
  <c r="AK32" i="11"/>
  <c r="AK22" i="11"/>
  <c r="AK20" i="11"/>
  <c r="AK18" i="11"/>
  <c r="AG33" i="11"/>
  <c r="AG25" i="11"/>
  <c r="AG34" i="11"/>
  <c r="AG39" i="11"/>
  <c r="AG40" i="11"/>
  <c r="AG36" i="11"/>
  <c r="AG26" i="11"/>
  <c r="AG38" i="11"/>
  <c r="AG37" i="11"/>
  <c r="AG35" i="11"/>
  <c r="AG24" i="11"/>
  <c r="AG19" i="11"/>
  <c r="AG31" i="11"/>
  <c r="AG20" i="11"/>
  <c r="AG21" i="11"/>
  <c r="AG18" i="11"/>
  <c r="AG32" i="11"/>
  <c r="AG23" i="11"/>
  <c r="AG22" i="11"/>
  <c r="AG17" i="11"/>
  <c r="AI37" i="11"/>
  <c r="AI25" i="11"/>
  <c r="AI35" i="11"/>
  <c r="AI26" i="11"/>
  <c r="AI39" i="11"/>
  <c r="AI36" i="11"/>
  <c r="AI34" i="11"/>
  <c r="AI38" i="11"/>
  <c r="AI40" i="11"/>
  <c r="AI33" i="11"/>
  <c r="AI20" i="11"/>
  <c r="AI32" i="11"/>
  <c r="AI17" i="11"/>
  <c r="AI31" i="11"/>
  <c r="AI19" i="11"/>
  <c r="AI22" i="11"/>
  <c r="AI18" i="11"/>
  <c r="AI21" i="11"/>
  <c r="AI23" i="11"/>
  <c r="AI24" i="11"/>
  <c r="AE26" i="11"/>
  <c r="AE39" i="11"/>
  <c r="AE36" i="11"/>
  <c r="AE38" i="11"/>
  <c r="AE33" i="11"/>
  <c r="AE40" i="11"/>
  <c r="AE35" i="11"/>
  <c r="AE34" i="11"/>
  <c r="AE37" i="11"/>
  <c r="AE25" i="11"/>
  <c r="AE32" i="11"/>
  <c r="AE24" i="11"/>
  <c r="AE31" i="11"/>
  <c r="AE22" i="11"/>
  <c r="AE21" i="11"/>
  <c r="AE20" i="11"/>
  <c r="AE18" i="11"/>
  <c r="AE23" i="11"/>
  <c r="AE17" i="11"/>
  <c r="AE19" i="11"/>
  <c r="X11" i="11"/>
  <c r="V15" i="11"/>
  <c r="X15" i="11" s="1"/>
  <c r="U15" i="11"/>
  <c r="T20" i="11"/>
  <c r="T21" i="11"/>
  <c r="T19" i="11"/>
  <c r="V12" i="11"/>
  <c r="X12" i="11" s="1"/>
  <c r="U12" i="11"/>
  <c r="P8" i="11"/>
  <c r="H28" i="11"/>
  <c r="M8" i="11"/>
  <c r="U14" i="11"/>
  <c r="V14" i="11"/>
  <c r="X14" i="11" s="1"/>
  <c r="AA13" i="11"/>
  <c r="P15" i="11"/>
  <c r="U6" i="11"/>
  <c r="V6" i="11"/>
  <c r="X6" i="11" s="1"/>
  <c r="V10" i="11"/>
  <c r="X10" i="11" s="1"/>
  <c r="U10" i="11"/>
  <c r="V13" i="11"/>
  <c r="X13" i="11" s="1"/>
  <c r="U13" i="11"/>
  <c r="P19" i="11"/>
  <c r="P9" i="11"/>
  <c r="M20" i="11"/>
  <c r="P24" i="11"/>
  <c r="K16" i="11"/>
  <c r="J16" i="11"/>
  <c r="P6" i="11"/>
  <c r="P14" i="11"/>
  <c r="M10" i="11"/>
  <c r="J25" i="11"/>
  <c r="M15" i="11"/>
  <c r="P23" i="11"/>
  <c r="K26" i="11"/>
  <c r="M26" i="11" s="1"/>
  <c r="J26" i="11"/>
  <c r="K29" i="11"/>
  <c r="M29" i="11" s="1"/>
  <c r="J29" i="11"/>
  <c r="D39" i="11"/>
  <c r="L30" i="11" s="1"/>
  <c r="N30" i="11" s="1"/>
  <c r="L28" i="11"/>
  <c r="N28" i="11" s="1"/>
  <c r="P7" i="11"/>
  <c r="P13" i="11"/>
  <c r="M11" i="11"/>
  <c r="M9" i="11"/>
  <c r="M13" i="11"/>
  <c r="P10" i="11"/>
  <c r="P29" i="11"/>
  <c r="M23" i="11"/>
  <c r="K22" i="11"/>
  <c r="M22" i="11" s="1"/>
  <c r="J22" i="11"/>
  <c r="I28" i="11"/>
  <c r="K28" i="11" s="1"/>
  <c r="C39" i="11"/>
  <c r="I30" i="11" s="1"/>
  <c r="K30" i="11" s="1"/>
  <c r="P16" i="11"/>
  <c r="M7" i="11"/>
  <c r="M6" i="11"/>
  <c r="M24" i="11"/>
  <c r="M5" i="11"/>
  <c r="M14" i="11"/>
  <c r="M16" i="11"/>
  <c r="P25" i="11"/>
  <c r="M25" i="11"/>
  <c r="I32" i="7"/>
  <c r="J32" i="7"/>
  <c r="K32" i="7"/>
  <c r="H32" i="7"/>
  <c r="I29" i="7"/>
  <c r="J29" i="7"/>
  <c r="K29" i="7"/>
  <c r="H29" i="7"/>
  <c r="I23" i="7"/>
  <c r="J23" i="7"/>
  <c r="K23" i="7"/>
  <c r="H23" i="7"/>
  <c r="I11" i="7"/>
  <c r="J11" i="7"/>
  <c r="K11" i="7"/>
  <c r="I16" i="7"/>
  <c r="J16" i="7"/>
  <c r="K16" i="7"/>
  <c r="I18" i="7"/>
  <c r="J18" i="7"/>
  <c r="K18" i="7"/>
  <c r="K19" i="7" s="1"/>
  <c r="H18" i="7"/>
  <c r="H11" i="7"/>
  <c r="H16" i="7"/>
  <c r="I12" i="7"/>
  <c r="J12" i="7"/>
  <c r="K12" i="7"/>
  <c r="H12" i="7"/>
  <c r="I10" i="7"/>
  <c r="J10" i="7"/>
  <c r="K10" i="7"/>
  <c r="I9" i="7"/>
  <c r="J9" i="7"/>
  <c r="K9" i="7"/>
  <c r="H10" i="7"/>
  <c r="H9" i="7"/>
  <c r="I7" i="7"/>
  <c r="J7" i="7"/>
  <c r="K7" i="7"/>
  <c r="H7" i="7"/>
  <c r="AG41" i="11" l="1"/>
  <c r="I19" i="7"/>
  <c r="H13" i="7"/>
  <c r="AI41" i="11"/>
  <c r="AI27" i="11"/>
  <c r="AG27" i="11"/>
  <c r="AG42" i="11" s="1"/>
  <c r="V19" i="11"/>
  <c r="X19" i="11" s="1"/>
  <c r="U19" i="11"/>
  <c r="J13" i="7"/>
  <c r="V8" i="11"/>
  <c r="X8" i="11" s="1"/>
  <c r="V20" i="11"/>
  <c r="X20" i="11" s="1"/>
  <c r="U20" i="11"/>
  <c r="J19" i="7"/>
  <c r="K13" i="7"/>
  <c r="K21" i="7" s="1"/>
  <c r="K24" i="7" s="1"/>
  <c r="K27" i="7" s="1"/>
  <c r="K30" i="7" s="1"/>
  <c r="K33" i="7" s="1"/>
  <c r="V21" i="11"/>
  <c r="X21" i="11" s="1"/>
  <c r="U21" i="11"/>
  <c r="I13" i="7"/>
  <c r="M30" i="11"/>
  <c r="J28" i="11"/>
  <c r="M28" i="11"/>
  <c r="J30" i="11"/>
  <c r="H17" i="7"/>
  <c r="H19" i="7" s="1"/>
  <c r="H21" i="7" s="1"/>
  <c r="H24" i="7" s="1"/>
  <c r="H27" i="7" s="1"/>
  <c r="H30" i="7" s="1"/>
  <c r="H33" i="7" s="1"/>
  <c r="C47" i="7"/>
  <c r="C39" i="7"/>
  <c r="C28" i="7"/>
  <c r="C22" i="7"/>
  <c r="C10" i="7"/>
  <c r="C12" i="7" s="1"/>
  <c r="D47" i="7"/>
  <c r="D39" i="7"/>
  <c r="D28" i="7"/>
  <c r="D22" i="7"/>
  <c r="D10" i="7"/>
  <c r="D12" i="7" s="1"/>
  <c r="E47" i="7"/>
  <c r="E39" i="7"/>
  <c r="E28" i="7"/>
  <c r="E22" i="7"/>
  <c r="E10" i="7"/>
  <c r="E12" i="7" s="1"/>
  <c r="B47" i="7"/>
  <c r="B39" i="7"/>
  <c r="B28" i="7"/>
  <c r="B22" i="7"/>
  <c r="B10" i="7"/>
  <c r="B12" i="7" s="1"/>
  <c r="I21" i="7" l="1"/>
  <c r="I24" i="7" s="1"/>
  <c r="I27" i="7" s="1"/>
  <c r="I30" i="7" s="1"/>
  <c r="I33" i="7" s="1"/>
  <c r="C30" i="7"/>
  <c r="C32" i="7" s="1"/>
  <c r="J21" i="7"/>
  <c r="J24" i="7" s="1"/>
  <c r="J27" i="7" s="1"/>
  <c r="J30" i="7" s="1"/>
  <c r="J33" i="7" s="1"/>
  <c r="B30" i="7"/>
  <c r="B32" i="7" s="1"/>
  <c r="D49" i="7"/>
  <c r="D51" i="7" s="1"/>
  <c r="AI42" i="11"/>
  <c r="E30" i="7"/>
  <c r="E32" i="7" s="1"/>
  <c r="E49" i="7"/>
  <c r="E51" i="7" s="1"/>
  <c r="C49" i="7"/>
  <c r="C51" i="7" s="1"/>
  <c r="C53" i="7" s="1"/>
  <c r="C56" i="7" s="1"/>
  <c r="B49" i="7"/>
  <c r="B51" i="7" s="1"/>
  <c r="D30" i="7"/>
  <c r="D32" i="7" s="1"/>
  <c r="D53" i="7" l="1"/>
  <c r="D56" i="7" s="1"/>
  <c r="E53" i="7"/>
  <c r="E56" i="7" s="1"/>
  <c r="B53" i="7"/>
  <c r="B56" i="7" s="1"/>
  <c r="B26" i="8"/>
  <c r="B18" i="8" l="1"/>
  <c r="B19" i="8"/>
  <c r="C12" i="4"/>
  <c r="I13" i="5" l="1"/>
  <c r="J13" i="5" s="1"/>
  <c r="E28" i="5"/>
  <c r="F28" i="5"/>
  <c r="K12" i="5"/>
  <c r="L12" i="5" s="1"/>
  <c r="D28" i="5"/>
  <c r="I12" i="5"/>
  <c r="J12" i="5" s="1"/>
  <c r="K13" i="5" l="1"/>
  <c r="L13" i="5" s="1"/>
  <c r="K16" i="4"/>
  <c r="L16" i="4" s="1"/>
  <c r="I16" i="4"/>
  <c r="J16" i="4" s="1"/>
  <c r="G16" i="4"/>
  <c r="H16" i="4" s="1"/>
  <c r="I15" i="4"/>
  <c r="J15" i="4" s="1"/>
  <c r="G9" i="4"/>
  <c r="H9" i="4" s="1"/>
  <c r="C6" i="4"/>
  <c r="D22" i="3"/>
  <c r="D13" i="4" s="1"/>
  <c r="E22" i="3"/>
  <c r="E13" i="4" s="1"/>
  <c r="E17" i="4" s="1"/>
  <c r="F22" i="3"/>
  <c r="F13" i="4" s="1"/>
  <c r="F17" i="4" s="1"/>
  <c r="C22" i="3"/>
  <c r="D15" i="3"/>
  <c r="D7" i="4" s="1"/>
  <c r="E15" i="3"/>
  <c r="E7" i="4" s="1"/>
  <c r="F15" i="3"/>
  <c r="F7" i="4" s="1"/>
  <c r="C15" i="3"/>
  <c r="D13" i="3"/>
  <c r="D4" i="4" s="1"/>
  <c r="E13" i="3"/>
  <c r="E4" i="4" s="1"/>
  <c r="F13" i="3"/>
  <c r="F4" i="4" s="1"/>
  <c r="D12" i="3"/>
  <c r="D5" i="4" s="1"/>
  <c r="E12" i="3"/>
  <c r="E5" i="4" s="1"/>
  <c r="F12" i="3"/>
  <c r="F5" i="4" s="1"/>
  <c r="C13" i="3"/>
  <c r="C12" i="3"/>
  <c r="G12" i="3" s="1"/>
  <c r="H12" i="3" s="1"/>
  <c r="K15" i="4"/>
  <c r="L15" i="4" s="1"/>
  <c r="I14" i="4"/>
  <c r="J14" i="4" s="1"/>
  <c r="G14" i="4"/>
  <c r="H14" i="4" s="1"/>
  <c r="E10" i="4" l="1"/>
  <c r="E18" i="4" s="1"/>
  <c r="F10" i="4"/>
  <c r="F18" i="4" s="1"/>
  <c r="D10" i="4"/>
  <c r="D12" i="4"/>
  <c r="D17" i="4" s="1"/>
  <c r="C26" i="8"/>
  <c r="K16" i="3"/>
  <c r="L16" i="3" s="1"/>
  <c r="I8" i="4"/>
  <c r="J8" i="4" s="1"/>
  <c r="K22" i="3"/>
  <c r="L22" i="3" s="1"/>
  <c r="I16" i="3"/>
  <c r="J16" i="3" s="1"/>
  <c r="G16" i="3"/>
  <c r="H16" i="3" s="1"/>
  <c r="I21" i="3"/>
  <c r="J21" i="3" s="1"/>
  <c r="G21" i="3"/>
  <c r="H21" i="3" s="1"/>
  <c r="K12" i="3"/>
  <c r="L12" i="3" s="1"/>
  <c r="I13" i="3"/>
  <c r="J13" i="3" s="1"/>
  <c r="I22" i="3"/>
  <c r="J22" i="3" s="1"/>
  <c r="I15" i="3"/>
  <c r="J15" i="3" s="1"/>
  <c r="K4" i="4"/>
  <c r="L4" i="4" s="1"/>
  <c r="K13" i="3"/>
  <c r="L13" i="3" s="1"/>
  <c r="K7" i="4"/>
  <c r="L7" i="4" s="1"/>
  <c r="K15" i="3"/>
  <c r="L15" i="3" s="1"/>
  <c r="C4" i="4"/>
  <c r="G13" i="3"/>
  <c r="H13" i="3" s="1"/>
  <c r="I12" i="3"/>
  <c r="J12" i="3" s="1"/>
  <c r="G15" i="3"/>
  <c r="H15" i="3" s="1"/>
  <c r="G22" i="3"/>
  <c r="H22" i="3" s="1"/>
  <c r="E26" i="3"/>
  <c r="C26" i="3"/>
  <c r="F26" i="3"/>
  <c r="D26" i="3"/>
  <c r="F18" i="3"/>
  <c r="C18" i="3"/>
  <c r="D18" i="3"/>
  <c r="E18" i="3"/>
  <c r="C5" i="4"/>
  <c r="C13" i="4"/>
  <c r="C17" i="4" s="1"/>
  <c r="C7" i="4"/>
  <c r="K14" i="4"/>
  <c r="L14" i="4" s="1"/>
  <c r="G15" i="4"/>
  <c r="H15" i="4" s="1"/>
  <c r="K9" i="4"/>
  <c r="L9" i="4" s="1"/>
  <c r="G8" i="4"/>
  <c r="H8" i="4" s="1"/>
  <c r="I9" i="4"/>
  <c r="J9" i="4" s="1"/>
  <c r="K6" i="4"/>
  <c r="L6" i="4" s="1"/>
  <c r="I6" i="4"/>
  <c r="J6" i="4" s="1"/>
  <c r="K12" i="4"/>
  <c r="L12" i="4" s="1"/>
  <c r="G6" i="4"/>
  <c r="H6" i="4" s="1"/>
  <c r="G13" i="5"/>
  <c r="H13" i="5" s="1"/>
  <c r="G12" i="4" l="1"/>
  <c r="H12" i="4" s="1"/>
  <c r="D23" i="5"/>
  <c r="AF9" i="11"/>
  <c r="D9" i="5"/>
  <c r="C39" i="8"/>
  <c r="F8" i="5"/>
  <c r="F22" i="5"/>
  <c r="E38" i="8"/>
  <c r="E37" i="8"/>
  <c r="AH9" i="11"/>
  <c r="E23" i="5"/>
  <c r="E9" i="5"/>
  <c r="D39" i="8"/>
  <c r="E22" i="5"/>
  <c r="E8" i="5"/>
  <c r="D37" i="8"/>
  <c r="D38" i="8"/>
  <c r="C28" i="3"/>
  <c r="B5" i="8" s="1"/>
  <c r="C8" i="5"/>
  <c r="C22" i="5"/>
  <c r="B37" i="8"/>
  <c r="B38" i="8"/>
  <c r="C23" i="5"/>
  <c r="AD9" i="11"/>
  <c r="C9" i="5"/>
  <c r="B39" i="8"/>
  <c r="D8" i="5"/>
  <c r="D22" i="5"/>
  <c r="C37" i="8"/>
  <c r="C38" i="8"/>
  <c r="AJ9" i="11"/>
  <c r="F9" i="5"/>
  <c r="F23" i="5"/>
  <c r="E39" i="8"/>
  <c r="D18" i="4"/>
  <c r="C18" i="8"/>
  <c r="C19" i="8"/>
  <c r="D28" i="3"/>
  <c r="C5" i="8" s="1"/>
  <c r="C10" i="4"/>
  <c r="C18" i="4" s="1"/>
  <c r="C28" i="5"/>
  <c r="K18" i="3"/>
  <c r="L18" i="3" s="1"/>
  <c r="K8" i="4"/>
  <c r="L8" i="4" s="1"/>
  <c r="I18" i="3"/>
  <c r="J18" i="3" s="1"/>
  <c r="G18" i="3"/>
  <c r="H18" i="3" s="1"/>
  <c r="I7" i="4"/>
  <c r="J7" i="4" s="1"/>
  <c r="I13" i="4"/>
  <c r="J13" i="4" s="1"/>
  <c r="K26" i="3"/>
  <c r="L26" i="3" s="1"/>
  <c r="I26" i="3"/>
  <c r="J26" i="3" s="1"/>
  <c r="G26" i="3"/>
  <c r="H26" i="3" s="1"/>
  <c r="G7" i="4"/>
  <c r="H7" i="4" s="1"/>
  <c r="K13" i="4"/>
  <c r="L13" i="4" s="1"/>
  <c r="K5" i="4"/>
  <c r="L5" i="4" s="1"/>
  <c r="G5" i="4"/>
  <c r="H5" i="4" s="1"/>
  <c r="I4" i="4"/>
  <c r="J4" i="4" s="1"/>
  <c r="G13" i="4"/>
  <c r="H13" i="4" s="1"/>
  <c r="G4" i="4"/>
  <c r="H4" i="4" s="1"/>
  <c r="I12" i="4"/>
  <c r="J12" i="4" s="1"/>
  <c r="I5" i="4"/>
  <c r="J5" i="4" s="1"/>
  <c r="K17" i="4"/>
  <c r="L17" i="4" s="1"/>
  <c r="F28" i="3"/>
  <c r="E28" i="3"/>
  <c r="D5" i="8" s="1"/>
  <c r="E5" i="8" l="1"/>
  <c r="E13" i="8" s="1"/>
  <c r="K10" i="4"/>
  <c r="L10" i="4" s="1"/>
  <c r="I10" i="4"/>
  <c r="J10" i="4" s="1"/>
  <c r="G10" i="4"/>
  <c r="H10" i="4" s="1"/>
  <c r="I28" i="3"/>
  <c r="J28" i="3" s="1"/>
  <c r="B13" i="8"/>
  <c r="G28" i="3"/>
  <c r="H28" i="3" s="1"/>
  <c r="K28" i="3"/>
  <c r="L28" i="3" s="1"/>
  <c r="I18" i="4"/>
  <c r="J18" i="4" s="1"/>
  <c r="I17" i="4"/>
  <c r="J17" i="4" s="1"/>
  <c r="D24" i="5"/>
  <c r="I9" i="5"/>
  <c r="J9" i="5" s="1"/>
  <c r="G17" i="4"/>
  <c r="H17" i="4" s="1"/>
  <c r="F24" i="5"/>
  <c r="K9" i="5"/>
  <c r="L9" i="5" s="1"/>
  <c r="E24" i="5"/>
  <c r="D10" i="5"/>
  <c r="I8" i="5"/>
  <c r="J8" i="5" s="1"/>
  <c r="C24" i="5"/>
  <c r="G8" i="5"/>
  <c r="H8" i="5" s="1"/>
  <c r="C10" i="5"/>
  <c r="E10" i="5"/>
  <c r="K8" i="5"/>
  <c r="L8" i="5" s="1"/>
  <c r="F10" i="5"/>
  <c r="G9" i="5"/>
  <c r="H9" i="5" s="1"/>
  <c r="K18" i="4"/>
  <c r="L18" i="4" s="1"/>
  <c r="G12" i="5"/>
  <c r="H12" i="5" s="1"/>
  <c r="G10" i="5" l="1"/>
  <c r="H10" i="5" s="1"/>
  <c r="D13" i="8"/>
  <c r="G18" i="4"/>
  <c r="H18" i="4" s="1"/>
  <c r="I10" i="5"/>
  <c r="J10" i="5" s="1"/>
  <c r="K10" i="5"/>
  <c r="L10" i="5" s="1"/>
  <c r="J63" i="1"/>
  <c r="K63" i="1" s="1"/>
  <c r="H63" i="1"/>
  <c r="I63" i="1" s="1"/>
  <c r="F63" i="1"/>
  <c r="G63" i="1" s="1"/>
  <c r="F4" i="3"/>
  <c r="E4" i="3"/>
  <c r="D4" i="3"/>
  <c r="C4" i="3"/>
  <c r="J61" i="1"/>
  <c r="K61" i="1" s="1"/>
  <c r="H61" i="1"/>
  <c r="I61" i="1" s="1"/>
  <c r="F61" i="1"/>
  <c r="G61" i="1" s="1"/>
  <c r="J60" i="1"/>
  <c r="H60" i="1"/>
  <c r="I60" i="1" s="1"/>
  <c r="F60" i="1"/>
  <c r="G60" i="1" s="1"/>
  <c r="J59" i="1"/>
  <c r="K59" i="1" s="1"/>
  <c r="I59" i="1"/>
  <c r="H59" i="1"/>
  <c r="F59" i="1"/>
  <c r="G59" i="1" s="1"/>
  <c r="J58" i="1"/>
  <c r="K58" i="1" s="1"/>
  <c r="H58" i="1"/>
  <c r="I58" i="1" s="1"/>
  <c r="F58" i="1"/>
  <c r="G58" i="1" s="1"/>
  <c r="J57" i="1"/>
  <c r="K57" i="1" s="1"/>
  <c r="H57" i="1"/>
  <c r="I57" i="1" s="1"/>
  <c r="F57" i="1"/>
  <c r="G57" i="1" s="1"/>
  <c r="J56" i="1"/>
  <c r="K56" i="1" s="1"/>
  <c r="H56" i="1"/>
  <c r="I56" i="1" s="1"/>
  <c r="F56" i="1"/>
  <c r="G56" i="1" s="1"/>
  <c r="E52" i="1"/>
  <c r="F5" i="3" s="1"/>
  <c r="D52" i="1"/>
  <c r="C52" i="1"/>
  <c r="B52" i="1"/>
  <c r="J51" i="1"/>
  <c r="K51" i="1" s="1"/>
  <c r="H51" i="1"/>
  <c r="I51" i="1" s="1"/>
  <c r="F51" i="1"/>
  <c r="G51" i="1" s="1"/>
  <c r="J50" i="1"/>
  <c r="K50" i="1" s="1"/>
  <c r="H50" i="1"/>
  <c r="I50" i="1" s="1"/>
  <c r="F50" i="1"/>
  <c r="G50" i="1" s="1"/>
  <c r="J49" i="1"/>
  <c r="K49" i="1" s="1"/>
  <c r="H49" i="1"/>
  <c r="I49" i="1" s="1"/>
  <c r="F49" i="1"/>
  <c r="G49" i="1" s="1"/>
  <c r="J48" i="1"/>
  <c r="K48" i="1" s="1"/>
  <c r="H48" i="1"/>
  <c r="I48" i="1" s="1"/>
  <c r="F48" i="1"/>
  <c r="G48" i="1" s="1"/>
  <c r="J47" i="1"/>
  <c r="K47" i="1" s="1"/>
  <c r="I47" i="1"/>
  <c r="H47" i="1"/>
  <c r="F47" i="1"/>
  <c r="G47" i="1" s="1"/>
  <c r="J46" i="1"/>
  <c r="H46" i="1"/>
  <c r="F46" i="1"/>
  <c r="G46" i="1" s="1"/>
  <c r="J45" i="1"/>
  <c r="K45" i="1" s="1"/>
  <c r="H45" i="1"/>
  <c r="I45" i="1" s="1"/>
  <c r="G45" i="1"/>
  <c r="F45" i="1"/>
  <c r="E42" i="1"/>
  <c r="S18" i="8" s="1"/>
  <c r="D42" i="1"/>
  <c r="R18" i="8" s="1"/>
  <c r="C42" i="1"/>
  <c r="Q18" i="8" s="1"/>
  <c r="B42" i="1"/>
  <c r="P18" i="8" s="1"/>
  <c r="J41" i="1"/>
  <c r="K41" i="1" s="1"/>
  <c r="H41" i="1"/>
  <c r="I41" i="1" s="1"/>
  <c r="F41" i="1"/>
  <c r="G41" i="1" s="1"/>
  <c r="J40" i="1"/>
  <c r="K40" i="1" s="1"/>
  <c r="H40" i="1"/>
  <c r="I40" i="1" s="1"/>
  <c r="F40" i="1"/>
  <c r="G40" i="1" s="1"/>
  <c r="K39" i="1"/>
  <c r="J39" i="1"/>
  <c r="H39" i="1"/>
  <c r="I39" i="1" s="1"/>
  <c r="F39" i="1"/>
  <c r="G39" i="1" s="1"/>
  <c r="J38" i="1"/>
  <c r="K38" i="1" s="1"/>
  <c r="H38" i="1"/>
  <c r="I38" i="1" s="1"/>
  <c r="F38" i="1"/>
  <c r="G38" i="1" s="1"/>
  <c r="J37" i="1"/>
  <c r="K37" i="1" s="1"/>
  <c r="H37" i="1"/>
  <c r="I37" i="1" s="1"/>
  <c r="F37" i="1"/>
  <c r="G37" i="1" s="1"/>
  <c r="J36" i="1"/>
  <c r="K36" i="1" s="1"/>
  <c r="H36" i="1"/>
  <c r="I36" i="1" s="1"/>
  <c r="F36" i="1"/>
  <c r="G36" i="1" s="1"/>
  <c r="J35" i="1"/>
  <c r="K35" i="1" s="1"/>
  <c r="H35" i="1"/>
  <c r="I35" i="1" s="1"/>
  <c r="F35" i="1"/>
  <c r="G35" i="1" s="1"/>
  <c r="E30" i="1"/>
  <c r="F8" i="3" s="1"/>
  <c r="D30" i="1"/>
  <c r="C30" i="1"/>
  <c r="B30" i="1"/>
  <c r="C8" i="3" s="1"/>
  <c r="J29" i="1"/>
  <c r="K29" i="1" s="1"/>
  <c r="H29" i="1"/>
  <c r="I29" i="1" s="1"/>
  <c r="F29" i="1"/>
  <c r="G29" i="1" s="1"/>
  <c r="J28" i="1"/>
  <c r="H28" i="1"/>
  <c r="F28" i="1"/>
  <c r="G28" i="1" s="1"/>
  <c r="J27" i="1"/>
  <c r="K27" i="1" s="1"/>
  <c r="H27" i="1"/>
  <c r="I27" i="1" s="1"/>
  <c r="F27" i="1"/>
  <c r="G27" i="1" s="1"/>
  <c r="J26" i="1"/>
  <c r="K26" i="1" s="1"/>
  <c r="H26" i="1"/>
  <c r="I26" i="1" s="1"/>
  <c r="F26" i="1"/>
  <c r="G26" i="1" s="1"/>
  <c r="J25" i="1"/>
  <c r="K25" i="1" s="1"/>
  <c r="H25" i="1"/>
  <c r="I25" i="1" s="1"/>
  <c r="F25" i="1"/>
  <c r="G25" i="1" s="1"/>
  <c r="J24" i="1"/>
  <c r="K24" i="1" s="1"/>
  <c r="H24" i="1"/>
  <c r="I24" i="1" s="1"/>
  <c r="F24" i="1"/>
  <c r="G24" i="1" s="1"/>
  <c r="J23" i="1"/>
  <c r="K23" i="1" s="1"/>
  <c r="H23" i="1"/>
  <c r="I23" i="1" s="1"/>
  <c r="F23" i="1"/>
  <c r="G23" i="1" s="1"/>
  <c r="J22" i="1"/>
  <c r="K22" i="1" s="1"/>
  <c r="H22" i="1"/>
  <c r="I22" i="1" s="1"/>
  <c r="F22" i="1"/>
  <c r="G22" i="1" s="1"/>
  <c r="J21" i="1"/>
  <c r="K21" i="1" s="1"/>
  <c r="H21" i="1"/>
  <c r="I21" i="1" s="1"/>
  <c r="F21" i="1"/>
  <c r="G21" i="1" s="1"/>
  <c r="J20" i="1"/>
  <c r="K20" i="1" s="1"/>
  <c r="H20" i="1"/>
  <c r="I20" i="1" s="1"/>
  <c r="F20" i="1"/>
  <c r="G20" i="1" s="1"/>
  <c r="J19" i="1"/>
  <c r="K19" i="1" s="1"/>
  <c r="H19" i="1"/>
  <c r="I19" i="1" s="1"/>
  <c r="F19" i="1"/>
  <c r="G19" i="1" s="1"/>
  <c r="E16" i="1"/>
  <c r="D16" i="1"/>
  <c r="C16" i="1"/>
  <c r="B16" i="1"/>
  <c r="J15" i="1"/>
  <c r="H15" i="1"/>
  <c r="I15" i="1" s="1"/>
  <c r="F15" i="1"/>
  <c r="J14" i="1"/>
  <c r="K14" i="1" s="1"/>
  <c r="H14" i="1"/>
  <c r="I14" i="1" s="1"/>
  <c r="F14" i="1"/>
  <c r="G14" i="1" s="1"/>
  <c r="J13" i="1"/>
  <c r="H13" i="1"/>
  <c r="F13" i="1"/>
  <c r="G13" i="1" s="1"/>
  <c r="J12" i="1"/>
  <c r="K12" i="1" s="1"/>
  <c r="H12" i="1"/>
  <c r="I12" i="1" s="1"/>
  <c r="F12" i="1"/>
  <c r="G12" i="1" s="1"/>
  <c r="J11" i="1"/>
  <c r="K11" i="1" s="1"/>
  <c r="H11" i="1"/>
  <c r="I11" i="1" s="1"/>
  <c r="F11" i="1"/>
  <c r="G11" i="1" s="1"/>
  <c r="J10" i="1"/>
  <c r="K10" i="1" s="1"/>
  <c r="H10" i="1"/>
  <c r="I10" i="1" s="1"/>
  <c r="F10" i="1"/>
  <c r="J9" i="1"/>
  <c r="K9" i="1" s="1"/>
  <c r="H9" i="1"/>
  <c r="I9" i="1" s="1"/>
  <c r="F9" i="1"/>
  <c r="G9" i="1" s="1"/>
  <c r="J8" i="1"/>
  <c r="K8" i="1" s="1"/>
  <c r="H8" i="1"/>
  <c r="I8" i="1" s="1"/>
  <c r="F8" i="1"/>
  <c r="E25" i="8" s="1"/>
  <c r="E16" i="8" s="1"/>
  <c r="J7" i="1"/>
  <c r="K7" i="1" s="1"/>
  <c r="H7" i="1"/>
  <c r="I7" i="1" s="1"/>
  <c r="F7" i="1"/>
  <c r="G7" i="1" s="1"/>
  <c r="J6" i="1"/>
  <c r="K6" i="1" s="1"/>
  <c r="H6" i="1"/>
  <c r="I6" i="1" s="1"/>
  <c r="F6" i="1"/>
  <c r="G6" i="1" s="1"/>
  <c r="J35" i="2"/>
  <c r="K35" i="2" s="1"/>
  <c r="H35" i="2"/>
  <c r="I35" i="2" s="1"/>
  <c r="F35" i="2"/>
  <c r="G35" i="2" s="1"/>
  <c r="E32" i="2"/>
  <c r="D32" i="2"/>
  <c r="C32" i="2"/>
  <c r="B32" i="2"/>
  <c r="J31" i="2"/>
  <c r="K31" i="2" s="1"/>
  <c r="H31" i="2"/>
  <c r="I31" i="2" s="1"/>
  <c r="F31" i="2"/>
  <c r="G31" i="2" s="1"/>
  <c r="J30" i="2"/>
  <c r="K30" i="2" s="1"/>
  <c r="H30" i="2"/>
  <c r="I30" i="2" s="1"/>
  <c r="F30" i="2"/>
  <c r="G30" i="2" s="1"/>
  <c r="J29" i="2"/>
  <c r="K29" i="2" s="1"/>
  <c r="H29" i="2"/>
  <c r="I29" i="2" s="1"/>
  <c r="F29" i="2"/>
  <c r="G29" i="2" s="1"/>
  <c r="J28" i="2"/>
  <c r="K28" i="2" s="1"/>
  <c r="H28" i="2"/>
  <c r="I28" i="2" s="1"/>
  <c r="F28" i="2"/>
  <c r="J27" i="2"/>
  <c r="K27" i="2" s="1"/>
  <c r="H27" i="2"/>
  <c r="I27" i="2" s="1"/>
  <c r="F27" i="2"/>
  <c r="G27" i="2" s="1"/>
  <c r="E23" i="2"/>
  <c r="D23" i="2"/>
  <c r="C23" i="2"/>
  <c r="B23" i="2"/>
  <c r="F23" i="2" s="1"/>
  <c r="G23" i="2" s="1"/>
  <c r="J22" i="2"/>
  <c r="K22" i="2" s="1"/>
  <c r="H22" i="2"/>
  <c r="I22" i="2" s="1"/>
  <c r="F22" i="2"/>
  <c r="G22" i="2" s="1"/>
  <c r="J21" i="2"/>
  <c r="K21" i="2" s="1"/>
  <c r="H21" i="2"/>
  <c r="I21" i="2" s="1"/>
  <c r="F21" i="2"/>
  <c r="G21" i="2" s="1"/>
  <c r="J20" i="2"/>
  <c r="K20" i="2" s="1"/>
  <c r="H20" i="2"/>
  <c r="I20" i="2" s="1"/>
  <c r="F20" i="2"/>
  <c r="G20" i="2" s="1"/>
  <c r="J19" i="2"/>
  <c r="K19" i="2" s="1"/>
  <c r="H19" i="2"/>
  <c r="I19" i="2" s="1"/>
  <c r="F19" i="2"/>
  <c r="G19" i="2" s="1"/>
  <c r="J18" i="2"/>
  <c r="K18" i="2" s="1"/>
  <c r="H18" i="2"/>
  <c r="I18" i="2" s="1"/>
  <c r="F18" i="2"/>
  <c r="G18" i="2" s="1"/>
  <c r="J17" i="2"/>
  <c r="K17" i="2" s="1"/>
  <c r="H17" i="2"/>
  <c r="I17" i="2" s="1"/>
  <c r="F17" i="2"/>
  <c r="G17" i="2" s="1"/>
  <c r="J16" i="2"/>
  <c r="K16" i="2" s="1"/>
  <c r="H16" i="2"/>
  <c r="I16" i="2" s="1"/>
  <c r="F16" i="2"/>
  <c r="G16" i="2" s="1"/>
  <c r="J15" i="2"/>
  <c r="K15" i="2" s="1"/>
  <c r="H15" i="2"/>
  <c r="I15" i="2" s="1"/>
  <c r="F15" i="2"/>
  <c r="G15" i="2" s="1"/>
  <c r="J14" i="2"/>
  <c r="K14" i="2" s="1"/>
  <c r="H14" i="2"/>
  <c r="I14" i="2" s="1"/>
  <c r="F14" i="2"/>
  <c r="G14" i="2" s="1"/>
  <c r="J13" i="2"/>
  <c r="K13" i="2" s="1"/>
  <c r="H13" i="2"/>
  <c r="I13" i="2" s="1"/>
  <c r="F13" i="2"/>
  <c r="G13" i="2" s="1"/>
  <c r="J12" i="2"/>
  <c r="K12" i="2" s="1"/>
  <c r="H12" i="2"/>
  <c r="I12" i="2" s="1"/>
  <c r="F12" i="2"/>
  <c r="G12" i="2" s="1"/>
  <c r="J11" i="2"/>
  <c r="K11" i="2" s="1"/>
  <c r="H11" i="2"/>
  <c r="I11" i="2" s="1"/>
  <c r="F11" i="2"/>
  <c r="G11" i="2" s="1"/>
  <c r="E9" i="2"/>
  <c r="E24" i="2" s="1"/>
  <c r="D9" i="2"/>
  <c r="C9" i="2"/>
  <c r="B9" i="2"/>
  <c r="J8" i="2"/>
  <c r="K8" i="2" s="1"/>
  <c r="H8" i="2"/>
  <c r="I8" i="2" s="1"/>
  <c r="F8" i="2"/>
  <c r="G8" i="2" s="1"/>
  <c r="J7" i="2"/>
  <c r="K7" i="2" s="1"/>
  <c r="H7" i="2"/>
  <c r="I7" i="2" s="1"/>
  <c r="F7" i="2"/>
  <c r="G7" i="2" s="1"/>
  <c r="J6" i="2"/>
  <c r="K6" i="2" s="1"/>
  <c r="H6" i="2"/>
  <c r="I6" i="2" s="1"/>
  <c r="F6" i="2"/>
  <c r="G6" i="2" s="1"/>
  <c r="P21" i="8" l="1"/>
  <c r="C5" i="3"/>
  <c r="I4" i="12"/>
  <c r="H4" i="12"/>
  <c r="C62" i="3"/>
  <c r="E10" i="8"/>
  <c r="E12" i="8"/>
  <c r="Q21" i="8"/>
  <c r="D5" i="3"/>
  <c r="D62" i="3" s="1"/>
  <c r="J4" i="12"/>
  <c r="E50" i="8"/>
  <c r="E34" i="8"/>
  <c r="E48" i="8"/>
  <c r="F58" i="3"/>
  <c r="K5" i="12"/>
  <c r="H23" i="2"/>
  <c r="I23" i="2" s="1"/>
  <c r="R21" i="8"/>
  <c r="E5" i="3"/>
  <c r="E62" i="3" s="1"/>
  <c r="K4" i="12"/>
  <c r="F6" i="3"/>
  <c r="E33" i="8" s="1"/>
  <c r="B12" i="8"/>
  <c r="B10" i="8"/>
  <c r="B48" i="8"/>
  <c r="H5" i="8"/>
  <c r="I5" i="8" s="1"/>
  <c r="C13" i="8"/>
  <c r="J5" i="8"/>
  <c r="K5" i="8" s="1"/>
  <c r="P22" i="8"/>
  <c r="P25" i="8" s="1"/>
  <c r="F32" i="2"/>
  <c r="G32" i="2" s="1"/>
  <c r="S21" i="8"/>
  <c r="S22" i="8" s="1"/>
  <c r="S26" i="8" s="1"/>
  <c r="G28" i="2"/>
  <c r="E27" i="11"/>
  <c r="R22" i="8"/>
  <c r="R26" i="8" s="1"/>
  <c r="Q22" i="8"/>
  <c r="Q26" i="8" s="1"/>
  <c r="J9" i="2"/>
  <c r="K9" i="2" s="1"/>
  <c r="J23" i="2"/>
  <c r="K23" i="2" s="1"/>
  <c r="J16" i="1"/>
  <c r="K16" i="1" s="1"/>
  <c r="E53" i="1"/>
  <c r="C53" i="1"/>
  <c r="C24" i="2"/>
  <c r="C34" i="2" s="1"/>
  <c r="I10" i="12" s="1"/>
  <c r="J32" i="2"/>
  <c r="K32" i="2" s="1"/>
  <c r="G10" i="1"/>
  <c r="E27" i="8"/>
  <c r="D31" i="1"/>
  <c r="E8" i="3"/>
  <c r="E34" i="2"/>
  <c r="H16" i="1"/>
  <c r="I16" i="1" s="1"/>
  <c r="B65" i="8"/>
  <c r="H42" i="1"/>
  <c r="I42" i="1" s="1"/>
  <c r="B65" i="1"/>
  <c r="E11" i="8"/>
  <c r="F18" i="5"/>
  <c r="F5" i="5"/>
  <c r="J62" i="1"/>
  <c r="K62" i="1" s="1"/>
  <c r="B11" i="8"/>
  <c r="C18" i="5"/>
  <c r="C5" i="5"/>
  <c r="J42" i="1"/>
  <c r="K42" i="1" s="1"/>
  <c r="D53" i="1"/>
  <c r="K5" i="3"/>
  <c r="L5" i="3" s="1"/>
  <c r="E65" i="1"/>
  <c r="E31" i="1"/>
  <c r="K3" i="12" s="1"/>
  <c r="C65" i="1"/>
  <c r="H65" i="1" s="1"/>
  <c r="I65" i="1" s="1"/>
  <c r="B24" i="2"/>
  <c r="B34" i="2" s="1"/>
  <c r="H10" i="12" s="1"/>
  <c r="G8" i="1"/>
  <c r="C31" i="1"/>
  <c r="I3" i="12" s="1"/>
  <c r="D8" i="3"/>
  <c r="AJ7" i="11"/>
  <c r="F30" i="1"/>
  <c r="G30" i="1" s="1"/>
  <c r="B31" i="1"/>
  <c r="F52" i="1"/>
  <c r="G52" i="1" s="1"/>
  <c r="B53" i="1"/>
  <c r="F16" i="1"/>
  <c r="G16" i="1" s="1"/>
  <c r="H30" i="1"/>
  <c r="I30" i="1" s="1"/>
  <c r="F42" i="1"/>
  <c r="G42" i="1" s="1"/>
  <c r="H52" i="1"/>
  <c r="I52" i="1" s="1"/>
  <c r="H62" i="1"/>
  <c r="I62" i="1" s="1"/>
  <c r="D65" i="1"/>
  <c r="J30" i="1"/>
  <c r="K30" i="1" s="1"/>
  <c r="J52" i="1"/>
  <c r="K52" i="1" s="1"/>
  <c r="F62" i="1"/>
  <c r="G62" i="1" s="1"/>
  <c r="F24" i="2"/>
  <c r="G24" i="2" s="1"/>
  <c r="H9" i="2"/>
  <c r="I9" i="2" s="1"/>
  <c r="D24" i="2"/>
  <c r="H32" i="2"/>
  <c r="I32" i="2" s="1"/>
  <c r="F9" i="2"/>
  <c r="G9" i="2" s="1"/>
  <c r="E49" i="8" l="1"/>
  <c r="E66" i="1"/>
  <c r="D50" i="8"/>
  <c r="E63" i="3"/>
  <c r="D47" i="8" s="1"/>
  <c r="E58" i="3"/>
  <c r="J5" i="12"/>
  <c r="J20" i="12" s="1"/>
  <c r="D34" i="8"/>
  <c r="F65" i="1"/>
  <c r="G65" i="1" s="1"/>
  <c r="F57" i="3"/>
  <c r="C50" i="8"/>
  <c r="I5" i="12"/>
  <c r="I20" i="12" s="1"/>
  <c r="C34" i="8"/>
  <c r="D58" i="3"/>
  <c r="D63" i="3"/>
  <c r="C47" i="8" s="1"/>
  <c r="B50" i="8"/>
  <c r="C58" i="3"/>
  <c r="C63" i="3"/>
  <c r="B47" i="8" s="1"/>
  <c r="B34" i="8"/>
  <c r="H5" i="12"/>
  <c r="H20" i="12" s="1"/>
  <c r="C12" i="8"/>
  <c r="C10" i="8"/>
  <c r="C48" i="8"/>
  <c r="D12" i="8"/>
  <c r="D10" i="8"/>
  <c r="D48" i="8"/>
  <c r="G8" i="3"/>
  <c r="H8" i="3" s="1"/>
  <c r="K8" i="3"/>
  <c r="L8" i="3" s="1"/>
  <c r="I8" i="3"/>
  <c r="J8" i="3" s="1"/>
  <c r="I5" i="3"/>
  <c r="J5" i="3" s="1"/>
  <c r="P27" i="8"/>
  <c r="P26" i="8"/>
  <c r="P24" i="8"/>
  <c r="K18" i="12"/>
  <c r="K14" i="12"/>
  <c r="K20" i="12"/>
  <c r="E47" i="8"/>
  <c r="S27" i="8"/>
  <c r="S24" i="8"/>
  <c r="S25" i="8"/>
  <c r="C66" i="1"/>
  <c r="Q27" i="8"/>
  <c r="Q24" i="8"/>
  <c r="Q25" i="8"/>
  <c r="E36" i="2"/>
  <c r="K10" i="12"/>
  <c r="K27" i="12" s="1"/>
  <c r="J31" i="1"/>
  <c r="K31" i="1" s="1"/>
  <c r="J3" i="12"/>
  <c r="J53" i="1"/>
  <c r="K53" i="1" s="1"/>
  <c r="I26" i="12"/>
  <c r="I18" i="12"/>
  <c r="F31" i="1"/>
  <c r="G31" i="1" s="1"/>
  <c r="H3" i="12"/>
  <c r="R27" i="8"/>
  <c r="R24" i="8"/>
  <c r="R25" i="8"/>
  <c r="E29" i="11"/>
  <c r="O20" i="11"/>
  <c r="P20" i="11" s="1"/>
  <c r="H53" i="1"/>
  <c r="I53" i="1" s="1"/>
  <c r="E17" i="8"/>
  <c r="F53" i="1"/>
  <c r="G53" i="1" s="1"/>
  <c r="D11" i="8"/>
  <c r="E18" i="5"/>
  <c r="E5" i="5"/>
  <c r="K5" i="5" s="1"/>
  <c r="L5" i="5" s="1"/>
  <c r="E62" i="8"/>
  <c r="AH7" i="11"/>
  <c r="D46" i="8"/>
  <c r="AH6" i="11"/>
  <c r="E6" i="3"/>
  <c r="K4" i="3"/>
  <c r="L4" i="3" s="1"/>
  <c r="D44" i="8"/>
  <c r="B46" i="8"/>
  <c r="AD6" i="11"/>
  <c r="B61" i="8" s="1"/>
  <c r="B44" i="8"/>
  <c r="G4" i="3"/>
  <c r="H4" i="3" s="1"/>
  <c r="D6" i="3"/>
  <c r="C46" i="8"/>
  <c r="AF6" i="11"/>
  <c r="I4" i="3"/>
  <c r="J4" i="3" s="1"/>
  <c r="C44" i="8"/>
  <c r="E21" i="8"/>
  <c r="E20" i="8"/>
  <c r="B66" i="1"/>
  <c r="C65" i="8"/>
  <c r="AJ6" i="11"/>
  <c r="E46" i="8"/>
  <c r="E44" i="8"/>
  <c r="E43" i="8"/>
  <c r="C11" i="8"/>
  <c r="D5" i="5"/>
  <c r="G5" i="5" s="1"/>
  <c r="H5" i="5" s="1"/>
  <c r="D18" i="5"/>
  <c r="AD7" i="11"/>
  <c r="B62" i="8" s="1"/>
  <c r="B66" i="8" s="1"/>
  <c r="E65" i="8"/>
  <c r="H31" i="1"/>
  <c r="I31" i="1" s="1"/>
  <c r="AF7" i="11"/>
  <c r="D65" i="8"/>
  <c r="C6" i="3"/>
  <c r="G5" i="3"/>
  <c r="H5" i="3" s="1"/>
  <c r="D66" i="1"/>
  <c r="J65" i="1"/>
  <c r="K65" i="1" s="1"/>
  <c r="D34" i="2"/>
  <c r="J24" i="2"/>
  <c r="K24" i="2" s="1"/>
  <c r="B36" i="2"/>
  <c r="F34" i="2"/>
  <c r="G34" i="2" s="1"/>
  <c r="C36" i="2"/>
  <c r="H24" i="2"/>
  <c r="I24" i="2" s="1"/>
  <c r="J66" i="1" l="1"/>
  <c r="K66" i="1" s="1"/>
  <c r="F66" i="1"/>
  <c r="G66" i="1" s="1"/>
  <c r="K11" i="12"/>
  <c r="K28" i="12" s="1"/>
  <c r="E8" i="10"/>
  <c r="E11" i="10" s="1"/>
  <c r="E12" i="10" s="1"/>
  <c r="I11" i="12"/>
  <c r="I15" i="12" s="1"/>
  <c r="C8" i="10"/>
  <c r="H11" i="12"/>
  <c r="H15" i="12" s="1"/>
  <c r="B8" i="10"/>
  <c r="D49" i="8"/>
  <c r="E64" i="3"/>
  <c r="D43" i="8" s="1"/>
  <c r="D33" i="8"/>
  <c r="E57" i="3"/>
  <c r="B49" i="8"/>
  <c r="C64" i="3"/>
  <c r="B43" i="8" s="1"/>
  <c r="B33" i="8"/>
  <c r="C57" i="3"/>
  <c r="C49" i="8"/>
  <c r="D64" i="3"/>
  <c r="C43" i="8" s="1"/>
  <c r="D57" i="3"/>
  <c r="C33" i="8"/>
  <c r="B70" i="8"/>
  <c r="E66" i="8"/>
  <c r="G6" i="3"/>
  <c r="H6" i="3" s="1"/>
  <c r="K6" i="3"/>
  <c r="L6" i="3" s="1"/>
  <c r="I6" i="3"/>
  <c r="J6" i="3" s="1"/>
  <c r="H18" i="12"/>
  <c r="C9" i="3"/>
  <c r="F9" i="3"/>
  <c r="F4" i="5"/>
  <c r="F6" i="5" s="1"/>
  <c r="F14" i="5" s="1"/>
  <c r="K26" i="12"/>
  <c r="K25" i="12" s="1"/>
  <c r="K15" i="12"/>
  <c r="F19" i="5"/>
  <c r="F20" i="5" s="1"/>
  <c r="E45" i="8"/>
  <c r="K21" i="12"/>
  <c r="K19" i="12" s="1"/>
  <c r="K22" i="12" s="1"/>
  <c r="H34" i="2"/>
  <c r="I34" i="2" s="1"/>
  <c r="J10" i="12"/>
  <c r="J27" i="12" s="1"/>
  <c r="Y27" i="11"/>
  <c r="Z19" i="11" s="1"/>
  <c r="AA19" i="11" s="1"/>
  <c r="E35" i="11"/>
  <c r="E37" i="11" s="1"/>
  <c r="O22" i="11"/>
  <c r="P22" i="11" s="1"/>
  <c r="H26" i="12"/>
  <c r="J26" i="12"/>
  <c r="J18" i="12"/>
  <c r="J14" i="12"/>
  <c r="C62" i="8"/>
  <c r="C66" i="8" s="1"/>
  <c r="C61" i="8"/>
  <c r="D45" i="8"/>
  <c r="E4" i="5"/>
  <c r="E19" i="5"/>
  <c r="E20" i="5" s="1"/>
  <c r="E9" i="3"/>
  <c r="C45" i="8"/>
  <c r="D4" i="5"/>
  <c r="D19" i="5"/>
  <c r="D20" i="5" s="1"/>
  <c r="D9" i="3"/>
  <c r="I9" i="3" s="1"/>
  <c r="J9" i="3" s="1"/>
  <c r="D62" i="8"/>
  <c r="D66" i="8" s="1"/>
  <c r="B45" i="8"/>
  <c r="C19" i="5"/>
  <c r="C20" i="5" s="1"/>
  <c r="C4" i="5"/>
  <c r="I5" i="5"/>
  <c r="J5" i="5" s="1"/>
  <c r="E61" i="8"/>
  <c r="AJ8" i="11"/>
  <c r="AJ10" i="11" s="1"/>
  <c r="D61" i="8"/>
  <c r="AH8" i="11"/>
  <c r="AH10" i="11" s="1"/>
  <c r="AI9" i="11" s="1"/>
  <c r="H66" i="1"/>
  <c r="I66" i="1" s="1"/>
  <c r="D36" i="2"/>
  <c r="D8" i="10" s="1"/>
  <c r="D11" i="10" s="1"/>
  <c r="D12" i="10" s="1"/>
  <c r="J34" i="2"/>
  <c r="K34" i="2" s="1"/>
  <c r="F36" i="2"/>
  <c r="G36" i="2" s="1"/>
  <c r="H36" i="2" l="1"/>
  <c r="I36" i="2" s="1"/>
  <c r="I28" i="12"/>
  <c r="H28" i="12"/>
  <c r="E69" i="8"/>
  <c r="E70" i="8"/>
  <c r="D69" i="8"/>
  <c r="D70" i="8"/>
  <c r="C69" i="8"/>
  <c r="C70" i="8"/>
  <c r="K9" i="3"/>
  <c r="L9" i="3" s="1"/>
  <c r="G9" i="3"/>
  <c r="H9" i="3" s="1"/>
  <c r="B4" i="8"/>
  <c r="E4" i="8"/>
  <c r="K29" i="12"/>
  <c r="J25" i="12"/>
  <c r="J21" i="12"/>
  <c r="J19" i="12" s="1"/>
  <c r="J22" i="12" s="1"/>
  <c r="J36" i="2"/>
  <c r="K36" i="2" s="1"/>
  <c r="J11" i="12"/>
  <c r="J15" i="12" s="1"/>
  <c r="E39" i="11"/>
  <c r="O30" i="11" s="1"/>
  <c r="P30" i="11" s="1"/>
  <c r="O28" i="11"/>
  <c r="P28" i="11" s="1"/>
  <c r="AK9" i="11"/>
  <c r="AK7" i="11"/>
  <c r="AI7" i="11"/>
  <c r="E63" i="8"/>
  <c r="E68" i="8" s="1"/>
  <c r="K4" i="5"/>
  <c r="L4" i="5" s="1"/>
  <c r="E6" i="5"/>
  <c r="C4" i="8"/>
  <c r="AI6" i="11"/>
  <c r="C63" i="8"/>
  <c r="C68" i="8" s="1"/>
  <c r="AK6" i="11"/>
  <c r="D63" i="8"/>
  <c r="D68" i="8" s="1"/>
  <c r="C6" i="5"/>
  <c r="G4" i="5"/>
  <c r="H4" i="5" s="1"/>
  <c r="D6" i="5"/>
  <c r="I4" i="5"/>
  <c r="J4" i="5" s="1"/>
  <c r="D4" i="8"/>
  <c r="J4" i="8" l="1"/>
  <c r="K4" i="8" s="1"/>
  <c r="F4" i="8"/>
  <c r="G4" i="8" s="1"/>
  <c r="J28" i="12"/>
  <c r="J29" i="12" s="1"/>
  <c r="C71" i="8"/>
  <c r="E71" i="8"/>
  <c r="AI8" i="11"/>
  <c r="AI10" i="11" s="1"/>
  <c r="G6" i="5"/>
  <c r="H6" i="5" s="1"/>
  <c r="C14" i="5"/>
  <c r="D71" i="8"/>
  <c r="H4" i="8"/>
  <c r="I4" i="8" s="1"/>
  <c r="AK8" i="11"/>
  <c r="AK10" i="11" s="1"/>
  <c r="J6" i="8"/>
  <c r="K6" i="8" s="1"/>
  <c r="I6" i="5"/>
  <c r="J6" i="5" s="1"/>
  <c r="D14" i="5"/>
  <c r="K6" i="5"/>
  <c r="L6" i="5" s="1"/>
  <c r="E14" i="5"/>
  <c r="H6" i="8" l="1"/>
  <c r="I6" i="8" s="1"/>
  <c r="G14" i="5"/>
  <c r="H14" i="5" s="1"/>
  <c r="C6" i="10"/>
  <c r="B6" i="10"/>
  <c r="B11" i="10" l="1"/>
  <c r="B12" i="10" s="1"/>
  <c r="C11" i="10"/>
  <c r="C12" i="10" s="1"/>
  <c r="C10" i="10"/>
  <c r="B7" i="12"/>
  <c r="B9" i="12" s="1"/>
  <c r="B63" i="8" l="1"/>
  <c r="B71" i="8" s="1"/>
  <c r="B69" i="8"/>
  <c r="AD8" i="11"/>
  <c r="AD10" i="11" s="1"/>
  <c r="AE9" i="11" s="1"/>
  <c r="AF8" i="11"/>
  <c r="AF10" i="11" s="1"/>
  <c r="B13" i="12" l="1"/>
  <c r="H9" i="12"/>
  <c r="B14" i="12"/>
  <c r="I9" i="12"/>
  <c r="C13" i="12"/>
  <c r="C14" i="12"/>
  <c r="AG9" i="11"/>
  <c r="AG7" i="11"/>
  <c r="AG6" i="11"/>
  <c r="B68" i="8"/>
  <c r="B5" i="10"/>
  <c r="B10" i="10" s="1"/>
  <c r="AE6" i="11"/>
  <c r="AE7" i="11"/>
  <c r="H17" i="12" l="1"/>
  <c r="H14" i="12"/>
  <c r="H27" i="12"/>
  <c r="H25" i="12" s="1"/>
  <c r="I17" i="12"/>
  <c r="I14" i="12"/>
  <c r="I27" i="12"/>
  <c r="I25" i="12" s="1"/>
  <c r="AG8" i="11"/>
  <c r="AG10" i="11" s="1"/>
  <c r="AE41" i="11"/>
  <c r="B59" i="8"/>
  <c r="AE8" i="11"/>
  <c r="AE10" i="11" s="1"/>
  <c r="AE27" i="11" l="1"/>
  <c r="AE42" i="11" s="1"/>
  <c r="I29" i="12"/>
  <c r="H29" i="12"/>
  <c r="J19" i="11"/>
  <c r="J14" i="11"/>
  <c r="J9" i="11"/>
  <c r="J13" i="11"/>
  <c r="J8" i="11"/>
  <c r="J6" i="11"/>
  <c r="J23" i="11"/>
  <c r="J12" i="11"/>
  <c r="J10" i="11"/>
  <c r="J11" i="11"/>
  <c r="J7" i="11"/>
  <c r="J5" i="11"/>
  <c r="J21" i="11"/>
  <c r="J15" i="11"/>
  <c r="J20" i="11"/>
  <c r="AK41" i="11" l="1"/>
  <c r="AK27" i="11"/>
  <c r="F5" i="8"/>
  <c r="G5" i="8" s="1"/>
  <c r="AK42" i="11" l="1"/>
  <c r="F6" i="8"/>
  <c r="G6" i="8" s="1"/>
  <c r="I19" i="12"/>
  <c r="I22" i="12" s="1"/>
  <c r="H19" i="12" l="1"/>
  <c r="H22" i="12" s="1"/>
</calcChain>
</file>

<file path=xl/comments1.xml><?xml version="1.0" encoding="utf-8"?>
<comments xmlns="http://schemas.openxmlformats.org/spreadsheetml/2006/main">
  <authors>
    <author>Vanessa</author>
  </authors>
  <commentList>
    <comment ref="A26" authorId="0">
      <text>
        <r>
          <rPr>
            <b/>
            <sz val="9"/>
            <color indexed="81"/>
            <rFont val="Tahoma"/>
            <charset val="1"/>
          </rPr>
          <t>Vanessa:</t>
        </r>
        <r>
          <rPr>
            <sz val="9"/>
            <color indexed="81"/>
            <rFont val="Tahoma"/>
            <charset val="1"/>
          </rPr>
          <t xml:space="preserve">
foi considerado o saldo de FSE's e de Custo das Mercadorias, pois não temos informação qual parte dos forneceodres pertence apenas ao CMV</t>
        </r>
      </text>
    </comment>
  </commentList>
</comments>
</file>

<file path=xl/sharedStrings.xml><?xml version="1.0" encoding="utf-8"?>
<sst xmlns="http://schemas.openxmlformats.org/spreadsheetml/2006/main" count="531" uniqueCount="348">
  <si>
    <t>Caixa e equivalentes de caixa</t>
  </si>
  <si>
    <t xml:space="preserve">Investimentos de curto prazo </t>
  </si>
  <si>
    <t xml:space="preserve">Contas a receber - clientes </t>
  </si>
  <si>
    <t xml:space="preserve">Contas a receber - outros </t>
  </si>
  <si>
    <t xml:space="preserve">Existências </t>
  </si>
  <si>
    <t xml:space="preserve">Impostos a recuperar </t>
  </si>
  <si>
    <t xml:space="preserve">Custos diferidos </t>
  </si>
  <si>
    <t xml:space="preserve">Depósitos judiciais </t>
  </si>
  <si>
    <t xml:space="preserve">Outros ativos correntes </t>
  </si>
  <si>
    <t>Ativos não correntes detidos para venda</t>
  </si>
  <si>
    <t>Activo não corrente</t>
  </si>
  <si>
    <t xml:space="preserve">Investimentos em empresas participadas </t>
  </si>
  <si>
    <t xml:space="preserve">Outros investimentos </t>
  </si>
  <si>
    <t xml:space="preserve">Ativos intangíveis </t>
  </si>
  <si>
    <t xml:space="preserve">Ativos tangíveis </t>
  </si>
  <si>
    <t xml:space="preserve">Benefícios de reforma </t>
  </si>
  <si>
    <t xml:space="preserve">Ativos por impostos diferidos </t>
  </si>
  <si>
    <t>Outros ativos não correntes</t>
  </si>
  <si>
    <t>PASSIVO</t>
  </si>
  <si>
    <t>Passivo corrente</t>
  </si>
  <si>
    <t xml:space="preserve">Dívida de curto prazo </t>
  </si>
  <si>
    <t xml:space="preserve">Contas a pagar </t>
  </si>
  <si>
    <t xml:space="preserve">Acréscimos de custos </t>
  </si>
  <si>
    <t xml:space="preserve">Proveitos diferidos </t>
  </si>
  <si>
    <t xml:space="preserve">Impostos a pagar </t>
  </si>
  <si>
    <t xml:space="preserve">Provisões </t>
  </si>
  <si>
    <t>Outros passivos correntes</t>
  </si>
  <si>
    <t>Total do Passivo Corrente</t>
  </si>
  <si>
    <t>Passivo não corrente</t>
  </si>
  <si>
    <t xml:space="preserve">Dívida de médio e longo prazo </t>
  </si>
  <si>
    <t xml:space="preserve">Passivos por impostos diferidos </t>
  </si>
  <si>
    <t>Outros passivos não correntes</t>
  </si>
  <si>
    <t>Total do Passivo não corrente</t>
  </si>
  <si>
    <t xml:space="preserve">Total do Passivo </t>
  </si>
  <si>
    <t>CAPITAL PRÓPRIO</t>
  </si>
  <si>
    <t xml:space="preserve">Capital social </t>
  </si>
  <si>
    <t xml:space="preserve">Ações próprias </t>
  </si>
  <si>
    <t xml:space="preserve">Reserva legal </t>
  </si>
  <si>
    <t xml:space="preserve">Reserva de ações próprias </t>
  </si>
  <si>
    <t xml:space="preserve">Reserva de reavaliação </t>
  </si>
  <si>
    <t>Outras reservas e resultados acumulados</t>
  </si>
  <si>
    <t xml:space="preserve">Capital próprio excluindo interesses não controladores </t>
  </si>
  <si>
    <t xml:space="preserve">Interesses não controladores </t>
  </si>
  <si>
    <t>Total do capital próprio</t>
  </si>
  <si>
    <t>Total do capital próprio e do passivo</t>
  </si>
  <si>
    <t>Demonstração Consolidada da Posição Finaceira</t>
  </si>
  <si>
    <t>%</t>
  </si>
  <si>
    <t>Operações continuadas</t>
  </si>
  <si>
    <t>Receitas</t>
  </si>
  <si>
    <t>Prestação de Serviços</t>
  </si>
  <si>
    <t>Vendas</t>
  </si>
  <si>
    <t>Outras Receitas</t>
  </si>
  <si>
    <t>Custos Perdas e Ganhos</t>
  </si>
  <si>
    <t>Custos com o Pessoal</t>
  </si>
  <si>
    <t>Custos Diretos dos Serviços Prestados</t>
  </si>
  <si>
    <t>Custos das Mercadorias Vendidas</t>
  </si>
  <si>
    <t>Marketeing e Publicidade</t>
  </si>
  <si>
    <t>FSE e outras despesas</t>
  </si>
  <si>
    <t>Impostos indiretos</t>
  </si>
  <si>
    <t>Provisões e Ajustamentos</t>
  </si>
  <si>
    <t>Amortizações</t>
  </si>
  <si>
    <t>Custos com beneficios de reformas</t>
  </si>
  <si>
    <t>Custos com redução de efectivos</t>
  </si>
  <si>
    <t>Ganhos com a alienção de ativos fixos Liquidos</t>
  </si>
  <si>
    <t>Outros custos liquidos</t>
  </si>
  <si>
    <t>Resultados antes dos resultados finaceiros e de impostos</t>
  </si>
  <si>
    <t>Custos e ganhos Finaceiros</t>
  </si>
  <si>
    <t>Juros suportados liquidos</t>
  </si>
  <si>
    <t>Perdas com variçoes cambiais liquidas</t>
  </si>
  <si>
    <t>Imposto sobre o rendimento</t>
  </si>
  <si>
    <t>Resultado liquido</t>
  </si>
  <si>
    <t>Demonstração Consolidada de Resultados</t>
  </si>
  <si>
    <t>Capital Próprio</t>
  </si>
  <si>
    <t>Capital Alheio M/LP</t>
  </si>
  <si>
    <t>Capitais Permanentes</t>
  </si>
  <si>
    <t>Fundo de Maneio</t>
  </si>
  <si>
    <t>Necessidades de exploração</t>
  </si>
  <si>
    <t>Clientes</t>
  </si>
  <si>
    <t>Existências</t>
  </si>
  <si>
    <t>Adiantamentos a fornecedores</t>
  </si>
  <si>
    <t>Estado e outros Entes públicos (a receber)</t>
  </si>
  <si>
    <t>Recursos de exploração</t>
  </si>
  <si>
    <t>Fornecedores</t>
  </si>
  <si>
    <t>Estado e outros Entes públicos (a pagar)</t>
  </si>
  <si>
    <t>8=6-7</t>
  </si>
  <si>
    <t>Necessidades em fundo de maneio</t>
  </si>
  <si>
    <t>Balanço Funcional</t>
  </si>
  <si>
    <t>Activo cíclico ou necessidades cíclicas</t>
  </si>
  <si>
    <t>Inventários de Existências</t>
  </si>
  <si>
    <t>Estado e outros entes públicos operacionais</t>
  </si>
  <si>
    <t>Outros devedores operacionais</t>
  </si>
  <si>
    <t>Custos diferidos operacionais</t>
  </si>
  <si>
    <t>Passivo cíclico ou recursos cíclicos</t>
  </si>
  <si>
    <t>Outros credores operacionais</t>
  </si>
  <si>
    <t>Acréscimos de custos operacionais</t>
  </si>
  <si>
    <t>Proveitos diferidos operacionais</t>
  </si>
  <si>
    <t>3=1-2</t>
  </si>
  <si>
    <t>Activo Fixo</t>
  </si>
  <si>
    <t>Activo Ciclico</t>
  </si>
  <si>
    <t>Passivo Ciclico</t>
  </si>
  <si>
    <t>Tesouraria Activa</t>
  </si>
  <si>
    <t>Tesouraria Passiva</t>
  </si>
  <si>
    <t xml:space="preserve">ATIVIDADES OPERACIONAIS </t>
  </si>
  <si>
    <t xml:space="preserve">Recebimentos de clientes </t>
  </si>
  <si>
    <t xml:space="preserve">Pagamentos a fornecedores </t>
  </si>
  <si>
    <t xml:space="preserve">Pagamentos ao pessoal </t>
  </si>
  <si>
    <t xml:space="preserve">Pagamentos relacionados com o imposto sobre o rendimento </t>
  </si>
  <si>
    <t xml:space="preserve">Pagamentos relacionados com benefícios de reforma, líquidos </t>
  </si>
  <si>
    <t xml:space="preserve">Pagamentos relativos a impostos indiretos, taxas e outros </t>
  </si>
  <si>
    <t>Fluxos das atividades operacionais de operações continuadas</t>
  </si>
  <si>
    <t xml:space="preserve">Fluxos das atividades operacionais de operações descontinuadas </t>
  </si>
  <si>
    <t>Fluxos das atividades operacionais (1)</t>
  </si>
  <si>
    <t>ATIVIDADES DE INVESTIMENTO</t>
  </si>
  <si>
    <t>Recebimentos provenientes de:</t>
  </si>
  <si>
    <t>Aplicações financeiras de curto prazo</t>
  </si>
  <si>
    <t xml:space="preserve">Investimentos financeiros </t>
  </si>
  <si>
    <t xml:space="preserve">Ativos tangíveis e intangíveis </t>
  </si>
  <si>
    <t>Juros e proveitos similares</t>
  </si>
  <si>
    <t xml:space="preserve">Dividendos </t>
  </si>
  <si>
    <t xml:space="preserve">Outras atividades de investimento </t>
  </si>
  <si>
    <t>Pagamentos respeitantes a:</t>
  </si>
  <si>
    <t xml:space="preserve">Aplicações financeiras de curto prazo </t>
  </si>
  <si>
    <t>Investimentos financeiros</t>
  </si>
  <si>
    <t xml:space="preserve">Fluxos das atividades de investimento de operações continuadas </t>
  </si>
  <si>
    <t xml:space="preserve">Fluxos das atividades de investimento de operações descontinuadas </t>
  </si>
  <si>
    <t>Fluxos das atividades de investimento (2)</t>
  </si>
  <si>
    <t>ATIVIDADES DE FINANCIAMENTO</t>
  </si>
  <si>
    <t xml:space="preserve">Empréstimos obtidos </t>
  </si>
  <si>
    <t>Subsídios</t>
  </si>
  <si>
    <t>Outras atividades de financiamento</t>
  </si>
  <si>
    <t xml:space="preserve">Juros e custos similares </t>
  </si>
  <si>
    <t xml:space="preserve">Aquisição de ações próprias </t>
  </si>
  <si>
    <t xml:space="preserve">Fluxos das atividades de financiamento de operações continuadas </t>
  </si>
  <si>
    <t>Fluxos das atividades de financiamento de operações descontinuadas</t>
  </si>
  <si>
    <t>Fluxos das atividades de financiamento (3)</t>
  </si>
  <si>
    <t>Caixa e seus equivalentes no início do período</t>
  </si>
  <si>
    <t xml:space="preserve">Variação de caixa e seus equivalentes (4)=(1)+(2)+(3) </t>
  </si>
  <si>
    <t xml:space="preserve">Efeito das diferenças de câmbio </t>
  </si>
  <si>
    <t xml:space="preserve">Caixa e seus equivalentes de operações descontinuadas na data da venda </t>
  </si>
  <si>
    <t>Caixa e seus equivalentes no fim do período</t>
  </si>
  <si>
    <t>Demonstração de Fluxos de Caixa</t>
  </si>
  <si>
    <t>Equilibrio Financeiro</t>
  </si>
  <si>
    <t>Necessidades em Fundo de Maneio</t>
  </si>
  <si>
    <t>Tesouraria Liquida</t>
  </si>
  <si>
    <t>Rotação de Clientes</t>
  </si>
  <si>
    <t>Indicadores de solidez e Equilibrio Finaceiro</t>
  </si>
  <si>
    <t>Estrutura Finaceira</t>
  </si>
  <si>
    <t>Liquidez</t>
  </si>
  <si>
    <t>Autonomia Finaceira</t>
  </si>
  <si>
    <t>Solvabilidade</t>
  </si>
  <si>
    <t>Racio de Endividamento</t>
  </si>
  <si>
    <t>Longo/Médio Prazo</t>
  </si>
  <si>
    <t>Racios De Funcionamento</t>
  </si>
  <si>
    <t>Rotação do Capital Investido</t>
  </si>
  <si>
    <t>Ciclo financeiro de Exploração</t>
  </si>
  <si>
    <t>Rotação da Existencias</t>
  </si>
  <si>
    <t>SM Mercadorias</t>
  </si>
  <si>
    <t>Rotação de Mercadorias</t>
  </si>
  <si>
    <t xml:space="preserve">Rotação de Fornecedores </t>
  </si>
  <si>
    <t>Total de Custos Finaceiros</t>
  </si>
  <si>
    <t>Total de Ganhos Finaceiros</t>
  </si>
  <si>
    <t>Demonstração de Resultados em % do Volume de Negocios</t>
  </si>
  <si>
    <t>Volume de Negocios</t>
  </si>
  <si>
    <t>Variação</t>
  </si>
  <si>
    <t>MLBT=EBITDA</t>
  </si>
  <si>
    <t xml:space="preserve">Observamos que em termos de aplicações de fundos as rubricas de mais peso são em ambos os anos os </t>
  </si>
  <si>
    <t>Custos com o diretos dos serviços prestados</t>
  </si>
  <si>
    <t>FSE</t>
  </si>
  <si>
    <t>Amortizções</t>
  </si>
  <si>
    <t>Juros suportados</t>
  </si>
  <si>
    <t>Outros Custos Financeiros</t>
  </si>
  <si>
    <t>Fluxo das Actividades Operacionais</t>
  </si>
  <si>
    <t>Recebimentos de Clientes</t>
  </si>
  <si>
    <t>Outros Recebimentos Operacionais</t>
  </si>
  <si>
    <t>Pagamentos a Fornecedores</t>
  </si>
  <si>
    <t>Pagamentos ao pessoal</t>
  </si>
  <si>
    <t>Outros pagamentos Operacionais</t>
  </si>
  <si>
    <t>Investimentos de substituição</t>
  </si>
  <si>
    <t>Actividades Compulsivas</t>
  </si>
  <si>
    <t>Juros e Gastos Financeiros</t>
  </si>
  <si>
    <t>Recebimenetos/Pagamentos extraordinarios</t>
  </si>
  <si>
    <t>Impostos sobres os rendimentos</t>
  </si>
  <si>
    <t>Dividendos a pagar</t>
  </si>
  <si>
    <t>Depositos à Ordem/ caixa</t>
  </si>
  <si>
    <t>Estrutura das Origens de Fundos</t>
  </si>
  <si>
    <t>Capital Proprio</t>
  </si>
  <si>
    <t>Total do Capital Permanente</t>
  </si>
  <si>
    <t>Total das Origens de Fundos</t>
  </si>
  <si>
    <t>Estrutura da Aplicação de Fundos</t>
  </si>
  <si>
    <t>Activo Circulante</t>
  </si>
  <si>
    <t>Total das Aplicações</t>
  </si>
  <si>
    <t>Racios de Equilibrio Financeiro</t>
  </si>
  <si>
    <t>4 Capital Proprio</t>
  </si>
  <si>
    <t>5 Capital Alheio MLP</t>
  </si>
  <si>
    <t>7 Passivo Circulante</t>
  </si>
  <si>
    <t>6 Capital Permanente 4+5</t>
  </si>
  <si>
    <t>8 Capital Alheio 5+7</t>
  </si>
  <si>
    <t>Solvabilidade 4/8</t>
  </si>
  <si>
    <t>Capacidade de Endividamento 4/6</t>
  </si>
  <si>
    <t>Racios de liquidez</t>
  </si>
  <si>
    <t>1 Caixa e equivalentes de caixa</t>
  </si>
  <si>
    <t xml:space="preserve">2 Investimentos de curto prazo </t>
  </si>
  <si>
    <t xml:space="preserve">3 Contas a receber - clientes </t>
  </si>
  <si>
    <t xml:space="preserve">5 Existências </t>
  </si>
  <si>
    <t xml:space="preserve">6 Impostos a recuperar </t>
  </si>
  <si>
    <t xml:space="preserve">7 Custos diferidos </t>
  </si>
  <si>
    <t xml:space="preserve">8 Depósitos judiciais </t>
  </si>
  <si>
    <t xml:space="preserve">9 Outros ativos correntes </t>
  </si>
  <si>
    <t>13 Exigivel de Medio e longo prazo</t>
  </si>
  <si>
    <t>15 Total do Capital Alheio (12+13)</t>
  </si>
  <si>
    <t>16 Liquidez Geral (11/15)</t>
  </si>
  <si>
    <t>11 Total do Ativo Circulante (1+2+3+4+5+6+7+8+9+10)</t>
  </si>
  <si>
    <t>17 Liquidez Reduzida (11-5)/15</t>
  </si>
  <si>
    <t>18 Liquidez imediata ( 1/15)</t>
  </si>
  <si>
    <t>19 Estrutura do endividamento (13/15)</t>
  </si>
  <si>
    <t>Analise CVR</t>
  </si>
  <si>
    <t>1 Volume de Negocios</t>
  </si>
  <si>
    <t>2 Custos Variaveis</t>
  </si>
  <si>
    <t>3 Margem Bruta (1-2)</t>
  </si>
  <si>
    <t>4 Outros Proveitos Operacionais</t>
  </si>
  <si>
    <t>5 Custos Fixos</t>
  </si>
  <si>
    <t>6 Resultado  Operacional (3+4-5)</t>
  </si>
  <si>
    <t>8 Margem de Segurança ((1/7)-1)</t>
  </si>
  <si>
    <t>9 Efeito dos Custos Fixos (6/3)</t>
  </si>
  <si>
    <t>10 Grau economico de Alavanca (3/6)</t>
  </si>
  <si>
    <t>9 Resultado Líquido</t>
  </si>
  <si>
    <t>2 Capital Próprio</t>
  </si>
  <si>
    <t xml:space="preserve">3 Capital Alheio </t>
  </si>
  <si>
    <t>4 Volume de Negócios</t>
  </si>
  <si>
    <t xml:space="preserve">5 Custos variáveis </t>
  </si>
  <si>
    <t>6 Custos fixos</t>
  </si>
  <si>
    <t xml:space="preserve">7 Resultado operacional </t>
  </si>
  <si>
    <t xml:space="preserve">8 Resultado Antes de Impostos </t>
  </si>
  <si>
    <t>16 Grau de Endividamento (3/2)</t>
  </si>
  <si>
    <t>Para determinar o efeito Fiscal</t>
  </si>
  <si>
    <t>18 Alavanca Finaceira (19*20)</t>
  </si>
  <si>
    <t>19 Estrutura Financeira (1/2)</t>
  </si>
  <si>
    <t>20 Efeito dos Resultados Finaceiros (8/7)</t>
  </si>
  <si>
    <t>21Efeito Fiscal (9/8)</t>
  </si>
  <si>
    <t>1 Resultado Operacional</t>
  </si>
  <si>
    <t>3 Provisoes</t>
  </si>
  <si>
    <t>4 Resultado Liquido</t>
  </si>
  <si>
    <t>5 Dividendos</t>
  </si>
  <si>
    <t xml:space="preserve">4 Contas a receber - outros </t>
  </si>
  <si>
    <t>10 Ativos não correntes detidos para venda</t>
  </si>
  <si>
    <t>Variação em valor absoluto 2011 - 2010</t>
  </si>
  <si>
    <t>Variação em valor absoluto 2010 - 2009</t>
  </si>
  <si>
    <t>Variação em valor absoluto 2009 - 2008</t>
  </si>
  <si>
    <t>Marketing e Publicidade</t>
  </si>
  <si>
    <t>Juros liquidos</t>
  </si>
  <si>
    <t>Ganhos em activos finaceiros e outros investimentos</t>
  </si>
  <si>
    <t>Ganhos em empresas participadas liquidos</t>
  </si>
  <si>
    <t>Outros custos finaceiros liquidos</t>
  </si>
  <si>
    <t>Analise da Estrutura Financeira</t>
  </si>
  <si>
    <t>Analise da Solvabilidade</t>
  </si>
  <si>
    <t>Resultando Antes Impostos</t>
  </si>
  <si>
    <t>1=2+3</t>
  </si>
  <si>
    <t>5=1-4</t>
  </si>
  <si>
    <t>6=4-5</t>
  </si>
  <si>
    <t>9 = (3-6)/(7-8)</t>
  </si>
  <si>
    <t>Necessidades de Fundo de Maneio</t>
  </si>
  <si>
    <t xml:space="preserve">Activo Fixo </t>
  </si>
  <si>
    <t xml:space="preserve">Necessidades cíclicas </t>
  </si>
  <si>
    <t xml:space="preserve">Recursos cíclicos </t>
  </si>
  <si>
    <t xml:space="preserve">Tesouraria activa </t>
  </si>
  <si>
    <t xml:space="preserve">Tesouraria passiva </t>
  </si>
  <si>
    <t>3=2-1</t>
  </si>
  <si>
    <t>Dividas a accionistas</t>
  </si>
  <si>
    <t>Amortizações de contratos de Locação Financeira</t>
  </si>
  <si>
    <t>Fluxos de finaciamento de curto prazo</t>
  </si>
  <si>
    <t>Fluxo de Caixa operacinal (1)</t>
  </si>
  <si>
    <t>Fluxos de Caixa Compulsivos e extraordinarios (2)</t>
  </si>
  <si>
    <t>Meios disponiveis para decisoes estrategicas (3=1+2)</t>
  </si>
  <si>
    <t>Meios libertos pelo negocio (5=3-4)</t>
  </si>
  <si>
    <t>Meios disponiveis para accionistas e credores (7=5-6)</t>
  </si>
  <si>
    <t>Meios libertos Liquidos (9=7-8)</t>
  </si>
  <si>
    <t>Variação dos depositos bancarios e caixa (11=9-10)</t>
  </si>
  <si>
    <t>Investimentos de expansão (4)</t>
  </si>
  <si>
    <t>Fluxos de finaciamento estável</t>
  </si>
  <si>
    <t>Investimentos de diversificação (6)</t>
  </si>
  <si>
    <t>1 Activo Fixo</t>
  </si>
  <si>
    <t>2 Activo Circulante</t>
  </si>
  <si>
    <t>3 Activo 1+2</t>
  </si>
  <si>
    <t>Grau de Cobertura dos Capitais Permanentes</t>
  </si>
  <si>
    <t>Grau de Cobertura dos Capitais Próprios</t>
  </si>
  <si>
    <t>Grau de Endividamento ou Debt Equity Ratio</t>
  </si>
  <si>
    <t>Peso do Endividamento M/LP</t>
  </si>
  <si>
    <t>Debt Equity Ratio estrutura</t>
  </si>
  <si>
    <t>Total do Activo Fixo</t>
  </si>
  <si>
    <t>Total do activo circulante</t>
  </si>
  <si>
    <t>Activos Fixos Tangiveis</t>
  </si>
  <si>
    <t>Perdas com varições cambiais liquidas</t>
  </si>
  <si>
    <t>Custos e Ganhos Finaceiros</t>
  </si>
  <si>
    <t>Perdas (ganhos) com varições cambiais liquidas</t>
  </si>
  <si>
    <t>Ganhos com varições cambiais liquidas</t>
  </si>
  <si>
    <t>Outras Receitas *</t>
  </si>
  <si>
    <t>Total de Custos Operaconais</t>
  </si>
  <si>
    <t>6 MLBT=EBITDA (1+2+3)</t>
  </si>
  <si>
    <t>7 MLLT (2+3+4)</t>
  </si>
  <si>
    <t>8 MLLR (7-5)</t>
  </si>
  <si>
    <t xml:space="preserve">1 Activo </t>
  </si>
  <si>
    <t>13 Efeito dos Custos Fixos (7/(4-5))</t>
  </si>
  <si>
    <t>14 Rotação do Ativo (4/1)</t>
  </si>
  <si>
    <t>15 Efeito de Alavanca Finaceira (16*17)</t>
  </si>
  <si>
    <t>17 Efeito levier em sentido estrito (10.1-10)</t>
  </si>
  <si>
    <t>7 Ponto Critico (5/(3/1))</t>
  </si>
  <si>
    <t>10 Custo Médio ponderado do Capital Próprio - WACC</t>
  </si>
  <si>
    <t>Análise da Rendabilidade dos Capitais Próprios</t>
  </si>
  <si>
    <t>RCP=RAT+Efeito Alavanca Financeira</t>
  </si>
  <si>
    <t>RCP=RAT * Alavanca Financeira * Efeito Fiscal</t>
  </si>
  <si>
    <t>12 Exigivel de CP</t>
  </si>
  <si>
    <t>12.1 Exigivel de CP - financiamento</t>
  </si>
  <si>
    <t>12.1 Exigivel de CP - funanciamento</t>
  </si>
  <si>
    <t>13.1 Exigivel de M/LP - financiamento</t>
  </si>
  <si>
    <t>13.1 Exigivel de M/LP - funanciamento</t>
  </si>
  <si>
    <t>Prazo Médio Recebimento (dias)</t>
  </si>
  <si>
    <t>Prazo Médio Pagamento (dias)</t>
  </si>
  <si>
    <t>Prazo Médio Stokagem (dias)</t>
  </si>
  <si>
    <t>Activo</t>
  </si>
  <si>
    <t>Activo Corrente</t>
  </si>
  <si>
    <t>Total do Activo Corrente</t>
  </si>
  <si>
    <t>Total do Activo não corrente</t>
  </si>
  <si>
    <t xml:space="preserve">Total do Activo </t>
  </si>
  <si>
    <t>2 Amortizações depreciações e Perdas por Imparidade</t>
  </si>
  <si>
    <t>11=9-10</t>
  </si>
  <si>
    <t>Interesses Minoritários</t>
  </si>
  <si>
    <t>Contas a receber da Telefónica</t>
  </si>
  <si>
    <t>Custos diferidos</t>
  </si>
  <si>
    <t>Permanência Média das Mercadorias em Armazém</t>
  </si>
  <si>
    <t>Saldo Médio de Clientes</t>
  </si>
  <si>
    <t>Saldo Médio de Fornecedores</t>
  </si>
  <si>
    <t>Estrutura do Endividamento = Cap.Alheio CP / Capital Alheio</t>
  </si>
  <si>
    <t>Endividamento = Capital Alheio / (Capitais Proprios + Capital Alheio)</t>
  </si>
  <si>
    <t>Liquidez Geral = Activo Circulante / Passivo Circulante</t>
  </si>
  <si>
    <t>Liquidez Reduzida = (Activo Circulante - Existências) / Passivo Circulante</t>
  </si>
  <si>
    <t>Liquidez Imediata = (Caixa + Dep.Bancários + Activos Financeiros Com Liquidez) / Passivo Circulante</t>
  </si>
  <si>
    <t>10.1 Rendibilidade do Ativo Total (7/1)</t>
  </si>
  <si>
    <t>11 Rendibilidade dos Capitais Proprios (9/2)</t>
  </si>
  <si>
    <t>12 Rendibilidade Bruta do VN ((4-5)/4)</t>
  </si>
  <si>
    <t>Grau de Cobertura do AFL por C.Permanentes 6/1</t>
  </si>
  <si>
    <t>Autonomia Finaceira 4/(4+8)</t>
  </si>
  <si>
    <t>Passivo CP</t>
  </si>
  <si>
    <t>Activos Fixos Intangiveis</t>
  </si>
  <si>
    <t>Rotação do Activo</t>
  </si>
  <si>
    <t>Rotação do Activo Fixo</t>
  </si>
  <si>
    <t>Empréstimos Obtidos</t>
  </si>
  <si>
    <t>Activos não correntes detidos para venda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</si>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</sst>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  <numFmt numFmtId="165" formatCode="0.0%"/>
    <numFmt numFmtId="166" formatCode="_-* #,##0\ [$€-816]_-;\-* #,##0\ [$€-816]_-;_-* &quot;-&quot;??\ [$€-816]_-;_-@_-"/>
    <numFmt numFmtId="167" formatCode="_-* #,##0\ &quot;€&quot;_-;\-* #,##0\ &quot;€&quot;_-;_-* &quot;-&quot;??\ &quot;€&quot;_-;_-@_-"/>
    <numFmt numFmtId="168" formatCode="_-* #,##0\ [$€-816]_-;\-* #,##0\ [$€-816]_-;_-* &quot;-&quot;\ [$€-816]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sz val="12"/>
      <color rgb="FFFF0000"/>
      <name val="Times New Roman"/>
      <family val="1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auto="1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92">
    <xf numFmtId="0" fontId="0" fillId="0" borderId="0" xfId="0"/>
    <xf numFmtId="0" fontId="0" fillId="0" borderId="0" xfId="0" applyFill="1"/>
    <xf numFmtId="0" fontId="3" fillId="0" borderId="0" xfId="0" applyFont="1" applyFill="1"/>
    <xf numFmtId="166" fontId="3" fillId="0" borderId="0" xfId="0" applyNumberFormat="1" applyFont="1" applyFill="1"/>
    <xf numFmtId="166" fontId="2" fillId="0" borderId="0" xfId="0" applyNumberFormat="1" applyFont="1" applyFill="1"/>
    <xf numFmtId="0" fontId="2" fillId="0" borderId="0" xfId="0" applyFont="1" applyFill="1"/>
    <xf numFmtId="0" fontId="3" fillId="0" borderId="0" xfId="0" applyFont="1" applyFill="1" applyAlignment="1">
      <alignment wrapText="1"/>
    </xf>
    <xf numFmtId="10" fontId="2" fillId="0" borderId="0" xfId="0" applyNumberFormat="1" applyFont="1" applyFill="1"/>
    <xf numFmtId="166" fontId="2" fillId="0" borderId="0" xfId="1" applyNumberFormat="1" applyFont="1" applyFill="1"/>
    <xf numFmtId="10" fontId="2" fillId="0" borderId="0" xfId="1" applyNumberFormat="1" applyFont="1" applyFill="1"/>
    <xf numFmtId="10" fontId="2" fillId="0" borderId="0" xfId="2" applyNumberFormat="1" applyFont="1" applyFill="1"/>
    <xf numFmtId="10" fontId="3" fillId="0" borderId="0" xfId="2" applyNumberFormat="1" applyFont="1" applyFill="1"/>
    <xf numFmtId="9" fontId="2" fillId="0" borderId="0" xfId="2" applyFont="1" applyFill="1"/>
    <xf numFmtId="0" fontId="5" fillId="0" borderId="0" xfId="0" applyFont="1" applyFill="1"/>
    <xf numFmtId="44" fontId="3" fillId="0" borderId="3" xfId="1" applyFont="1" applyFill="1" applyBorder="1"/>
    <xf numFmtId="166" fontId="3" fillId="0" borderId="3" xfId="1" applyNumberFormat="1" applyFont="1" applyFill="1" applyBorder="1"/>
    <xf numFmtId="10" fontId="3" fillId="0" borderId="3" xfId="1" applyNumberFormat="1" applyFont="1" applyFill="1" applyBorder="1"/>
    <xf numFmtId="10" fontId="3" fillId="0" borderId="3" xfId="2" applyNumberFormat="1" applyFont="1" applyFill="1" applyBorder="1"/>
    <xf numFmtId="0" fontId="3" fillId="0" borderId="3" xfId="0" applyFont="1" applyFill="1" applyBorder="1"/>
    <xf numFmtId="166" fontId="3" fillId="0" borderId="3" xfId="0" applyNumberFormat="1" applyFont="1" applyFill="1" applyBorder="1"/>
    <xf numFmtId="10" fontId="3" fillId="0" borderId="3" xfId="0" applyNumberFormat="1" applyFont="1" applyFill="1" applyBorder="1"/>
    <xf numFmtId="0" fontId="6" fillId="0" borderId="0" xfId="0" applyFont="1" applyFill="1"/>
    <xf numFmtId="167" fontId="6" fillId="0" borderId="0" xfId="1" applyNumberFormat="1" applyFont="1" applyFill="1"/>
    <xf numFmtId="10" fontId="6" fillId="0" borderId="0" xfId="2" applyNumberFormat="1" applyFont="1" applyFill="1"/>
    <xf numFmtId="3" fontId="3" fillId="0" borderId="3" xfId="0" applyNumberFormat="1" applyFont="1" applyFill="1" applyBorder="1"/>
    <xf numFmtId="0" fontId="2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3" fontId="2" fillId="0" borderId="0" xfId="0" applyNumberFormat="1" applyFont="1" applyFill="1"/>
    <xf numFmtId="165" fontId="2" fillId="0" borderId="0" xfId="2" applyNumberFormat="1" applyFont="1" applyFill="1"/>
    <xf numFmtId="166" fontId="6" fillId="0" borderId="0" xfId="0" applyNumberFormat="1" applyFont="1" applyFill="1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68" fontId="2" fillId="0" borderId="0" xfId="1" applyNumberFormat="1" applyFont="1" applyFill="1"/>
    <xf numFmtId="168" fontId="2" fillId="0" borderId="0" xfId="0" applyNumberFormat="1" applyFont="1" applyFill="1"/>
    <xf numFmtId="168" fontId="3" fillId="0" borderId="3" xfId="1" applyNumberFormat="1" applyFont="1" applyFill="1" applyBorder="1"/>
    <xf numFmtId="168" fontId="3" fillId="0" borderId="0" xfId="0" applyNumberFormat="1" applyFont="1" applyFill="1"/>
    <xf numFmtId="168" fontId="3" fillId="0" borderId="3" xfId="0" applyNumberFormat="1" applyFont="1" applyFill="1" applyBorder="1"/>
    <xf numFmtId="168" fontId="6" fillId="0" borderId="0" xfId="1" applyNumberFormat="1" applyFont="1" applyFill="1"/>
    <xf numFmtId="168" fontId="6" fillId="0" borderId="0" xfId="0" applyNumberFormat="1" applyFont="1" applyFill="1"/>
    <xf numFmtId="168" fontId="4" fillId="0" borderId="0" xfId="0" applyNumberFormat="1" applyFont="1" applyFill="1"/>
    <xf numFmtId="168" fontId="2" fillId="0" borderId="0" xfId="1" applyNumberFormat="1" applyFont="1" applyFill="1" applyBorder="1"/>
    <xf numFmtId="167" fontId="2" fillId="0" borderId="0" xfId="1" applyNumberFormat="1" applyFont="1" applyFill="1"/>
    <xf numFmtId="167" fontId="3" fillId="0" borderId="0" xfId="1" applyNumberFormat="1" applyFont="1" applyFill="1"/>
    <xf numFmtId="167" fontId="4" fillId="0" borderId="0" xfId="1" applyNumberFormat="1" applyFont="1" applyFill="1"/>
    <xf numFmtId="167" fontId="3" fillId="0" borderId="3" xfId="1" applyNumberFormat="1" applyFont="1" applyFill="1" applyBorder="1"/>
    <xf numFmtId="167" fontId="2" fillId="0" borderId="0" xfId="0" applyNumberFormat="1" applyFont="1" applyFill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3" fillId="0" borderId="0" xfId="0" applyFont="1" applyFill="1" applyBorder="1"/>
    <xf numFmtId="167" fontId="3" fillId="0" borderId="0" xfId="1" applyNumberFormat="1" applyFont="1" applyFill="1" applyBorder="1"/>
    <xf numFmtId="10" fontId="3" fillId="0" borderId="0" xfId="2" applyNumberFormat="1" applyFont="1" applyFill="1" applyBorder="1"/>
    <xf numFmtId="10" fontId="2" fillId="0" borderId="0" xfId="2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10" fontId="2" fillId="0" borderId="2" xfId="2" applyNumberFormat="1" applyFont="1" applyFill="1" applyBorder="1" applyAlignment="1">
      <alignment horizontal="center" vertical="center"/>
    </xf>
    <xf numFmtId="10" fontId="2" fillId="0" borderId="12" xfId="2" applyNumberFormat="1" applyFont="1" applyFill="1" applyBorder="1" applyAlignment="1">
      <alignment horizontal="center" vertical="center"/>
    </xf>
    <xf numFmtId="10" fontId="2" fillId="0" borderId="14" xfId="2" applyNumberFormat="1" applyFont="1" applyFill="1" applyBorder="1" applyAlignment="1">
      <alignment horizontal="center" vertical="center"/>
    </xf>
    <xf numFmtId="10" fontId="2" fillId="0" borderId="15" xfId="2" applyNumberFormat="1" applyFont="1" applyFill="1" applyBorder="1" applyAlignment="1">
      <alignment horizontal="center" vertical="center"/>
    </xf>
    <xf numFmtId="10" fontId="2" fillId="0" borderId="1" xfId="2" applyNumberFormat="1" applyFont="1" applyFill="1" applyBorder="1" applyAlignment="1">
      <alignment horizontal="center" vertical="center"/>
    </xf>
    <xf numFmtId="10" fontId="2" fillId="0" borderId="17" xfId="2" applyNumberFormat="1" applyFont="1" applyFill="1" applyBorder="1" applyAlignment="1">
      <alignment horizontal="center" vertical="center"/>
    </xf>
    <xf numFmtId="167" fontId="5" fillId="0" borderId="0" xfId="0" applyNumberFormat="1" applyFont="1" applyFill="1"/>
    <xf numFmtId="44" fontId="2" fillId="0" borderId="0" xfId="1" applyFont="1" applyFill="1"/>
    <xf numFmtId="10" fontId="4" fillId="0" borderId="14" xfId="2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top" wrapText="1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0" xfId="0" applyFont="1" applyFill="1" applyBorder="1"/>
    <xf numFmtId="167" fontId="6" fillId="0" borderId="0" xfId="1" applyNumberFormat="1" applyFont="1" applyFill="1" applyBorder="1"/>
    <xf numFmtId="10" fontId="6" fillId="0" borderId="0" xfId="2" applyNumberFormat="1" applyFont="1" applyFill="1" applyBorder="1"/>
    <xf numFmtId="0" fontId="5" fillId="0" borderId="0" xfId="0" applyFont="1" applyFill="1" applyBorder="1"/>
    <xf numFmtId="10" fontId="3" fillId="0" borderId="0" xfId="0" applyNumberFormat="1" applyFont="1" applyFill="1" applyAlignment="1">
      <alignment vertical="top" wrapText="1"/>
    </xf>
    <xf numFmtId="10" fontId="3" fillId="0" borderId="0" xfId="0" applyNumberFormat="1" applyFont="1" applyFill="1" applyAlignment="1">
      <alignment vertical="center" wrapText="1"/>
    </xf>
    <xf numFmtId="44" fontId="3" fillId="0" borderId="0" xfId="0" applyNumberFormat="1" applyFont="1" applyFill="1"/>
    <xf numFmtId="44" fontId="2" fillId="0" borderId="0" xfId="0" applyNumberFormat="1" applyFont="1" applyFill="1"/>
    <xf numFmtId="167" fontId="3" fillId="0" borderId="0" xfId="0" applyNumberFormat="1" applyFont="1" applyFill="1"/>
    <xf numFmtId="0" fontId="6" fillId="0" borderId="0" xfId="0" applyFont="1" applyFill="1" applyBorder="1" applyAlignment="1">
      <alignment horizontal="right"/>
    </xf>
    <xf numFmtId="166" fontId="6" fillId="0" borderId="0" xfId="0" applyNumberFormat="1" applyFont="1" applyFill="1" applyBorder="1"/>
    <xf numFmtId="9" fontId="3" fillId="0" borderId="0" xfId="2" applyFont="1" applyFill="1"/>
    <xf numFmtId="44" fontId="3" fillId="0" borderId="0" xfId="1" applyFont="1" applyFill="1"/>
    <xf numFmtId="44" fontId="6" fillId="0" borderId="0" xfId="1" applyFont="1" applyFill="1"/>
    <xf numFmtId="9" fontId="6" fillId="0" borderId="0" xfId="2" applyFont="1" applyFill="1"/>
    <xf numFmtId="44" fontId="6" fillId="0" borderId="0" xfId="0" applyNumberFormat="1" applyFont="1" applyFill="1"/>
    <xf numFmtId="167" fontId="6" fillId="0" borderId="0" xfId="0" applyNumberFormat="1" applyFont="1" applyFill="1"/>
    <xf numFmtId="0" fontId="10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2" fillId="0" borderId="0" xfId="0" applyFont="1"/>
    <xf numFmtId="166" fontId="2" fillId="0" borderId="0" xfId="1" applyNumberFormat="1" applyFont="1"/>
    <xf numFmtId="0" fontId="6" fillId="0" borderId="3" xfId="0" applyFont="1" applyFill="1" applyBorder="1"/>
    <xf numFmtId="166" fontId="6" fillId="0" borderId="3" xfId="1" applyNumberFormat="1" applyFont="1" applyFill="1" applyBorder="1"/>
    <xf numFmtId="166" fontId="2" fillId="0" borderId="0" xfId="0" applyNumberFormat="1" applyFont="1"/>
    <xf numFmtId="166" fontId="3" fillId="0" borderId="0" xfId="1" applyNumberFormat="1" applyFont="1" applyFill="1" applyBorder="1"/>
    <xf numFmtId="0" fontId="11" fillId="0" borderId="3" xfId="0" applyFont="1" applyFill="1" applyBorder="1"/>
    <xf numFmtId="166" fontId="11" fillId="0" borderId="3" xfId="1" applyNumberFormat="1" applyFont="1" applyFill="1" applyBorder="1"/>
    <xf numFmtId="166" fontId="6" fillId="0" borderId="0" xfId="1" applyNumberFormat="1" applyFont="1" applyFill="1"/>
    <xf numFmtId="166" fontId="2" fillId="0" borderId="3" xfId="0" applyNumberFormat="1" applyFont="1" applyFill="1" applyBorder="1"/>
    <xf numFmtId="166" fontId="5" fillId="0" borderId="0" xfId="0" applyNumberFormat="1" applyFont="1" applyFill="1"/>
    <xf numFmtId="44" fontId="2" fillId="0" borderId="0" xfId="1" applyFont="1" applyFill="1" applyBorder="1"/>
    <xf numFmtId="167" fontId="6" fillId="0" borderId="0" xfId="0" applyNumberFormat="1" applyFont="1" applyFill="1" applyBorder="1"/>
    <xf numFmtId="44" fontId="2" fillId="0" borderId="0" xfId="0" applyNumberFormat="1" applyFont="1" applyFill="1" applyBorder="1"/>
    <xf numFmtId="44" fontId="3" fillId="0" borderId="0" xfId="0" applyNumberFormat="1" applyFont="1" applyFill="1" applyBorder="1"/>
    <xf numFmtId="2" fontId="2" fillId="0" borderId="0" xfId="0" applyNumberFormat="1" applyFont="1" applyFill="1" applyBorder="1"/>
    <xf numFmtId="44" fontId="3" fillId="0" borderId="0" xfId="1" applyFont="1" applyFill="1" applyBorder="1"/>
    <xf numFmtId="0" fontId="6" fillId="0" borderId="0" xfId="0" applyFont="1" applyFill="1" applyBorder="1" applyAlignment="1">
      <alignment horizontal="center"/>
    </xf>
    <xf numFmtId="9" fontId="2" fillId="0" borderId="0" xfId="2" applyNumberFormat="1" applyFont="1" applyFill="1" applyBorder="1"/>
    <xf numFmtId="1" fontId="2" fillId="0" borderId="0" xfId="0" applyNumberFormat="1" applyFont="1" applyFill="1" applyBorder="1"/>
    <xf numFmtId="43" fontId="2" fillId="0" borderId="0" xfId="3" applyFont="1" applyFill="1" applyBorder="1" applyAlignment="1">
      <alignment horizontal="right" vertical="center"/>
    </xf>
    <xf numFmtId="1" fontId="2" fillId="0" borderId="0" xfId="0" applyNumberFormat="1" applyFont="1" applyFill="1" applyBorder="1" applyAlignment="1">
      <alignment horizontal="right"/>
    </xf>
    <xf numFmtId="0" fontId="4" fillId="0" borderId="0" xfId="0" applyFont="1" applyFill="1" applyBorder="1"/>
    <xf numFmtId="164" fontId="2" fillId="0" borderId="0" xfId="0" applyNumberFormat="1" applyFont="1" applyFill="1" applyBorder="1"/>
    <xf numFmtId="9" fontId="2" fillId="0" borderId="0" xfId="2" applyFont="1" applyFill="1" applyBorder="1"/>
    <xf numFmtId="167" fontId="2" fillId="0" borderId="0" xfId="1" applyNumberFormat="1" applyFont="1" applyFill="1" applyBorder="1" applyAlignment="1">
      <alignment horizontal="right"/>
    </xf>
    <xf numFmtId="167" fontId="2" fillId="0" borderId="0" xfId="1" applyNumberFormat="1" applyFont="1" applyFill="1" applyBorder="1"/>
    <xf numFmtId="10" fontId="2" fillId="0" borderId="0" xfId="2" applyNumberFormat="1" applyFont="1" applyFill="1" applyBorder="1" applyAlignment="1">
      <alignment horizontal="right"/>
    </xf>
    <xf numFmtId="10" fontId="2" fillId="0" borderId="0" xfId="2" applyNumberFormat="1" applyFont="1" applyFill="1" applyBorder="1"/>
    <xf numFmtId="166" fontId="2" fillId="0" borderId="0" xfId="0" applyNumberFormat="1" applyFont="1" applyFill="1" applyBorder="1"/>
    <xf numFmtId="165" fontId="2" fillId="0" borderId="0" xfId="2" applyNumberFormat="1" applyFont="1"/>
    <xf numFmtId="44" fontId="2" fillId="0" borderId="0" xfId="1" applyFont="1"/>
    <xf numFmtId="9" fontId="2" fillId="0" borderId="0" xfId="2" applyFont="1"/>
    <xf numFmtId="10" fontId="2" fillId="0" borderId="0" xfId="0" applyNumberFormat="1" applyFont="1"/>
    <xf numFmtId="10" fontId="2" fillId="0" borderId="0" xfId="2" applyNumberFormat="1" applyFont="1"/>
    <xf numFmtId="0" fontId="2" fillId="0" borderId="0" xfId="0" applyFont="1" applyBorder="1"/>
    <xf numFmtId="44" fontId="3" fillId="0" borderId="0" xfId="2" applyNumberFormat="1" applyFont="1" applyFill="1"/>
    <xf numFmtId="167" fontId="2" fillId="0" borderId="0" xfId="0" applyNumberFormat="1" applyFont="1" applyFill="1" applyBorder="1"/>
    <xf numFmtId="167" fontId="3" fillId="0" borderId="0" xfId="0" applyNumberFormat="1" applyFont="1" applyFill="1" applyBorder="1"/>
    <xf numFmtId="10" fontId="5" fillId="0" borderId="0" xfId="2" applyNumberFormat="1" applyFont="1" applyFill="1" applyBorder="1"/>
    <xf numFmtId="0" fontId="5" fillId="0" borderId="0" xfId="0" applyFont="1"/>
    <xf numFmtId="166" fontId="5" fillId="0" borderId="0" xfId="0" applyNumberFormat="1" applyFont="1" applyFill="1" applyBorder="1"/>
    <xf numFmtId="0" fontId="3" fillId="0" borderId="3" xfId="0" applyFont="1" applyBorder="1"/>
    <xf numFmtId="166" fontId="3" fillId="0" borderId="3" xfId="0" applyNumberFormat="1" applyFont="1" applyBorder="1"/>
    <xf numFmtId="0" fontId="6" fillId="0" borderId="0" xfId="0" applyFont="1" applyFill="1" applyAlignment="1">
      <alignment horizontal="left" vertical="center"/>
    </xf>
    <xf numFmtId="10" fontId="2" fillId="0" borderId="0" xfId="2" applyNumberFormat="1" applyFont="1" applyFill="1" applyAlignment="1">
      <alignment horizontal="right"/>
    </xf>
    <xf numFmtId="10" fontId="4" fillId="0" borderId="0" xfId="2" applyNumberFormat="1" applyFont="1" applyFill="1"/>
    <xf numFmtId="10" fontId="2" fillId="0" borderId="0" xfId="2" applyNumberFormat="1" applyFont="1" applyFill="1" applyAlignment="1">
      <alignment horizontal="center"/>
    </xf>
    <xf numFmtId="10" fontId="3" fillId="0" borderId="3" xfId="2" applyNumberFormat="1" applyFont="1" applyFill="1" applyBorder="1" applyAlignment="1">
      <alignment horizontal="right"/>
    </xf>
    <xf numFmtId="10" fontId="6" fillId="0" borderId="0" xfId="2" applyNumberFormat="1" applyFont="1" applyFill="1" applyAlignment="1">
      <alignment horizontal="right"/>
    </xf>
    <xf numFmtId="10" fontId="6" fillId="0" borderId="0" xfId="0" applyNumberFormat="1" applyFont="1" applyFill="1"/>
    <xf numFmtId="167" fontId="3" fillId="0" borderId="3" xfId="0" applyNumberFormat="1" applyFont="1" applyFill="1" applyBorder="1"/>
    <xf numFmtId="2" fontId="6" fillId="0" borderId="0" xfId="2" applyNumberFormat="1" applyFont="1" applyFill="1"/>
    <xf numFmtId="3" fontId="2" fillId="0" borderId="0" xfId="0" applyNumberFormat="1" applyFont="1" applyFill="1" applyBorder="1"/>
    <xf numFmtId="2" fontId="2" fillId="0" borderId="0" xfId="2" applyNumberFormat="1" applyFont="1" applyFill="1" applyBorder="1"/>
    <xf numFmtId="10" fontId="4" fillId="0" borderId="0" xfId="2" applyNumberFormat="1" applyFont="1" applyFill="1" applyBorder="1"/>
    <xf numFmtId="166" fontId="0" fillId="0" borderId="0" xfId="0" applyNumberFormat="1"/>
    <xf numFmtId="166" fontId="2" fillId="0" borderId="0" xfId="1" applyNumberFormat="1" applyFont="1" applyFill="1" applyBorder="1"/>
    <xf numFmtId="166" fontId="2" fillId="0" borderId="0" xfId="2" applyNumberFormat="1" applyFont="1" applyFill="1" applyBorder="1"/>
    <xf numFmtId="165" fontId="2" fillId="0" borderId="0" xfId="2" applyNumberFormat="1" applyFont="1" applyFill="1" applyBorder="1"/>
    <xf numFmtId="164" fontId="2" fillId="0" borderId="0" xfId="2" applyNumberFormat="1" applyFont="1" applyFill="1" applyBorder="1"/>
    <xf numFmtId="43" fontId="2" fillId="0" borderId="0" xfId="3" applyNumberFormat="1" applyFont="1" applyFill="1" applyBorder="1" applyAlignment="1">
      <alignment horizontal="right"/>
    </xf>
    <xf numFmtId="2" fontId="2" fillId="0" borderId="0" xfId="0" applyNumberFormat="1" applyFont="1" applyFill="1" applyBorder="1" applyAlignment="1">
      <alignment horizontal="right"/>
    </xf>
    <xf numFmtId="167" fontId="10" fillId="0" borderId="0" xfId="1" applyNumberFormat="1" applyFont="1" applyFill="1" applyBorder="1"/>
    <xf numFmtId="167" fontId="2" fillId="0" borderId="0" xfId="1" applyNumberFormat="1" applyFont="1" applyBorder="1"/>
    <xf numFmtId="0" fontId="10" fillId="0" borderId="0" xfId="0" applyFont="1" applyFill="1" applyAlignment="1">
      <alignment wrapText="1"/>
    </xf>
    <xf numFmtId="167" fontId="4" fillId="0" borderId="0" xfId="1" applyNumberFormat="1" applyFont="1" applyFill="1" applyBorder="1"/>
    <xf numFmtId="10" fontId="4" fillId="0" borderId="18" xfId="2" applyNumberFormat="1" applyFont="1" applyFill="1" applyBorder="1" applyAlignment="1">
      <alignment horizontal="center" vertical="center"/>
    </xf>
    <xf numFmtId="10" fontId="4" fillId="0" borderId="19" xfId="2" applyNumberFormat="1" applyFont="1" applyFill="1" applyBorder="1" applyAlignment="1">
      <alignment horizontal="center" vertical="center"/>
    </xf>
    <xf numFmtId="10" fontId="4" fillId="0" borderId="15" xfId="2" applyNumberFormat="1" applyFont="1" applyFill="1" applyBorder="1" applyAlignment="1">
      <alignment horizontal="center" vertical="center" wrapText="1"/>
    </xf>
    <xf numFmtId="166" fontId="3" fillId="0" borderId="0" xfId="0" applyNumberFormat="1" applyFont="1" applyFill="1" applyBorder="1"/>
    <xf numFmtId="0" fontId="2" fillId="0" borderId="0" xfId="0" applyFont="1" applyFill="1" applyBorder="1" applyAlignment="1"/>
    <xf numFmtId="43" fontId="2" fillId="0" borderId="0" xfId="3" applyFont="1" applyFill="1" applyBorder="1"/>
    <xf numFmtId="0" fontId="7" fillId="0" borderId="16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7" fillId="0" borderId="13" xfId="0" applyFont="1" applyFill="1" applyBorder="1" applyAlignment="1">
      <alignment horizontal="left"/>
    </xf>
    <xf numFmtId="0" fontId="7" fillId="0" borderId="14" xfId="0" applyFont="1" applyFill="1" applyBorder="1" applyAlignment="1">
      <alignment horizontal="left"/>
    </xf>
    <xf numFmtId="0" fontId="6" fillId="0" borderId="0" xfId="0" applyFont="1" applyFill="1" applyAlignment="1">
      <alignment horizontal="left"/>
    </xf>
    <xf numFmtId="0" fontId="2" fillId="0" borderId="0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7" fillId="0" borderId="0" xfId="0" applyFont="1" applyFill="1" applyAlignment="1">
      <alignment horizontal="left"/>
    </xf>
    <xf numFmtId="0" fontId="7" fillId="0" borderId="10" xfId="0" applyFont="1" applyFill="1" applyBorder="1" applyAlignment="1">
      <alignment horizontal="left"/>
    </xf>
    <xf numFmtId="0" fontId="7" fillId="0" borderId="11" xfId="0" applyFont="1" applyFill="1" applyBorder="1" applyAlignment="1">
      <alignment horizontal="left"/>
    </xf>
    <xf numFmtId="0" fontId="12" fillId="0" borderId="0" xfId="0" applyFont="1" applyFill="1" applyAlignment="1">
      <alignment horizontal="left" vertical="center" wrapText="1"/>
    </xf>
    <xf numFmtId="44" fontId="2" fillId="0" borderId="0" xfId="0" applyNumberFormat="1" applyFont="1" applyFill="1" applyAlignment="1">
      <alignment horizontal="left" vertical="center" wrapText="1"/>
    </xf>
    <xf numFmtId="0" fontId="12" fillId="0" borderId="0" xfId="0" applyFont="1" applyFill="1" applyAlignment="1">
      <alignment horizontal="left" wrapText="1"/>
    </xf>
    <xf numFmtId="0" fontId="2" fillId="0" borderId="0" xfId="0" applyFont="1" applyFill="1" applyAlignment="1">
      <alignment horizontal="left" vertical="center" wrapText="1"/>
    </xf>
    <xf numFmtId="0" fontId="12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left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center" wrapText="1"/>
    </xf>
    <xf numFmtId="167" fontId="2" fillId="0" borderId="0" xfId="1" applyNumberFormat="1" applyFont="1" applyAlignment="1">
      <alignment horizontal="center"/>
    </xf>
    <xf numFmtId="0" fontId="6" fillId="0" borderId="0" xfId="0" applyFont="1" applyFill="1" applyAlignment="1">
      <alignment horizontal="center" vertical="center"/>
    </xf>
    <xf numFmtId="165" fontId="2" fillId="0" borderId="0" xfId="2" applyNumberFormat="1" applyFont="1" applyFill="1" applyAlignment="1">
      <alignment horizontal="left" vertical="center" wrapText="1"/>
    </xf>
  </cellXfs>
  <cellStyles count="4">
    <cellStyle name="Moeda" xfId="1" builtinId="4"/>
    <cellStyle name="Normal" xfId="0" builtinId="0"/>
    <cellStyle name="Percentagem" xfId="2" builtinId="5"/>
    <cellStyle name="Vírgula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PT"/>
              <a:t>Evolução</a:t>
            </a:r>
            <a:r>
              <a:rPr lang="pt-PT" baseline="0"/>
              <a:t> dos Racios de Equilibrio Financeiro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'Analise d Equilibrio Financeiro'!$A$68</c:f>
              <c:strCache>
                <c:ptCount val="1"/>
                <c:pt idx="0">
                  <c:v>Grau de Cobertura do AFL por C.Permanentes 6/1</c:v>
                </c:pt>
              </c:strCache>
            </c:strRef>
          </c:tx>
          <c:cat>
            <c:numRef>
              <c:f>('Analise d Equilibrio Financeiro'!$B$56,'Analise d Equilibrio Financeiro'!$C$56,'Analise d Equilibrio Financeiro'!$D$56,'Analise d Equilibrio Financeiro'!$E$56)</c:f>
              <c:numCache>
                <c:formatCode>General</c:formatCode>
                <c:ptCount val="4"/>
                <c:pt idx="0">
                  <c:v>2011</c:v>
                </c:pt>
                <c:pt idx="1">
                  <c:v>2010</c:v>
                </c:pt>
                <c:pt idx="2">
                  <c:v>2009</c:v>
                </c:pt>
                <c:pt idx="3">
                  <c:v>2008</c:v>
                </c:pt>
              </c:numCache>
            </c:numRef>
          </c:cat>
          <c:val>
            <c:numRef>
              <c:f>('Analise d Equilibrio Financeiro'!$B$68,'Analise d Equilibrio Financeiro'!$C$68,'Analise d Equilibrio Financeiro'!$D$68,'Analise d Equilibrio Financeiro'!$E$68)</c:f>
              <c:numCache>
                <c:formatCode>0.00%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'Analise d Equilibrio Financeiro'!$A$69</c:f>
              <c:strCache>
                <c:ptCount val="1"/>
                <c:pt idx="0">
                  <c:v>Solvabilidade 4/8</c:v>
                </c:pt>
              </c:strCache>
            </c:strRef>
          </c:tx>
          <c:cat>
            <c:numRef>
              <c:f>('Analise d Equilibrio Financeiro'!$B$56,'Analise d Equilibrio Financeiro'!$C$56,'Analise d Equilibrio Financeiro'!$D$56,'Analise d Equilibrio Financeiro'!$E$56)</c:f>
              <c:numCache>
                <c:formatCode>General</c:formatCode>
                <c:ptCount val="4"/>
                <c:pt idx="0">
                  <c:v>2011</c:v>
                </c:pt>
                <c:pt idx="1">
                  <c:v>2010</c:v>
                </c:pt>
                <c:pt idx="2">
                  <c:v>2009</c:v>
                </c:pt>
                <c:pt idx="3">
                  <c:v>2008</c:v>
                </c:pt>
              </c:numCache>
            </c:numRef>
          </c:cat>
          <c:val>
            <c:numRef>
              <c:f>('Analise d Equilibrio Financeiro'!$B$69,'Analise d Equilibrio Financeiro'!$C$69,'Analise d Equilibrio Financeiro'!$D$69,'Analise d Equilibrio Financeiro'!$E$69)</c:f>
              <c:numCache>
                <c:formatCode>0.00%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'Analise d Equilibrio Financeiro'!$A$70</c:f>
              <c:strCache>
                <c:ptCount val="1"/>
                <c:pt idx="0">
                  <c:v>Autonomia Finaceira 4/(4+8)</c:v>
                </c:pt>
              </c:strCache>
            </c:strRef>
          </c:tx>
          <c:cat>
            <c:numRef>
              <c:f>('Analise d Equilibrio Financeiro'!$B$56,'Analise d Equilibrio Financeiro'!$C$56,'Analise d Equilibrio Financeiro'!$D$56,'Analise d Equilibrio Financeiro'!$E$56)</c:f>
              <c:numCache>
                <c:formatCode>General</c:formatCode>
                <c:ptCount val="4"/>
                <c:pt idx="0">
                  <c:v>2011</c:v>
                </c:pt>
                <c:pt idx="1">
                  <c:v>2010</c:v>
                </c:pt>
                <c:pt idx="2">
                  <c:v>2009</c:v>
                </c:pt>
                <c:pt idx="3">
                  <c:v>2008</c:v>
                </c:pt>
              </c:numCache>
            </c:numRef>
          </c:cat>
          <c:val>
            <c:numRef>
              <c:f>('Analise d Equilibrio Financeiro'!$B$70,'Analise d Equilibrio Financeiro'!$C$70,'Analise d Equilibrio Financeiro'!$D$70,'Analise d Equilibrio Financeiro'!$E$70)</c:f>
              <c:numCache>
                <c:formatCode>0.00%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'Analise d Equilibrio Financeiro'!$A$71</c:f>
              <c:strCache>
                <c:ptCount val="1"/>
                <c:pt idx="0">
                  <c:v>Capacidade de Endividamento 4/6</c:v>
                </c:pt>
              </c:strCache>
            </c:strRef>
          </c:tx>
          <c:cat>
            <c:numRef>
              <c:f>('Analise d Equilibrio Financeiro'!$B$56,'Analise d Equilibrio Financeiro'!$C$56,'Analise d Equilibrio Financeiro'!$D$56,'Analise d Equilibrio Financeiro'!$E$56)</c:f>
              <c:numCache>
                <c:formatCode>General</c:formatCode>
                <c:ptCount val="4"/>
                <c:pt idx="0">
                  <c:v>2011</c:v>
                </c:pt>
                <c:pt idx="1">
                  <c:v>2010</c:v>
                </c:pt>
                <c:pt idx="2">
                  <c:v>2009</c:v>
                </c:pt>
                <c:pt idx="3">
                  <c:v>2008</c:v>
                </c:pt>
              </c:numCache>
            </c:numRef>
          </c:cat>
          <c:val>
            <c:numRef>
              <c:f>('Analise d Equilibrio Financeiro'!$B$71,'Analise d Equilibrio Financeiro'!$C$71,'Analise d Equilibrio Financeiro'!$D$71,'Analise d Equilibrio Financeiro'!$E$71)</c:f>
              <c:numCache>
                <c:formatCode>0.00%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126016"/>
        <c:axId val="131127552"/>
      </c:lineChart>
      <c:catAx>
        <c:axId val="131126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1127552"/>
        <c:crosses val="autoZero"/>
        <c:auto val="1"/>
        <c:lblAlgn val="ctr"/>
        <c:lblOffset val="100"/>
        <c:noMultiLvlLbl val="0"/>
      </c:catAx>
      <c:valAx>
        <c:axId val="131127552"/>
        <c:scaling>
          <c:orientation val="minMax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crossAx val="131126016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PT"/>
              <a:t>Evolução</a:t>
            </a:r>
            <a:r>
              <a:rPr lang="pt-PT" baseline="0"/>
              <a:t> da Liquidez da Empresa</a:t>
            </a:r>
            <a:endParaRPr lang="pt-PT"/>
          </a:p>
        </c:rich>
      </c:tx>
      <c:layout>
        <c:manualLayout>
          <c:xMode val="edge"/>
          <c:yMode val="edge"/>
          <c:x val="6.0226681426542566E-4"/>
          <c:y val="0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4273942466068924"/>
          <c:y val="0.18761061093402645"/>
          <c:w val="0.62823064081928215"/>
          <c:h val="0.46255517604566082"/>
        </c:manualLayout>
      </c:layout>
      <c:lineChart>
        <c:grouping val="standard"/>
        <c:varyColors val="0"/>
        <c:ser>
          <c:idx val="0"/>
          <c:order val="0"/>
          <c:tx>
            <c:strRef>
              <c:f>'Analise d Equilibrio Financeiro'!$A$37</c:f>
              <c:strCache>
                <c:ptCount val="1"/>
                <c:pt idx="0">
                  <c:v>Liquidez Geral = Activo Circulante / Passivo Circulante</c:v>
                </c:pt>
              </c:strCache>
            </c:strRef>
          </c:tx>
          <c:cat>
            <c:numRef>
              <c:f>'Analise d Equilibrio Financeiro'!$B$31:$E$31</c:f>
              <c:numCache>
                <c:formatCode>General</c:formatCode>
                <c:ptCount val="4"/>
                <c:pt idx="0">
                  <c:v>2011</c:v>
                </c:pt>
                <c:pt idx="1">
                  <c:v>2010</c:v>
                </c:pt>
                <c:pt idx="2">
                  <c:v>2009</c:v>
                </c:pt>
                <c:pt idx="3">
                  <c:v>2008</c:v>
                </c:pt>
              </c:numCache>
            </c:numRef>
          </c:cat>
          <c:val>
            <c:numRef>
              <c:f>'Analise d Equilibrio Financeiro'!$B$37:$E$37</c:f>
              <c:numCache>
                <c:formatCode>_(* #,##0.00_);_(* \(#,##0.00\);_(* "-"??_);_(@_)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'Analise d Equilibrio Financeiro'!$A$38</c:f>
              <c:strCache>
                <c:ptCount val="1"/>
                <c:pt idx="0">
                  <c:v>Liquidez Reduzida = (Activo Circulante - Existências) / Passivo Circulante</c:v>
                </c:pt>
              </c:strCache>
            </c:strRef>
          </c:tx>
          <c:cat>
            <c:numRef>
              <c:f>'Analise d Equilibrio Financeiro'!$B$31:$E$31</c:f>
              <c:numCache>
                <c:formatCode>General</c:formatCode>
                <c:ptCount val="4"/>
                <c:pt idx="0">
                  <c:v>2011</c:v>
                </c:pt>
                <c:pt idx="1">
                  <c:v>2010</c:v>
                </c:pt>
                <c:pt idx="2">
                  <c:v>2009</c:v>
                </c:pt>
                <c:pt idx="3">
                  <c:v>2008</c:v>
                </c:pt>
              </c:numCache>
            </c:numRef>
          </c:cat>
          <c:val>
            <c:numRef>
              <c:f>'Analise d Equilibrio Financeiro'!$B$38:$E$38</c:f>
              <c:numCache>
                <c:formatCode>_(* #,##0.00_);_(* \(#,##0.00\);_(* "-"??_);_(@_)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'Analise d Equilibrio Financeiro'!$A$39</c:f>
              <c:strCache>
                <c:ptCount val="1"/>
                <c:pt idx="0">
                  <c:v>Liquidez Imediata = (Caixa + Dep.Bancários + Activos Financeiros Com Liquidez) / Passivo Circulante</c:v>
                </c:pt>
              </c:strCache>
            </c:strRef>
          </c:tx>
          <c:cat>
            <c:numRef>
              <c:f>'Analise d Equilibrio Financeiro'!$B$31:$E$31</c:f>
              <c:numCache>
                <c:formatCode>General</c:formatCode>
                <c:ptCount val="4"/>
                <c:pt idx="0">
                  <c:v>2011</c:v>
                </c:pt>
                <c:pt idx="1">
                  <c:v>2010</c:v>
                </c:pt>
                <c:pt idx="2">
                  <c:v>2009</c:v>
                </c:pt>
                <c:pt idx="3">
                  <c:v>2008</c:v>
                </c:pt>
              </c:numCache>
            </c:numRef>
          </c:cat>
          <c:val>
            <c:numRef>
              <c:f>'Analise d Equilibrio Financeiro'!$B$39:$E$39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364736"/>
        <c:axId val="131366272"/>
      </c:lineChart>
      <c:catAx>
        <c:axId val="131364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1366272"/>
        <c:crosses val="autoZero"/>
        <c:auto val="1"/>
        <c:lblAlgn val="ctr"/>
        <c:lblOffset val="100"/>
        <c:noMultiLvlLbl val="0"/>
      </c:catAx>
      <c:valAx>
        <c:axId val="131366272"/>
        <c:scaling>
          <c:orientation val="minMax"/>
        </c:scaling>
        <c:delete val="0"/>
        <c:axPos val="l"/>
        <c:majorGridlines/>
        <c:numFmt formatCode="_(* #,##0.00_);_(* \(#,##0.00\);_(* &quot;-&quot;??_);_(@_)" sourceLinked="1"/>
        <c:majorTickMark val="none"/>
        <c:minorTickMark val="none"/>
        <c:tickLblPos val="nextTo"/>
        <c:crossAx val="131364736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PT"/>
              <a:t>Estrutura</a:t>
            </a:r>
            <a:r>
              <a:rPr lang="pt-PT" baseline="0"/>
              <a:t> das Origens de Fundos</a:t>
            </a:r>
            <a:endParaRPr lang="pt-PT"/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'Estrutura de Custos'!$AC$6</c:f>
              <c:strCache>
                <c:ptCount val="1"/>
                <c:pt idx="0">
                  <c:v>Capital Proprio</c:v>
                </c:pt>
              </c:strCache>
            </c:strRef>
          </c:tx>
          <c:invertIfNegative val="0"/>
          <c:cat>
            <c:numRef>
              <c:f>('Estrutura de Custos'!$AD$4,'Estrutura de Custos'!$AF$4,'Estrutura de Custos'!$AH$4,'Estrutura de Custos'!$AJ$4)</c:f>
              <c:numCache>
                <c:formatCode>General</c:formatCode>
                <c:ptCount val="4"/>
                <c:pt idx="0">
                  <c:v>2011</c:v>
                </c:pt>
                <c:pt idx="1">
                  <c:v>2010</c:v>
                </c:pt>
                <c:pt idx="2">
                  <c:v>2009</c:v>
                </c:pt>
                <c:pt idx="3">
                  <c:v>2008</c:v>
                </c:pt>
              </c:numCache>
            </c:numRef>
          </c:cat>
          <c:val>
            <c:numRef>
              <c:f>('Estrutura de Custos'!$AE$6,'Estrutura de Custos'!$AG$6,'Estrutura de Custos'!$AI$6,'Estrutura de Custos'!$AK$6)</c:f>
              <c:numCache>
                <c:formatCode>0.00%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'Estrutura de Custos'!$AC$7</c:f>
              <c:strCache>
                <c:ptCount val="1"/>
                <c:pt idx="0">
                  <c:v>Capital Alheio M/LP</c:v>
                </c:pt>
              </c:strCache>
            </c:strRef>
          </c:tx>
          <c:invertIfNegative val="0"/>
          <c:cat>
            <c:numRef>
              <c:f>('Estrutura de Custos'!$AD$4,'Estrutura de Custos'!$AF$4,'Estrutura de Custos'!$AH$4,'Estrutura de Custos'!$AJ$4)</c:f>
              <c:numCache>
                <c:formatCode>General</c:formatCode>
                <c:ptCount val="4"/>
                <c:pt idx="0">
                  <c:v>2011</c:v>
                </c:pt>
                <c:pt idx="1">
                  <c:v>2010</c:v>
                </c:pt>
                <c:pt idx="2">
                  <c:v>2009</c:v>
                </c:pt>
                <c:pt idx="3">
                  <c:v>2008</c:v>
                </c:pt>
              </c:numCache>
            </c:numRef>
          </c:cat>
          <c:val>
            <c:numRef>
              <c:f>('Estrutura de Custos'!$AE$7,'Estrutura de Custos'!$AG$7,'Estrutura de Custos'!$AI$7,'Estrutura de Custos'!$AK$7)</c:f>
              <c:numCache>
                <c:formatCode>0.00%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'Estrutura de Custos'!$AC$9</c:f>
              <c:strCache>
                <c:ptCount val="1"/>
                <c:pt idx="0">
                  <c:v>Passivo CP</c:v>
                </c:pt>
              </c:strCache>
            </c:strRef>
          </c:tx>
          <c:invertIfNegative val="0"/>
          <c:cat>
            <c:numRef>
              <c:f>('Estrutura de Custos'!$AD$4,'Estrutura de Custos'!$AF$4,'Estrutura de Custos'!$AH$4,'Estrutura de Custos'!$AJ$4)</c:f>
              <c:numCache>
                <c:formatCode>General</c:formatCode>
                <c:ptCount val="4"/>
                <c:pt idx="0">
                  <c:v>2011</c:v>
                </c:pt>
                <c:pt idx="1">
                  <c:v>2010</c:v>
                </c:pt>
                <c:pt idx="2">
                  <c:v>2009</c:v>
                </c:pt>
                <c:pt idx="3">
                  <c:v>2008</c:v>
                </c:pt>
              </c:numCache>
            </c:numRef>
          </c:cat>
          <c:val>
            <c:numRef>
              <c:f>('Estrutura de Custos'!$AE$9,'Estrutura de Custos'!$AG$9,'Estrutura de Custos'!$AI$9,'Estrutura de Custos'!$AK$9)</c:f>
              <c:numCache>
                <c:formatCode>0.00%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137801728"/>
        <c:axId val="137803264"/>
      </c:barChart>
      <c:catAx>
        <c:axId val="137801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7803264"/>
        <c:crosses val="autoZero"/>
        <c:auto val="1"/>
        <c:lblAlgn val="ctr"/>
        <c:lblOffset val="100"/>
        <c:noMultiLvlLbl val="0"/>
      </c:catAx>
      <c:valAx>
        <c:axId val="137803264"/>
        <c:scaling>
          <c:orientation val="minMax"/>
        </c:scaling>
        <c:delete val="1"/>
        <c:axPos val="l"/>
        <c:numFmt formatCode="0.00%" sourceLinked="1"/>
        <c:majorTickMark val="out"/>
        <c:minorTickMark val="none"/>
        <c:tickLblPos val="none"/>
        <c:crossAx val="137801728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305796150481157"/>
          <c:y val="2.8252405949256338E-2"/>
          <c:w val="0.5066362642169725"/>
          <c:h val="0.832619568387284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'Estrutura de Custos'!$AC$17</c:f>
              <c:strCache>
                <c:ptCount val="1"/>
                <c:pt idx="0">
                  <c:v>Activos Fixos Tangiveis</c:v>
                </c:pt>
              </c:strCache>
            </c:strRef>
          </c:tx>
          <c:invertIfNegative val="0"/>
          <c:cat>
            <c:numRef>
              <c:f>('Estrutura de Custos'!$AD$14,'Estrutura de Custos'!$AF$14,'Estrutura de Custos'!$AH$14,'Estrutura de Custos'!$AJ$14)</c:f>
              <c:numCache>
                <c:formatCode>General</c:formatCode>
                <c:ptCount val="4"/>
                <c:pt idx="0">
                  <c:v>2011</c:v>
                </c:pt>
                <c:pt idx="1">
                  <c:v>2010</c:v>
                </c:pt>
                <c:pt idx="2">
                  <c:v>2009</c:v>
                </c:pt>
                <c:pt idx="3">
                  <c:v>2008</c:v>
                </c:pt>
              </c:numCache>
            </c:numRef>
          </c:cat>
          <c:val>
            <c:numRef>
              <c:f>('Estrutura de Custos'!$AE$17,'Estrutura de Custos'!$AG$17,'Estrutura de Custos'!$AI$17,'Estrutura de Custos'!$AK$17)</c:f>
              <c:numCache>
                <c:formatCode>0.00%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'Estrutura de Custos'!$AC$18</c:f>
              <c:strCache>
                <c:ptCount val="1"/>
                <c:pt idx="0">
                  <c:v>Activos Fixos Intangiveis</c:v>
                </c:pt>
              </c:strCache>
            </c:strRef>
          </c:tx>
          <c:invertIfNegative val="0"/>
          <c:cat>
            <c:numRef>
              <c:f>('Estrutura de Custos'!$AD$14,'Estrutura de Custos'!$AF$14,'Estrutura de Custos'!$AH$14,'Estrutura de Custos'!$AJ$14)</c:f>
              <c:numCache>
                <c:formatCode>General</c:formatCode>
                <c:ptCount val="4"/>
                <c:pt idx="0">
                  <c:v>2011</c:v>
                </c:pt>
                <c:pt idx="1">
                  <c:v>2010</c:v>
                </c:pt>
                <c:pt idx="2">
                  <c:v>2009</c:v>
                </c:pt>
                <c:pt idx="3">
                  <c:v>2008</c:v>
                </c:pt>
              </c:numCache>
            </c:numRef>
          </c:cat>
          <c:val>
            <c:numRef>
              <c:f>('Estrutura de Custos'!$AE$18,'Estrutura de Custos'!$AG$18,'Estrutura de Custos'!$AI$18,'Estrutura de Custos'!$AK$18)</c:f>
              <c:numCache>
                <c:formatCode>0.00%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'Estrutura de Custos'!$AC$31</c:f>
              <c:strCache>
                <c:ptCount val="1"/>
                <c:pt idx="0">
                  <c:v>Caixa e equivalentes de caixa</c:v>
                </c:pt>
              </c:strCache>
            </c:strRef>
          </c:tx>
          <c:invertIfNegative val="0"/>
          <c:cat>
            <c:numRef>
              <c:f>('Estrutura de Custos'!$AD$14,'Estrutura de Custos'!$AF$14,'Estrutura de Custos'!$AH$14,'Estrutura de Custos'!$AJ$14)</c:f>
              <c:numCache>
                <c:formatCode>General</c:formatCode>
                <c:ptCount val="4"/>
                <c:pt idx="0">
                  <c:v>2011</c:v>
                </c:pt>
                <c:pt idx="1">
                  <c:v>2010</c:v>
                </c:pt>
                <c:pt idx="2">
                  <c:v>2009</c:v>
                </c:pt>
                <c:pt idx="3">
                  <c:v>2008</c:v>
                </c:pt>
              </c:numCache>
            </c:numRef>
          </c:cat>
          <c:val>
            <c:numRef>
              <c:f>('Estrutura de Custos'!$AE$31,'Estrutura de Custos'!$AG$31,'Estrutura de Custos'!$AI$31,'Estrutura de Custos'!$AK$31)</c:f>
              <c:numCache>
                <c:formatCode>0.00%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3"/>
          <c:tx>
            <c:strRef>
              <c:f>'Estrutura de Custos'!$AC$34</c:f>
              <c:strCache>
                <c:ptCount val="1"/>
                <c:pt idx="0">
                  <c:v>Contas a receber - outros </c:v>
                </c:pt>
              </c:strCache>
            </c:strRef>
          </c:tx>
          <c:invertIfNegative val="0"/>
          <c:cat>
            <c:numRef>
              <c:f>('Estrutura de Custos'!$AD$14,'Estrutura de Custos'!$AF$14,'Estrutura de Custos'!$AH$14,'Estrutura de Custos'!$AJ$14)</c:f>
              <c:numCache>
                <c:formatCode>General</c:formatCode>
                <c:ptCount val="4"/>
                <c:pt idx="0">
                  <c:v>2011</c:v>
                </c:pt>
                <c:pt idx="1">
                  <c:v>2010</c:v>
                </c:pt>
                <c:pt idx="2">
                  <c:v>2009</c:v>
                </c:pt>
                <c:pt idx="3">
                  <c:v>2008</c:v>
                </c:pt>
              </c:numCache>
            </c:numRef>
          </c:cat>
          <c:val>
            <c:numRef>
              <c:f>('Estrutura de Custos'!$AE$34,'Estrutura de Custos'!$AG$34,'Estrutura de Custos'!$AI$34,'Estrutura de Custos'!$AK$34)</c:f>
              <c:numCache>
                <c:formatCode>0.00%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014080"/>
        <c:axId val="132015616"/>
      </c:barChart>
      <c:catAx>
        <c:axId val="132014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2015616"/>
        <c:crosses val="autoZero"/>
        <c:auto val="1"/>
        <c:lblAlgn val="ctr"/>
        <c:lblOffset val="100"/>
        <c:noMultiLvlLbl val="0"/>
      </c:catAx>
      <c:valAx>
        <c:axId val="132015616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320140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81310</xdr:colOff>
      <xdr:row>56</xdr:row>
      <xdr:rowOff>34848</xdr:rowOff>
    </xdr:from>
    <xdr:to>
      <xdr:col>1</xdr:col>
      <xdr:colOff>3357244</xdr:colOff>
      <xdr:row>56</xdr:row>
      <xdr:rowOff>522713</xdr:rowOff>
    </xdr:to>
    <xdr:pic>
      <xdr:nvPicPr>
        <xdr:cNvPr id="2055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81310" y="7434147"/>
          <a:ext cx="3891574" cy="487865"/>
        </a:xfrm>
        <a:prstGeom prst="rect">
          <a:avLst/>
        </a:prstGeom>
        <a:noFill/>
      </xdr:spPr>
    </xdr:pic>
    <xdr:clientData/>
  </xdr:twoCellAnchor>
  <xdr:twoCellAnchor>
    <xdr:from>
      <xdr:col>0</xdr:col>
      <xdr:colOff>81311</xdr:colOff>
      <xdr:row>57</xdr:row>
      <xdr:rowOff>46462</xdr:rowOff>
    </xdr:from>
    <xdr:to>
      <xdr:col>1</xdr:col>
      <xdr:colOff>3269256</xdr:colOff>
      <xdr:row>57</xdr:row>
      <xdr:rowOff>592407</xdr:rowOff>
    </xdr:to>
    <xdr:pic>
      <xdr:nvPicPr>
        <xdr:cNvPr id="6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81311" y="8073017"/>
          <a:ext cx="3803585" cy="545945"/>
        </a:xfrm>
        <a:prstGeom prst="rect">
          <a:avLst/>
        </a:prstGeom>
        <a:noFill/>
      </xdr:spPr>
    </xdr:pic>
    <xdr:clientData/>
  </xdr:twoCellAnchor>
  <xdr:twoCellAnchor>
    <xdr:from>
      <xdr:col>0</xdr:col>
      <xdr:colOff>174236</xdr:colOff>
      <xdr:row>61</xdr:row>
      <xdr:rowOff>69695</xdr:rowOff>
    </xdr:from>
    <xdr:to>
      <xdr:col>1</xdr:col>
      <xdr:colOff>2353359</xdr:colOff>
      <xdr:row>62</xdr:row>
      <xdr:rowOff>0</xdr:rowOff>
    </xdr:to>
    <xdr:pic>
      <xdr:nvPicPr>
        <xdr:cNvPr id="8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74236" y="10233567"/>
          <a:ext cx="2794763" cy="557561"/>
        </a:xfrm>
        <a:prstGeom prst="rect">
          <a:avLst/>
        </a:prstGeom>
        <a:noFill/>
      </xdr:spPr>
    </xdr:pic>
    <xdr:clientData/>
  </xdr:twoCellAnchor>
  <xdr:twoCellAnchor>
    <xdr:from>
      <xdr:col>0</xdr:col>
      <xdr:colOff>127775</xdr:colOff>
      <xdr:row>62</xdr:row>
      <xdr:rowOff>46463</xdr:rowOff>
    </xdr:from>
    <xdr:to>
      <xdr:col>1</xdr:col>
      <xdr:colOff>2384697</xdr:colOff>
      <xdr:row>62</xdr:row>
      <xdr:rowOff>604024</xdr:rowOff>
    </xdr:to>
    <xdr:pic>
      <xdr:nvPicPr>
        <xdr:cNvPr id="10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27775" y="10837591"/>
          <a:ext cx="2872562" cy="557561"/>
        </a:xfrm>
        <a:prstGeom prst="rect">
          <a:avLst/>
        </a:prstGeom>
        <a:noFill/>
      </xdr:spPr>
    </xdr:pic>
    <xdr:clientData/>
  </xdr:twoCellAnchor>
  <xdr:twoCellAnchor>
    <xdr:from>
      <xdr:col>0</xdr:col>
      <xdr:colOff>11616</xdr:colOff>
      <xdr:row>63</xdr:row>
      <xdr:rowOff>81311</xdr:rowOff>
    </xdr:from>
    <xdr:to>
      <xdr:col>1</xdr:col>
      <xdr:colOff>3531220</xdr:colOff>
      <xdr:row>63</xdr:row>
      <xdr:rowOff>539310</xdr:rowOff>
    </xdr:to>
    <xdr:pic>
      <xdr:nvPicPr>
        <xdr:cNvPr id="12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1616" y="11499695"/>
          <a:ext cx="4135244" cy="457999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74</xdr:row>
      <xdr:rowOff>83607</xdr:rowOff>
    </xdr:from>
    <xdr:to>
      <xdr:col>2</xdr:col>
      <xdr:colOff>349250</xdr:colOff>
      <xdr:row>90</xdr:row>
      <xdr:rowOff>158750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740832</xdr:colOff>
      <xdr:row>74</xdr:row>
      <xdr:rowOff>95248</xdr:rowOff>
    </xdr:from>
    <xdr:to>
      <xdr:col>5</xdr:col>
      <xdr:colOff>1111250</xdr:colOff>
      <xdr:row>92</xdr:row>
      <xdr:rowOff>191555</xdr:rowOff>
    </xdr:to>
    <xdr:graphicFrame macro="">
      <xdr:nvGraphicFramePr>
        <xdr:cNvPr id="5" name="Gráfic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392904</xdr:colOff>
      <xdr:row>1</xdr:row>
      <xdr:rowOff>11906</xdr:rowOff>
    </xdr:from>
    <xdr:to>
      <xdr:col>47</xdr:col>
      <xdr:colOff>440530</xdr:colOff>
      <xdr:row>15</xdr:row>
      <xdr:rowOff>139302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41</xdr:col>
      <xdr:colOff>166687</xdr:colOff>
      <xdr:row>17</xdr:row>
      <xdr:rowOff>1</xdr:rowOff>
    </xdr:from>
    <xdr:to>
      <xdr:col>50</xdr:col>
      <xdr:colOff>258536</xdr:colOff>
      <xdr:row>38</xdr:row>
      <xdr:rowOff>68036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tabSelected="1" topLeftCell="A47" zoomScale="80" zoomScaleNormal="80" workbookViewId="0">
      <selection activeCell="B63" sqref="B63:E63"/>
    </sheetView>
  </sheetViews>
  <sheetFormatPr defaultRowHeight="15.75" x14ac:dyDescent="0.25"/>
  <cols>
    <col min="1" max="1" width="56.140625" style="5" bestFit="1" customWidth="1"/>
    <col min="2" max="6" width="22.7109375" style="5" customWidth="1"/>
    <col min="7" max="7" width="11.7109375" style="5" customWidth="1"/>
    <col min="8" max="8" width="22.7109375" style="5" customWidth="1"/>
    <col min="9" max="9" width="13.140625" style="5" bestFit="1" customWidth="1"/>
    <col min="10" max="10" width="22.7109375" style="5" customWidth="1"/>
    <col min="11" max="11" width="11.7109375" style="5" customWidth="1"/>
    <col min="12" max="12" width="49.42578125" bestFit="1" customWidth="1"/>
    <col min="13" max="16384" width="9.140625" style="5"/>
  </cols>
  <sheetData>
    <row r="1" spans="1:12" x14ac:dyDescent="0.25">
      <c r="A1" s="21" t="s">
        <v>45</v>
      </c>
    </row>
    <row r="3" spans="1:12" s="25" customFormat="1" ht="31.5" x14ac:dyDescent="0.25">
      <c r="B3" s="26">
        <v>2011</v>
      </c>
      <c r="C3" s="26">
        <v>2010</v>
      </c>
      <c r="D3" s="26">
        <v>2009</v>
      </c>
      <c r="E3" s="26">
        <v>2008</v>
      </c>
      <c r="F3" s="26" t="s">
        <v>245</v>
      </c>
      <c r="G3" s="26" t="s">
        <v>46</v>
      </c>
      <c r="H3" s="26" t="s">
        <v>246</v>
      </c>
      <c r="I3" s="26" t="s">
        <v>46</v>
      </c>
      <c r="J3" s="26" t="s">
        <v>247</v>
      </c>
      <c r="K3" s="26" t="s">
        <v>46</v>
      </c>
      <c r="L3"/>
    </row>
    <row r="4" spans="1:12" x14ac:dyDescent="0.25">
      <c r="A4" s="21" t="s">
        <v>318</v>
      </c>
      <c r="B4" s="21"/>
      <c r="C4" s="21"/>
      <c r="D4" s="21"/>
      <c r="E4" s="21"/>
      <c r="F4" s="21"/>
      <c r="G4" s="21"/>
      <c r="H4" s="21"/>
      <c r="I4" s="21"/>
      <c r="J4" s="21"/>
      <c r="K4" s="7"/>
    </row>
    <row r="5" spans="1:12" x14ac:dyDescent="0.25">
      <c r="A5" s="2" t="s">
        <v>319</v>
      </c>
      <c r="H5" s="4"/>
      <c r="K5" s="7"/>
    </row>
    <row r="6" spans="1:12" x14ac:dyDescent="0.25">
      <c r="A6" s="5" t="s">
        <v>0</v>
      </c>
      <c r="B6" s="35"/>
      <c r="C6" s="35"/>
      <c r="D6" s="36"/>
      <c r="E6" s="35"/>
      <c r="F6" s="35">
        <f>B6-C6</f>
        <v>0</v>
      </c>
      <c r="G6" s="9" t="e">
        <f>F6/B6</f>
        <v>#DIV/0!</v>
      </c>
      <c r="H6" s="8">
        <f>C6-D6</f>
        <v>0</v>
      </c>
      <c r="I6" s="10" t="e">
        <f>H6/C6</f>
        <v>#DIV/0!</v>
      </c>
      <c r="J6" s="8">
        <f>D6-E6</f>
        <v>0</v>
      </c>
      <c r="K6" s="10" t="e">
        <f>J6/D6</f>
        <v>#DIV/0!</v>
      </c>
    </row>
    <row r="7" spans="1:12" x14ac:dyDescent="0.25">
      <c r="A7" s="5" t="s">
        <v>1</v>
      </c>
      <c r="B7" s="35"/>
      <c r="C7" s="35"/>
      <c r="D7" s="36"/>
      <c r="E7" s="35"/>
      <c r="F7" s="35">
        <f t="shared" ref="F7:F66" si="0">B7-C7</f>
        <v>0</v>
      </c>
      <c r="G7" s="9" t="e">
        <f t="shared" ref="G7:G66" si="1">F7/B7</f>
        <v>#DIV/0!</v>
      </c>
      <c r="H7" s="8">
        <f t="shared" ref="H7:H66" si="2">C7-D7</f>
        <v>0</v>
      </c>
      <c r="I7" s="10" t="e">
        <f t="shared" ref="I7:I66" si="3">H7/C7</f>
        <v>#DIV/0!</v>
      </c>
      <c r="J7" s="8">
        <f t="shared" ref="J7:J66" si="4">D7-E7</f>
        <v>0</v>
      </c>
      <c r="K7" s="10" t="e">
        <f t="shared" ref="K7:K66" si="5">J7/D7</f>
        <v>#DIV/0!</v>
      </c>
    </row>
    <row r="8" spans="1:12" x14ac:dyDescent="0.25">
      <c r="A8" s="5" t="s">
        <v>2</v>
      </c>
      <c r="B8" s="35"/>
      <c r="C8" s="35"/>
      <c r="D8" s="36"/>
      <c r="E8" s="35"/>
      <c r="F8" s="35">
        <f t="shared" si="0"/>
        <v>0</v>
      </c>
      <c r="G8" s="9" t="e">
        <f t="shared" si="1"/>
        <v>#DIV/0!</v>
      </c>
      <c r="H8" s="8">
        <f t="shared" si="2"/>
        <v>0</v>
      </c>
      <c r="I8" s="10" t="e">
        <f t="shared" si="3"/>
        <v>#DIV/0!</v>
      </c>
      <c r="J8" s="8">
        <f t="shared" si="4"/>
        <v>0</v>
      </c>
      <c r="K8" s="10" t="e">
        <f t="shared" si="5"/>
        <v>#DIV/0!</v>
      </c>
    </row>
    <row r="9" spans="1:12" x14ac:dyDescent="0.25">
      <c r="A9" s="5" t="s">
        <v>3</v>
      </c>
      <c r="B9" s="35"/>
      <c r="C9" s="35"/>
      <c r="D9" s="36"/>
      <c r="E9" s="35"/>
      <c r="F9" s="35">
        <f t="shared" si="0"/>
        <v>0</v>
      </c>
      <c r="G9" s="9" t="e">
        <f t="shared" si="1"/>
        <v>#DIV/0!</v>
      </c>
      <c r="H9" s="8">
        <f t="shared" si="2"/>
        <v>0</v>
      </c>
      <c r="I9" s="10" t="e">
        <f t="shared" si="3"/>
        <v>#DIV/0!</v>
      </c>
      <c r="J9" s="8">
        <f t="shared" si="4"/>
        <v>0</v>
      </c>
      <c r="K9" s="10" t="e">
        <f t="shared" si="5"/>
        <v>#DIV/0!</v>
      </c>
    </row>
    <row r="10" spans="1:12" x14ac:dyDescent="0.25">
      <c r="A10" s="5" t="s">
        <v>4</v>
      </c>
      <c r="B10" s="35"/>
      <c r="C10" s="35"/>
      <c r="D10" s="36"/>
      <c r="E10" s="35"/>
      <c r="F10" s="35">
        <f t="shared" si="0"/>
        <v>0</v>
      </c>
      <c r="G10" s="9" t="e">
        <f t="shared" si="1"/>
        <v>#DIV/0!</v>
      </c>
      <c r="H10" s="8">
        <f t="shared" si="2"/>
        <v>0</v>
      </c>
      <c r="I10" s="10" t="e">
        <f t="shared" si="3"/>
        <v>#DIV/0!</v>
      </c>
      <c r="J10" s="8">
        <f t="shared" si="4"/>
        <v>0</v>
      </c>
      <c r="K10" s="10" t="e">
        <f t="shared" si="5"/>
        <v>#DIV/0!</v>
      </c>
    </row>
    <row r="11" spans="1:12" x14ac:dyDescent="0.25">
      <c r="A11" s="5" t="s">
        <v>5</v>
      </c>
      <c r="B11" s="35"/>
      <c r="C11" s="35"/>
      <c r="D11" s="36"/>
      <c r="E11" s="35"/>
      <c r="F11" s="35">
        <f t="shared" si="0"/>
        <v>0</v>
      </c>
      <c r="G11" s="9" t="e">
        <f t="shared" si="1"/>
        <v>#DIV/0!</v>
      </c>
      <c r="H11" s="8">
        <f t="shared" si="2"/>
        <v>0</v>
      </c>
      <c r="I11" s="10" t="e">
        <f t="shared" si="3"/>
        <v>#DIV/0!</v>
      </c>
      <c r="J11" s="8">
        <f t="shared" si="4"/>
        <v>0</v>
      </c>
      <c r="K11" s="10" t="e">
        <f t="shared" si="5"/>
        <v>#DIV/0!</v>
      </c>
    </row>
    <row r="12" spans="1:12" x14ac:dyDescent="0.25">
      <c r="A12" s="5" t="s">
        <v>6</v>
      </c>
      <c r="B12" s="35"/>
      <c r="C12" s="35"/>
      <c r="D12" s="36"/>
      <c r="E12" s="35"/>
      <c r="F12" s="35">
        <f t="shared" si="0"/>
        <v>0</v>
      </c>
      <c r="G12" s="9" t="e">
        <f t="shared" si="1"/>
        <v>#DIV/0!</v>
      </c>
      <c r="H12" s="8">
        <f t="shared" si="2"/>
        <v>0</v>
      </c>
      <c r="I12" s="10" t="e">
        <f t="shared" si="3"/>
        <v>#DIV/0!</v>
      </c>
      <c r="J12" s="8">
        <f t="shared" si="4"/>
        <v>0</v>
      </c>
      <c r="K12" s="10" t="e">
        <f t="shared" si="5"/>
        <v>#DIV/0!</v>
      </c>
    </row>
    <row r="13" spans="1:12" x14ac:dyDescent="0.25">
      <c r="A13" s="5" t="s">
        <v>7</v>
      </c>
      <c r="B13" s="35"/>
      <c r="C13" s="35"/>
      <c r="D13" s="36"/>
      <c r="E13" s="35"/>
      <c r="F13" s="35">
        <f t="shared" si="0"/>
        <v>0</v>
      </c>
      <c r="G13" s="9" t="e">
        <f t="shared" si="1"/>
        <v>#DIV/0!</v>
      </c>
      <c r="H13" s="8">
        <f t="shared" si="2"/>
        <v>0</v>
      </c>
      <c r="I13" s="10">
        <v>0</v>
      </c>
      <c r="J13" s="8">
        <f t="shared" si="4"/>
        <v>0</v>
      </c>
      <c r="K13" s="10">
        <v>0</v>
      </c>
    </row>
    <row r="14" spans="1:12" x14ac:dyDescent="0.25">
      <c r="A14" s="5" t="s">
        <v>8</v>
      </c>
      <c r="B14" s="35"/>
      <c r="C14" s="35"/>
      <c r="D14" s="36"/>
      <c r="E14" s="35"/>
      <c r="F14" s="35">
        <f t="shared" si="0"/>
        <v>0</v>
      </c>
      <c r="G14" s="9" t="e">
        <f t="shared" si="1"/>
        <v>#DIV/0!</v>
      </c>
      <c r="H14" s="8">
        <f t="shared" si="2"/>
        <v>0</v>
      </c>
      <c r="I14" s="10" t="e">
        <f t="shared" si="3"/>
        <v>#DIV/0!</v>
      </c>
      <c r="J14" s="8">
        <f t="shared" si="4"/>
        <v>0</v>
      </c>
      <c r="K14" s="10" t="e">
        <f t="shared" si="5"/>
        <v>#DIV/0!</v>
      </c>
    </row>
    <row r="15" spans="1:12" x14ac:dyDescent="0.25">
      <c r="A15" s="5" t="s">
        <v>9</v>
      </c>
      <c r="B15" s="35"/>
      <c r="C15" s="35"/>
      <c r="D15" s="36"/>
      <c r="E15" s="35"/>
      <c r="F15" s="35">
        <f t="shared" si="0"/>
        <v>0</v>
      </c>
      <c r="G15" s="9">
        <v>0</v>
      </c>
      <c r="H15" s="8">
        <f t="shared" si="2"/>
        <v>0</v>
      </c>
      <c r="I15" s="10" t="e">
        <f t="shared" si="3"/>
        <v>#DIV/0!</v>
      </c>
      <c r="J15" s="8">
        <f t="shared" si="4"/>
        <v>0</v>
      </c>
      <c r="K15" s="10">
        <v>0</v>
      </c>
    </row>
    <row r="16" spans="1:12" x14ac:dyDescent="0.25">
      <c r="A16" s="14" t="s">
        <v>320</v>
      </c>
      <c r="B16" s="37">
        <f>SUM(B6:B15)</f>
        <v>0</v>
      </c>
      <c r="C16" s="37">
        <f>SUM(C6:C15)</f>
        <v>0</v>
      </c>
      <c r="D16" s="37">
        <f t="shared" ref="D16:E16" si="6">SUM(D6:D15)</f>
        <v>0</v>
      </c>
      <c r="E16" s="37">
        <f t="shared" si="6"/>
        <v>0</v>
      </c>
      <c r="F16" s="37">
        <f t="shared" si="0"/>
        <v>0</v>
      </c>
      <c r="G16" s="16" t="e">
        <f t="shared" si="1"/>
        <v>#DIV/0!</v>
      </c>
      <c r="H16" s="15">
        <f t="shared" si="2"/>
        <v>0</v>
      </c>
      <c r="I16" s="17" t="e">
        <f t="shared" si="3"/>
        <v>#DIV/0!</v>
      </c>
      <c r="J16" s="15">
        <f t="shared" si="4"/>
        <v>0</v>
      </c>
      <c r="K16" s="17" t="e">
        <f t="shared" si="5"/>
        <v>#DIV/0!</v>
      </c>
    </row>
    <row r="17" spans="1:11" x14ac:dyDescent="0.25">
      <c r="B17" s="35"/>
      <c r="C17" s="35"/>
      <c r="D17" s="36"/>
      <c r="E17" s="36"/>
      <c r="F17" s="35"/>
      <c r="G17" s="9"/>
      <c r="H17" s="8"/>
      <c r="I17" s="10"/>
      <c r="J17" s="8"/>
      <c r="K17" s="7"/>
    </row>
    <row r="18" spans="1:11" x14ac:dyDescent="0.25">
      <c r="A18" s="2" t="s">
        <v>10</v>
      </c>
      <c r="B18" s="35"/>
      <c r="C18" s="35"/>
      <c r="D18" s="38"/>
      <c r="E18" s="38"/>
      <c r="F18" s="35"/>
      <c r="G18" s="9"/>
      <c r="H18" s="8"/>
      <c r="I18" s="10"/>
      <c r="J18" s="8"/>
      <c r="K18" s="7"/>
    </row>
    <row r="19" spans="1:11" x14ac:dyDescent="0.25">
      <c r="A19" s="5" t="s">
        <v>2</v>
      </c>
      <c r="B19" s="35"/>
      <c r="C19" s="35"/>
      <c r="D19" s="36"/>
      <c r="E19" s="36"/>
      <c r="F19" s="35">
        <f t="shared" si="0"/>
        <v>0</v>
      </c>
      <c r="G19" s="9" t="e">
        <f t="shared" si="1"/>
        <v>#DIV/0!</v>
      </c>
      <c r="H19" s="8">
        <f t="shared" si="2"/>
        <v>0</v>
      </c>
      <c r="I19" s="10" t="e">
        <f t="shared" si="3"/>
        <v>#DIV/0!</v>
      </c>
      <c r="J19" s="8">
        <f t="shared" si="4"/>
        <v>0</v>
      </c>
      <c r="K19" s="10" t="e">
        <f t="shared" si="5"/>
        <v>#DIV/0!</v>
      </c>
    </row>
    <row r="20" spans="1:11" x14ac:dyDescent="0.25">
      <c r="A20" s="5" t="s">
        <v>3</v>
      </c>
      <c r="B20" s="35"/>
      <c r="C20" s="35"/>
      <c r="D20" s="36"/>
      <c r="E20" s="36"/>
      <c r="F20" s="35">
        <f t="shared" si="0"/>
        <v>0</v>
      </c>
      <c r="G20" s="9" t="e">
        <f t="shared" si="1"/>
        <v>#DIV/0!</v>
      </c>
      <c r="H20" s="8">
        <f t="shared" si="2"/>
        <v>0</v>
      </c>
      <c r="I20" s="10" t="e">
        <f t="shared" si="3"/>
        <v>#DIV/0!</v>
      </c>
      <c r="J20" s="8">
        <f t="shared" si="4"/>
        <v>0</v>
      </c>
      <c r="K20" s="10" t="e">
        <f t="shared" si="5"/>
        <v>#DIV/0!</v>
      </c>
    </row>
    <row r="21" spans="1:11" x14ac:dyDescent="0.25">
      <c r="A21" s="5" t="s">
        <v>5</v>
      </c>
      <c r="B21" s="35"/>
      <c r="C21" s="35"/>
      <c r="D21" s="36"/>
      <c r="E21" s="36"/>
      <c r="F21" s="35">
        <f t="shared" si="0"/>
        <v>0</v>
      </c>
      <c r="G21" s="9" t="e">
        <f t="shared" si="1"/>
        <v>#DIV/0!</v>
      </c>
      <c r="H21" s="8">
        <f t="shared" si="2"/>
        <v>0</v>
      </c>
      <c r="I21" s="10" t="e">
        <f t="shared" si="3"/>
        <v>#DIV/0!</v>
      </c>
      <c r="J21" s="8">
        <f t="shared" si="4"/>
        <v>0</v>
      </c>
      <c r="K21" s="10" t="e">
        <f t="shared" si="5"/>
        <v>#DIV/0!</v>
      </c>
    </row>
    <row r="22" spans="1:11" x14ac:dyDescent="0.25">
      <c r="A22" s="5" t="s">
        <v>11</v>
      </c>
      <c r="B22" s="35"/>
      <c r="C22" s="35"/>
      <c r="D22" s="36"/>
      <c r="E22" s="36"/>
      <c r="F22" s="35">
        <f t="shared" si="0"/>
        <v>0</v>
      </c>
      <c r="G22" s="9" t="e">
        <f t="shared" si="1"/>
        <v>#DIV/0!</v>
      </c>
      <c r="H22" s="8">
        <f t="shared" si="2"/>
        <v>0</v>
      </c>
      <c r="I22" s="10" t="e">
        <f t="shared" si="3"/>
        <v>#DIV/0!</v>
      </c>
      <c r="J22" s="8">
        <f t="shared" si="4"/>
        <v>0</v>
      </c>
      <c r="K22" s="10" t="e">
        <f t="shared" si="5"/>
        <v>#DIV/0!</v>
      </c>
    </row>
    <row r="23" spans="1:11" x14ac:dyDescent="0.25">
      <c r="A23" s="5" t="s">
        <v>12</v>
      </c>
      <c r="B23" s="35"/>
      <c r="C23" s="35"/>
      <c r="D23" s="36"/>
      <c r="E23" s="36"/>
      <c r="F23" s="35">
        <f t="shared" si="0"/>
        <v>0</v>
      </c>
      <c r="G23" s="9" t="e">
        <f t="shared" si="1"/>
        <v>#DIV/0!</v>
      </c>
      <c r="H23" s="8">
        <f t="shared" si="2"/>
        <v>0</v>
      </c>
      <c r="I23" s="10" t="e">
        <f t="shared" si="3"/>
        <v>#DIV/0!</v>
      </c>
      <c r="J23" s="8">
        <f t="shared" si="4"/>
        <v>0</v>
      </c>
      <c r="K23" s="10" t="e">
        <f t="shared" si="5"/>
        <v>#DIV/0!</v>
      </c>
    </row>
    <row r="24" spans="1:11" x14ac:dyDescent="0.25">
      <c r="A24" s="5" t="s">
        <v>13</v>
      </c>
      <c r="B24" s="35"/>
      <c r="C24" s="35"/>
      <c r="D24" s="36"/>
      <c r="E24" s="36"/>
      <c r="F24" s="35">
        <f t="shared" si="0"/>
        <v>0</v>
      </c>
      <c r="G24" s="9" t="e">
        <f t="shared" si="1"/>
        <v>#DIV/0!</v>
      </c>
      <c r="H24" s="8">
        <f t="shared" si="2"/>
        <v>0</v>
      </c>
      <c r="I24" s="10" t="e">
        <f t="shared" si="3"/>
        <v>#DIV/0!</v>
      </c>
      <c r="J24" s="8">
        <f t="shared" si="4"/>
        <v>0</v>
      </c>
      <c r="K24" s="10" t="e">
        <f t="shared" si="5"/>
        <v>#DIV/0!</v>
      </c>
    </row>
    <row r="25" spans="1:11" x14ac:dyDescent="0.25">
      <c r="A25" s="5" t="s">
        <v>14</v>
      </c>
      <c r="B25" s="35"/>
      <c r="C25" s="35"/>
      <c r="D25" s="36"/>
      <c r="E25" s="36"/>
      <c r="F25" s="35">
        <f t="shared" si="0"/>
        <v>0</v>
      </c>
      <c r="G25" s="9" t="e">
        <f t="shared" si="1"/>
        <v>#DIV/0!</v>
      </c>
      <c r="H25" s="8">
        <f t="shared" si="2"/>
        <v>0</v>
      </c>
      <c r="I25" s="10" t="e">
        <f t="shared" si="3"/>
        <v>#DIV/0!</v>
      </c>
      <c r="J25" s="8">
        <f t="shared" si="4"/>
        <v>0</v>
      </c>
      <c r="K25" s="10" t="e">
        <f t="shared" si="5"/>
        <v>#DIV/0!</v>
      </c>
    </row>
    <row r="26" spans="1:11" x14ac:dyDescent="0.25">
      <c r="A26" s="5" t="s">
        <v>15</v>
      </c>
      <c r="B26" s="35"/>
      <c r="C26" s="35"/>
      <c r="D26" s="36"/>
      <c r="E26" s="36"/>
      <c r="F26" s="35">
        <f t="shared" si="0"/>
        <v>0</v>
      </c>
      <c r="G26" s="9" t="e">
        <f t="shared" si="1"/>
        <v>#DIV/0!</v>
      </c>
      <c r="H26" s="8">
        <f t="shared" si="2"/>
        <v>0</v>
      </c>
      <c r="I26" s="10" t="e">
        <f t="shared" si="3"/>
        <v>#DIV/0!</v>
      </c>
      <c r="J26" s="8">
        <f t="shared" si="4"/>
        <v>0</v>
      </c>
      <c r="K26" s="10" t="e">
        <f t="shared" si="5"/>
        <v>#DIV/0!</v>
      </c>
    </row>
    <row r="27" spans="1:11" x14ac:dyDescent="0.25">
      <c r="A27" s="5" t="s">
        <v>16</v>
      </c>
      <c r="B27" s="35"/>
      <c r="C27" s="35"/>
      <c r="D27" s="36"/>
      <c r="E27" s="36"/>
      <c r="F27" s="35">
        <f t="shared" si="0"/>
        <v>0</v>
      </c>
      <c r="G27" s="9" t="e">
        <f t="shared" si="1"/>
        <v>#DIV/0!</v>
      </c>
      <c r="H27" s="8">
        <f t="shared" si="2"/>
        <v>0</v>
      </c>
      <c r="I27" s="10" t="e">
        <f t="shared" si="3"/>
        <v>#DIV/0!</v>
      </c>
      <c r="J27" s="8">
        <f t="shared" si="4"/>
        <v>0</v>
      </c>
      <c r="K27" s="10" t="e">
        <f t="shared" si="5"/>
        <v>#DIV/0!</v>
      </c>
    </row>
    <row r="28" spans="1:11" x14ac:dyDescent="0.25">
      <c r="A28" s="5" t="s">
        <v>7</v>
      </c>
      <c r="B28" s="35"/>
      <c r="C28" s="35"/>
      <c r="D28" s="36"/>
      <c r="E28" s="36"/>
      <c r="F28" s="35">
        <f t="shared" si="0"/>
        <v>0</v>
      </c>
      <c r="G28" s="9" t="e">
        <f t="shared" si="1"/>
        <v>#DIV/0!</v>
      </c>
      <c r="H28" s="8">
        <f t="shared" si="2"/>
        <v>0</v>
      </c>
      <c r="I28" s="10">
        <v>0</v>
      </c>
      <c r="J28" s="8">
        <f t="shared" si="4"/>
        <v>0</v>
      </c>
      <c r="K28" s="10">
        <v>0</v>
      </c>
    </row>
    <row r="29" spans="1:11" x14ac:dyDescent="0.25">
      <c r="A29" s="5" t="s">
        <v>17</v>
      </c>
      <c r="B29" s="35"/>
      <c r="C29" s="35"/>
      <c r="D29" s="36"/>
      <c r="E29" s="36"/>
      <c r="F29" s="35">
        <f t="shared" si="0"/>
        <v>0</v>
      </c>
      <c r="G29" s="9" t="e">
        <f t="shared" si="1"/>
        <v>#DIV/0!</v>
      </c>
      <c r="H29" s="8">
        <f t="shared" si="2"/>
        <v>0</v>
      </c>
      <c r="I29" s="10" t="e">
        <f t="shared" si="3"/>
        <v>#DIV/0!</v>
      </c>
      <c r="J29" s="8">
        <f t="shared" si="4"/>
        <v>0</v>
      </c>
      <c r="K29" s="10" t="e">
        <f t="shared" si="5"/>
        <v>#DIV/0!</v>
      </c>
    </row>
    <row r="30" spans="1:11" x14ac:dyDescent="0.25">
      <c r="A30" s="18" t="s">
        <v>321</v>
      </c>
      <c r="B30" s="39">
        <f>SUM(B19:B29)</f>
        <v>0</v>
      </c>
      <c r="C30" s="39">
        <f>SUM(C19:C29)</f>
        <v>0</v>
      </c>
      <c r="D30" s="39">
        <f t="shared" ref="D30:E30" si="7">SUM(D19:D29)</f>
        <v>0</v>
      </c>
      <c r="E30" s="39">
        <f t="shared" si="7"/>
        <v>0</v>
      </c>
      <c r="F30" s="39">
        <f t="shared" si="0"/>
        <v>0</v>
      </c>
      <c r="G30" s="20" t="e">
        <f t="shared" si="1"/>
        <v>#DIV/0!</v>
      </c>
      <c r="H30" s="19">
        <f t="shared" si="2"/>
        <v>0</v>
      </c>
      <c r="I30" s="17" t="e">
        <f t="shared" si="3"/>
        <v>#DIV/0!</v>
      </c>
      <c r="J30" s="15">
        <f t="shared" si="4"/>
        <v>0</v>
      </c>
      <c r="K30" s="17" t="e">
        <f t="shared" si="5"/>
        <v>#DIV/0!</v>
      </c>
    </row>
    <row r="31" spans="1:11" x14ac:dyDescent="0.25">
      <c r="A31" s="21" t="s">
        <v>322</v>
      </c>
      <c r="B31" s="40">
        <f>B30+B16</f>
        <v>0</v>
      </c>
      <c r="C31" s="40">
        <f>C30+C16</f>
        <v>0</v>
      </c>
      <c r="D31" s="40">
        <f t="shared" ref="D31:E31" si="8">D30+D16</f>
        <v>0</v>
      </c>
      <c r="E31" s="40">
        <f t="shared" si="8"/>
        <v>0</v>
      </c>
      <c r="F31" s="40">
        <f t="shared" si="0"/>
        <v>0</v>
      </c>
      <c r="G31" s="23" t="e">
        <f t="shared" si="1"/>
        <v>#DIV/0!</v>
      </c>
      <c r="H31" s="22">
        <f t="shared" si="2"/>
        <v>0</v>
      </c>
      <c r="I31" s="23" t="e">
        <f t="shared" si="3"/>
        <v>#DIV/0!</v>
      </c>
      <c r="J31" s="22">
        <f t="shared" si="4"/>
        <v>0</v>
      </c>
      <c r="K31" s="23" t="e">
        <f t="shared" si="5"/>
        <v>#DIV/0!</v>
      </c>
    </row>
    <row r="32" spans="1:11" x14ac:dyDescent="0.25">
      <c r="B32" s="26"/>
      <c r="C32" s="26"/>
      <c r="D32" s="26"/>
      <c r="E32" s="26"/>
      <c r="F32" s="36"/>
      <c r="G32" s="7"/>
      <c r="H32" s="4"/>
      <c r="I32" s="10"/>
      <c r="J32" s="4"/>
      <c r="K32" s="7"/>
    </row>
    <row r="33" spans="1:11" x14ac:dyDescent="0.25">
      <c r="A33" s="21" t="s">
        <v>18</v>
      </c>
      <c r="B33" s="41"/>
      <c r="C33" s="41"/>
      <c r="D33" s="41"/>
      <c r="E33" s="41"/>
      <c r="F33" s="41"/>
      <c r="G33" s="21"/>
      <c r="H33" s="21"/>
      <c r="I33" s="21"/>
      <c r="J33" s="21"/>
      <c r="K33" s="7"/>
    </row>
    <row r="34" spans="1:11" x14ac:dyDescent="0.25">
      <c r="A34" s="2" t="s">
        <v>19</v>
      </c>
      <c r="B34" s="36"/>
      <c r="C34" s="36"/>
      <c r="D34" s="38"/>
      <c r="E34" s="38"/>
      <c r="F34" s="36"/>
      <c r="G34" s="7"/>
      <c r="H34" s="4"/>
      <c r="I34" s="10"/>
      <c r="J34" s="4"/>
      <c r="K34" s="7"/>
    </row>
    <row r="35" spans="1:11" x14ac:dyDescent="0.25">
      <c r="A35" s="5" t="s">
        <v>20</v>
      </c>
      <c r="B35" s="36"/>
      <c r="C35" s="36"/>
      <c r="D35" s="36"/>
      <c r="E35" s="36"/>
      <c r="F35" s="36">
        <f t="shared" si="0"/>
        <v>0</v>
      </c>
      <c r="G35" s="7" t="e">
        <f t="shared" si="1"/>
        <v>#DIV/0!</v>
      </c>
      <c r="H35" s="4">
        <f t="shared" si="2"/>
        <v>0</v>
      </c>
      <c r="I35" s="10" t="e">
        <f t="shared" si="3"/>
        <v>#DIV/0!</v>
      </c>
      <c r="J35" s="8">
        <f t="shared" si="4"/>
        <v>0</v>
      </c>
      <c r="K35" s="10" t="e">
        <f t="shared" si="5"/>
        <v>#DIV/0!</v>
      </c>
    </row>
    <row r="36" spans="1:11" x14ac:dyDescent="0.25">
      <c r="A36" s="5" t="s">
        <v>21</v>
      </c>
      <c r="B36" s="36"/>
      <c r="C36" s="36"/>
      <c r="D36" s="36"/>
      <c r="E36" s="36"/>
      <c r="F36" s="36">
        <f t="shared" si="0"/>
        <v>0</v>
      </c>
      <c r="G36" s="7" t="e">
        <f t="shared" si="1"/>
        <v>#DIV/0!</v>
      </c>
      <c r="H36" s="4">
        <f t="shared" si="2"/>
        <v>0</v>
      </c>
      <c r="I36" s="10" t="e">
        <f t="shared" si="3"/>
        <v>#DIV/0!</v>
      </c>
      <c r="J36" s="8">
        <f t="shared" si="4"/>
        <v>0</v>
      </c>
      <c r="K36" s="10" t="e">
        <f t="shared" si="5"/>
        <v>#DIV/0!</v>
      </c>
    </row>
    <row r="37" spans="1:11" x14ac:dyDescent="0.25">
      <c r="A37" s="5" t="s">
        <v>22</v>
      </c>
      <c r="B37" s="36"/>
      <c r="C37" s="36"/>
      <c r="D37" s="36"/>
      <c r="E37" s="36"/>
      <c r="F37" s="36">
        <f t="shared" si="0"/>
        <v>0</v>
      </c>
      <c r="G37" s="7" t="e">
        <f t="shared" si="1"/>
        <v>#DIV/0!</v>
      </c>
      <c r="H37" s="4">
        <f t="shared" si="2"/>
        <v>0</v>
      </c>
      <c r="I37" s="10" t="e">
        <f t="shared" si="3"/>
        <v>#DIV/0!</v>
      </c>
      <c r="J37" s="8">
        <f t="shared" si="4"/>
        <v>0</v>
      </c>
      <c r="K37" s="10" t="e">
        <f t="shared" si="5"/>
        <v>#DIV/0!</v>
      </c>
    </row>
    <row r="38" spans="1:11" x14ac:dyDescent="0.25">
      <c r="A38" s="5" t="s">
        <v>23</v>
      </c>
      <c r="B38" s="36"/>
      <c r="C38" s="36"/>
      <c r="D38" s="36"/>
      <c r="E38" s="36"/>
      <c r="F38" s="36">
        <f t="shared" si="0"/>
        <v>0</v>
      </c>
      <c r="G38" s="7" t="e">
        <f t="shared" si="1"/>
        <v>#DIV/0!</v>
      </c>
      <c r="H38" s="4">
        <f t="shared" si="2"/>
        <v>0</v>
      </c>
      <c r="I38" s="10" t="e">
        <f t="shared" si="3"/>
        <v>#DIV/0!</v>
      </c>
      <c r="J38" s="8">
        <f t="shared" si="4"/>
        <v>0</v>
      </c>
      <c r="K38" s="10" t="e">
        <f t="shared" si="5"/>
        <v>#DIV/0!</v>
      </c>
    </row>
    <row r="39" spans="1:11" x14ac:dyDescent="0.25">
      <c r="A39" s="5" t="s">
        <v>24</v>
      </c>
      <c r="B39" s="36"/>
      <c r="C39" s="36"/>
      <c r="D39" s="36"/>
      <c r="E39" s="36"/>
      <c r="F39" s="36">
        <f t="shared" si="0"/>
        <v>0</v>
      </c>
      <c r="G39" s="7" t="e">
        <f t="shared" si="1"/>
        <v>#DIV/0!</v>
      </c>
      <c r="H39" s="4">
        <f t="shared" si="2"/>
        <v>0</v>
      </c>
      <c r="I39" s="10" t="e">
        <f t="shared" si="3"/>
        <v>#DIV/0!</v>
      </c>
      <c r="J39" s="8">
        <f t="shared" si="4"/>
        <v>0</v>
      </c>
      <c r="K39" s="10" t="e">
        <f t="shared" si="5"/>
        <v>#DIV/0!</v>
      </c>
    </row>
    <row r="40" spans="1:11" x14ac:dyDescent="0.25">
      <c r="A40" s="5" t="s">
        <v>25</v>
      </c>
      <c r="B40" s="36"/>
      <c r="C40" s="36"/>
      <c r="D40" s="36"/>
      <c r="E40" s="36"/>
      <c r="F40" s="36">
        <f t="shared" si="0"/>
        <v>0</v>
      </c>
      <c r="G40" s="7" t="e">
        <f t="shared" si="1"/>
        <v>#DIV/0!</v>
      </c>
      <c r="H40" s="4">
        <f t="shared" si="2"/>
        <v>0</v>
      </c>
      <c r="I40" s="10" t="e">
        <f t="shared" si="3"/>
        <v>#DIV/0!</v>
      </c>
      <c r="J40" s="8">
        <f t="shared" si="4"/>
        <v>0</v>
      </c>
      <c r="K40" s="10" t="e">
        <f t="shared" si="5"/>
        <v>#DIV/0!</v>
      </c>
    </row>
    <row r="41" spans="1:11" x14ac:dyDescent="0.25">
      <c r="A41" s="5" t="s">
        <v>26</v>
      </c>
      <c r="B41" s="36"/>
      <c r="C41" s="36"/>
      <c r="D41" s="36"/>
      <c r="E41" s="36"/>
      <c r="F41" s="36">
        <f t="shared" si="0"/>
        <v>0</v>
      </c>
      <c r="G41" s="7" t="e">
        <f t="shared" si="1"/>
        <v>#DIV/0!</v>
      </c>
      <c r="H41" s="4">
        <f t="shared" si="2"/>
        <v>0</v>
      </c>
      <c r="I41" s="10" t="e">
        <f t="shared" si="3"/>
        <v>#DIV/0!</v>
      </c>
      <c r="J41" s="8">
        <f t="shared" si="4"/>
        <v>0</v>
      </c>
      <c r="K41" s="10" t="e">
        <f t="shared" si="5"/>
        <v>#DIV/0!</v>
      </c>
    </row>
    <row r="42" spans="1:11" x14ac:dyDescent="0.25">
      <c r="A42" s="18" t="s">
        <v>27</v>
      </c>
      <c r="B42" s="39">
        <f>SUM(B35:B41)</f>
        <v>0</v>
      </c>
      <c r="C42" s="39">
        <f t="shared" ref="C42:E42" si="9">SUM(C35:C41)</f>
        <v>0</v>
      </c>
      <c r="D42" s="39">
        <f t="shared" si="9"/>
        <v>0</v>
      </c>
      <c r="E42" s="39">
        <f t="shared" si="9"/>
        <v>0</v>
      </c>
      <c r="F42" s="39">
        <f t="shared" si="0"/>
        <v>0</v>
      </c>
      <c r="G42" s="20" t="e">
        <f t="shared" si="1"/>
        <v>#DIV/0!</v>
      </c>
      <c r="H42" s="19">
        <f t="shared" si="2"/>
        <v>0</v>
      </c>
      <c r="I42" s="17" t="e">
        <f t="shared" si="3"/>
        <v>#DIV/0!</v>
      </c>
      <c r="J42" s="15">
        <f t="shared" si="4"/>
        <v>0</v>
      </c>
      <c r="K42" s="17" t="e">
        <f t="shared" si="5"/>
        <v>#DIV/0!</v>
      </c>
    </row>
    <row r="43" spans="1:11" x14ac:dyDescent="0.25">
      <c r="B43" s="36"/>
      <c r="C43" s="36"/>
      <c r="D43" s="36"/>
      <c r="E43" s="36"/>
      <c r="F43" s="36"/>
      <c r="G43" s="7"/>
      <c r="H43" s="4"/>
      <c r="I43" s="10"/>
      <c r="J43" s="4"/>
      <c r="K43" s="7"/>
    </row>
    <row r="44" spans="1:11" x14ac:dyDescent="0.25">
      <c r="A44" s="2" t="s">
        <v>28</v>
      </c>
      <c r="B44" s="36"/>
      <c r="C44" s="36"/>
      <c r="D44" s="38"/>
      <c r="E44" s="38"/>
      <c r="F44" s="36"/>
      <c r="G44" s="7"/>
      <c r="H44" s="4"/>
      <c r="I44" s="10"/>
      <c r="J44" s="4"/>
      <c r="K44" s="7"/>
    </row>
    <row r="45" spans="1:11" x14ac:dyDescent="0.25">
      <c r="A45" s="5" t="s">
        <v>29</v>
      </c>
      <c r="B45" s="36"/>
      <c r="C45" s="36"/>
      <c r="D45" s="36"/>
      <c r="E45" s="36"/>
      <c r="F45" s="36">
        <f t="shared" si="0"/>
        <v>0</v>
      </c>
      <c r="G45" s="7" t="e">
        <f t="shared" si="1"/>
        <v>#DIV/0!</v>
      </c>
      <c r="H45" s="4">
        <f t="shared" si="2"/>
        <v>0</v>
      </c>
      <c r="I45" s="10" t="e">
        <f t="shared" si="3"/>
        <v>#DIV/0!</v>
      </c>
      <c r="J45" s="8">
        <f t="shared" si="4"/>
        <v>0</v>
      </c>
      <c r="K45" s="10" t="e">
        <f t="shared" si="5"/>
        <v>#DIV/0!</v>
      </c>
    </row>
    <row r="46" spans="1:11" x14ac:dyDescent="0.25">
      <c r="A46" s="5" t="s">
        <v>21</v>
      </c>
      <c r="B46" s="36"/>
      <c r="C46" s="42"/>
      <c r="D46" s="36"/>
      <c r="E46" s="36"/>
      <c r="F46" s="36">
        <f t="shared" si="0"/>
        <v>0</v>
      </c>
      <c r="G46" s="7" t="e">
        <f t="shared" si="1"/>
        <v>#DIV/0!</v>
      </c>
      <c r="H46" s="4">
        <f t="shared" si="2"/>
        <v>0</v>
      </c>
      <c r="I46" s="10">
        <v>0</v>
      </c>
      <c r="J46" s="8">
        <f t="shared" si="4"/>
        <v>0</v>
      </c>
      <c r="K46" s="10">
        <v>0</v>
      </c>
    </row>
    <row r="47" spans="1:11" x14ac:dyDescent="0.25">
      <c r="A47" s="5" t="s">
        <v>24</v>
      </c>
      <c r="B47" s="36"/>
      <c r="C47" s="36"/>
      <c r="D47" s="36"/>
      <c r="E47" s="36"/>
      <c r="F47" s="36">
        <f t="shared" si="0"/>
        <v>0</v>
      </c>
      <c r="G47" s="7" t="e">
        <f t="shared" si="1"/>
        <v>#DIV/0!</v>
      </c>
      <c r="H47" s="4">
        <f t="shared" si="2"/>
        <v>0</v>
      </c>
      <c r="I47" s="10" t="e">
        <f t="shared" si="3"/>
        <v>#DIV/0!</v>
      </c>
      <c r="J47" s="8">
        <f t="shared" si="4"/>
        <v>0</v>
      </c>
      <c r="K47" s="10" t="e">
        <f t="shared" si="5"/>
        <v>#DIV/0!</v>
      </c>
    </row>
    <row r="48" spans="1:11" x14ac:dyDescent="0.25">
      <c r="A48" s="5" t="s">
        <v>25</v>
      </c>
      <c r="B48" s="36"/>
      <c r="C48" s="36"/>
      <c r="D48" s="36"/>
      <c r="E48" s="36"/>
      <c r="F48" s="36">
        <f t="shared" si="0"/>
        <v>0</v>
      </c>
      <c r="G48" s="7" t="e">
        <f t="shared" si="1"/>
        <v>#DIV/0!</v>
      </c>
      <c r="H48" s="4">
        <f t="shared" si="2"/>
        <v>0</v>
      </c>
      <c r="I48" s="10" t="e">
        <f t="shared" si="3"/>
        <v>#DIV/0!</v>
      </c>
      <c r="J48" s="8">
        <f t="shared" si="4"/>
        <v>0</v>
      </c>
      <c r="K48" s="10" t="e">
        <f t="shared" si="5"/>
        <v>#DIV/0!</v>
      </c>
    </row>
    <row r="49" spans="1:11" x14ac:dyDescent="0.25">
      <c r="A49" s="5" t="s">
        <v>15</v>
      </c>
      <c r="B49" s="36"/>
      <c r="C49" s="36"/>
      <c r="D49" s="36"/>
      <c r="E49" s="36"/>
      <c r="F49" s="36">
        <f t="shared" si="0"/>
        <v>0</v>
      </c>
      <c r="G49" s="7" t="e">
        <f t="shared" si="1"/>
        <v>#DIV/0!</v>
      </c>
      <c r="H49" s="4">
        <f t="shared" si="2"/>
        <v>0</v>
      </c>
      <c r="I49" s="10" t="e">
        <f t="shared" si="3"/>
        <v>#DIV/0!</v>
      </c>
      <c r="J49" s="8">
        <f t="shared" si="4"/>
        <v>0</v>
      </c>
      <c r="K49" s="10" t="e">
        <f t="shared" si="5"/>
        <v>#DIV/0!</v>
      </c>
    </row>
    <row r="50" spans="1:11" x14ac:dyDescent="0.25">
      <c r="A50" s="5" t="s">
        <v>30</v>
      </c>
      <c r="B50" s="36"/>
      <c r="C50" s="36"/>
      <c r="D50" s="36"/>
      <c r="E50" s="36"/>
      <c r="F50" s="36">
        <f t="shared" si="0"/>
        <v>0</v>
      </c>
      <c r="G50" s="7" t="e">
        <f t="shared" si="1"/>
        <v>#DIV/0!</v>
      </c>
      <c r="H50" s="4">
        <f t="shared" si="2"/>
        <v>0</v>
      </c>
      <c r="I50" s="10" t="e">
        <f t="shared" si="3"/>
        <v>#DIV/0!</v>
      </c>
      <c r="J50" s="8">
        <f t="shared" si="4"/>
        <v>0</v>
      </c>
      <c r="K50" s="10" t="e">
        <f t="shared" si="5"/>
        <v>#DIV/0!</v>
      </c>
    </row>
    <row r="51" spans="1:11" x14ac:dyDescent="0.25">
      <c r="A51" s="5" t="s">
        <v>31</v>
      </c>
      <c r="B51" s="36"/>
      <c r="C51" s="42"/>
      <c r="D51" s="36"/>
      <c r="E51" s="36"/>
      <c r="F51" s="36">
        <f t="shared" si="0"/>
        <v>0</v>
      </c>
      <c r="G51" s="7" t="e">
        <f t="shared" si="1"/>
        <v>#DIV/0!</v>
      </c>
      <c r="H51" s="4">
        <f t="shared" si="2"/>
        <v>0</v>
      </c>
      <c r="I51" s="10" t="e">
        <f t="shared" si="3"/>
        <v>#DIV/0!</v>
      </c>
      <c r="J51" s="8">
        <f t="shared" si="4"/>
        <v>0</v>
      </c>
      <c r="K51" s="10" t="e">
        <f t="shared" si="5"/>
        <v>#DIV/0!</v>
      </c>
    </row>
    <row r="52" spans="1:11" x14ac:dyDescent="0.25">
      <c r="A52" s="18" t="s">
        <v>32</v>
      </c>
      <c r="B52" s="39">
        <f>SUM(B45:B51)</f>
        <v>0</v>
      </c>
      <c r="C52" s="39">
        <f>SUM(C45:C51)</f>
        <v>0</v>
      </c>
      <c r="D52" s="39">
        <f t="shared" ref="D52:E52" si="10">SUM(D45:D51)</f>
        <v>0</v>
      </c>
      <c r="E52" s="39">
        <f t="shared" si="10"/>
        <v>0</v>
      </c>
      <c r="F52" s="39">
        <f t="shared" si="0"/>
        <v>0</v>
      </c>
      <c r="G52" s="20" t="e">
        <f t="shared" si="1"/>
        <v>#DIV/0!</v>
      </c>
      <c r="H52" s="19">
        <f t="shared" si="2"/>
        <v>0</v>
      </c>
      <c r="I52" s="17" t="e">
        <f t="shared" si="3"/>
        <v>#DIV/0!</v>
      </c>
      <c r="J52" s="15">
        <f t="shared" si="4"/>
        <v>0</v>
      </c>
      <c r="K52" s="17" t="e">
        <f t="shared" si="5"/>
        <v>#DIV/0!</v>
      </c>
    </row>
    <row r="53" spans="1:11" x14ac:dyDescent="0.25">
      <c r="A53" s="21" t="s">
        <v>33</v>
      </c>
      <c r="B53" s="40">
        <f>B52+B42</f>
        <v>0</v>
      </c>
      <c r="C53" s="40">
        <f>C52+C42</f>
        <v>0</v>
      </c>
      <c r="D53" s="40">
        <f t="shared" ref="D53:E53" si="11">D52+D42</f>
        <v>0</v>
      </c>
      <c r="E53" s="40">
        <f t="shared" si="11"/>
        <v>0</v>
      </c>
      <c r="F53" s="40">
        <f t="shared" si="0"/>
        <v>0</v>
      </c>
      <c r="G53" s="23" t="e">
        <f t="shared" si="1"/>
        <v>#DIV/0!</v>
      </c>
      <c r="H53" s="22">
        <f t="shared" si="2"/>
        <v>0</v>
      </c>
      <c r="I53" s="23" t="e">
        <f t="shared" si="3"/>
        <v>#DIV/0!</v>
      </c>
      <c r="J53" s="22">
        <f t="shared" si="4"/>
        <v>0</v>
      </c>
      <c r="K53" s="23" t="e">
        <f t="shared" si="5"/>
        <v>#DIV/0!</v>
      </c>
    </row>
    <row r="54" spans="1:11" x14ac:dyDescent="0.25">
      <c r="B54" s="36"/>
      <c r="C54" s="36"/>
      <c r="D54" s="36"/>
      <c r="E54" s="36"/>
      <c r="F54" s="36"/>
      <c r="G54" s="7"/>
      <c r="H54" s="4"/>
      <c r="I54" s="10"/>
      <c r="J54" s="4"/>
      <c r="K54" s="7"/>
    </row>
    <row r="55" spans="1:11" x14ac:dyDescent="0.25">
      <c r="A55" s="21" t="s">
        <v>34</v>
      </c>
      <c r="B55" s="41"/>
      <c r="C55" s="41"/>
      <c r="D55" s="41"/>
      <c r="E55" s="41"/>
      <c r="F55" s="41"/>
      <c r="G55" s="21"/>
      <c r="H55" s="21"/>
      <c r="I55" s="21"/>
      <c r="J55" s="21"/>
      <c r="K55" s="7"/>
    </row>
    <row r="56" spans="1:11" x14ac:dyDescent="0.25">
      <c r="A56" s="5" t="s">
        <v>35</v>
      </c>
      <c r="B56" s="36"/>
      <c r="C56" s="36"/>
      <c r="D56" s="36"/>
      <c r="E56" s="43"/>
      <c r="F56" s="36">
        <f t="shared" si="0"/>
        <v>0</v>
      </c>
      <c r="G56" s="7" t="e">
        <f t="shared" si="1"/>
        <v>#DIV/0!</v>
      </c>
      <c r="H56" s="4">
        <f t="shared" si="2"/>
        <v>0</v>
      </c>
      <c r="I56" s="10" t="e">
        <f t="shared" si="3"/>
        <v>#DIV/0!</v>
      </c>
      <c r="J56" s="8">
        <f t="shared" si="4"/>
        <v>0</v>
      </c>
      <c r="K56" s="10" t="e">
        <f t="shared" si="5"/>
        <v>#DIV/0!</v>
      </c>
    </row>
    <row r="57" spans="1:11" x14ac:dyDescent="0.25">
      <c r="A57" s="5" t="s">
        <v>36</v>
      </c>
      <c r="B57" s="36"/>
      <c r="C57" s="36"/>
      <c r="D57" s="36"/>
      <c r="E57" s="43"/>
      <c r="F57" s="36">
        <f t="shared" si="0"/>
        <v>0</v>
      </c>
      <c r="G57" s="7" t="e">
        <f t="shared" si="1"/>
        <v>#DIV/0!</v>
      </c>
      <c r="H57" s="4">
        <f t="shared" si="2"/>
        <v>0</v>
      </c>
      <c r="I57" s="10" t="e">
        <f t="shared" si="3"/>
        <v>#DIV/0!</v>
      </c>
      <c r="J57" s="8">
        <f t="shared" si="4"/>
        <v>0</v>
      </c>
      <c r="K57" s="10" t="e">
        <f t="shared" si="5"/>
        <v>#DIV/0!</v>
      </c>
    </row>
    <row r="58" spans="1:11" x14ac:dyDescent="0.25">
      <c r="A58" s="5" t="s">
        <v>37</v>
      </c>
      <c r="B58" s="36"/>
      <c r="C58" s="36"/>
      <c r="D58" s="36"/>
      <c r="E58" s="43"/>
      <c r="F58" s="36">
        <f t="shared" si="0"/>
        <v>0</v>
      </c>
      <c r="G58" s="7" t="e">
        <f t="shared" si="1"/>
        <v>#DIV/0!</v>
      </c>
      <c r="H58" s="4">
        <f t="shared" si="2"/>
        <v>0</v>
      </c>
      <c r="I58" s="10" t="e">
        <f t="shared" si="3"/>
        <v>#DIV/0!</v>
      </c>
      <c r="J58" s="8">
        <f t="shared" si="4"/>
        <v>0</v>
      </c>
      <c r="K58" s="10" t="e">
        <f t="shared" si="5"/>
        <v>#DIV/0!</v>
      </c>
    </row>
    <row r="59" spans="1:11" x14ac:dyDescent="0.25">
      <c r="A59" s="5" t="s">
        <v>38</v>
      </c>
      <c r="B59" s="36"/>
      <c r="C59" s="36"/>
      <c r="D59" s="36"/>
      <c r="E59" s="43"/>
      <c r="F59" s="36">
        <f t="shared" si="0"/>
        <v>0</v>
      </c>
      <c r="G59" s="7" t="e">
        <f t="shared" si="1"/>
        <v>#DIV/0!</v>
      </c>
      <c r="H59" s="4">
        <f t="shared" si="2"/>
        <v>0</v>
      </c>
      <c r="I59" s="10" t="e">
        <f t="shared" si="3"/>
        <v>#DIV/0!</v>
      </c>
      <c r="J59" s="8">
        <f t="shared" si="4"/>
        <v>0</v>
      </c>
      <c r="K59" s="10" t="e">
        <f t="shared" si="5"/>
        <v>#DIV/0!</v>
      </c>
    </row>
    <row r="60" spans="1:11" x14ac:dyDescent="0.25">
      <c r="A60" s="5" t="s">
        <v>39</v>
      </c>
      <c r="B60" s="36"/>
      <c r="C60" s="36"/>
      <c r="D60" s="36"/>
      <c r="E60" s="36"/>
      <c r="F60" s="36">
        <f t="shared" si="0"/>
        <v>0</v>
      </c>
      <c r="G60" s="7" t="e">
        <f t="shared" si="1"/>
        <v>#DIV/0!</v>
      </c>
      <c r="H60" s="4">
        <f t="shared" si="2"/>
        <v>0</v>
      </c>
      <c r="I60" s="10" t="e">
        <f t="shared" si="3"/>
        <v>#DIV/0!</v>
      </c>
      <c r="J60" s="8">
        <f t="shared" si="4"/>
        <v>0</v>
      </c>
      <c r="K60" s="10">
        <v>0</v>
      </c>
    </row>
    <row r="61" spans="1:11" x14ac:dyDescent="0.25">
      <c r="A61" s="5" t="s">
        <v>40</v>
      </c>
      <c r="B61" s="36"/>
      <c r="C61" s="36"/>
      <c r="D61" s="36"/>
      <c r="E61" s="36"/>
      <c r="F61" s="36">
        <f t="shared" si="0"/>
        <v>0</v>
      </c>
      <c r="G61" s="7" t="e">
        <f t="shared" si="1"/>
        <v>#DIV/0!</v>
      </c>
      <c r="H61" s="4">
        <f t="shared" si="2"/>
        <v>0</v>
      </c>
      <c r="I61" s="10" t="e">
        <f t="shared" si="3"/>
        <v>#DIV/0!</v>
      </c>
      <c r="J61" s="8">
        <f t="shared" si="4"/>
        <v>0</v>
      </c>
      <c r="K61" s="10" t="e">
        <f t="shared" si="5"/>
        <v>#DIV/0!</v>
      </c>
    </row>
    <row r="62" spans="1:11" x14ac:dyDescent="0.25">
      <c r="A62" s="24" t="s">
        <v>41</v>
      </c>
      <c r="B62" s="39"/>
      <c r="C62" s="39"/>
      <c r="D62" s="39"/>
      <c r="E62" s="39"/>
      <c r="F62" s="39">
        <f t="shared" si="0"/>
        <v>0</v>
      </c>
      <c r="G62" s="17" t="e">
        <f t="shared" si="1"/>
        <v>#DIV/0!</v>
      </c>
      <c r="H62" s="24">
        <f t="shared" si="2"/>
        <v>0</v>
      </c>
      <c r="I62" s="17" t="e">
        <f t="shared" si="3"/>
        <v>#DIV/0!</v>
      </c>
      <c r="J62" s="19">
        <f t="shared" si="4"/>
        <v>0</v>
      </c>
      <c r="K62" s="17" t="e">
        <f t="shared" si="5"/>
        <v>#DIV/0!</v>
      </c>
    </row>
    <row r="63" spans="1:11" x14ac:dyDescent="0.25">
      <c r="A63" s="5" t="s">
        <v>42</v>
      </c>
      <c r="B63" s="36"/>
      <c r="C63" s="36"/>
      <c r="D63" s="36"/>
      <c r="E63" s="36"/>
      <c r="F63" s="36">
        <f t="shared" si="0"/>
        <v>0</v>
      </c>
      <c r="G63" s="7" t="e">
        <f t="shared" si="1"/>
        <v>#DIV/0!</v>
      </c>
      <c r="H63" s="4">
        <f t="shared" si="2"/>
        <v>0</v>
      </c>
      <c r="I63" s="10" t="e">
        <f t="shared" si="3"/>
        <v>#DIV/0!</v>
      </c>
      <c r="J63" s="8">
        <f t="shared" si="4"/>
        <v>0</v>
      </c>
      <c r="K63" s="10" t="e">
        <f t="shared" si="5"/>
        <v>#DIV/0!</v>
      </c>
    </row>
    <row r="64" spans="1:11" x14ac:dyDescent="0.25">
      <c r="B64" s="36"/>
      <c r="C64" s="36"/>
      <c r="D64" s="36"/>
      <c r="E64" s="36"/>
      <c r="F64" s="36"/>
      <c r="G64" s="7"/>
      <c r="H64" s="4"/>
      <c r="I64" s="10"/>
      <c r="J64" s="4"/>
      <c r="K64" s="7"/>
    </row>
    <row r="65" spans="1:11" x14ac:dyDescent="0.25">
      <c r="A65" s="24" t="s">
        <v>43</v>
      </c>
      <c r="B65" s="39">
        <f>B62+B63</f>
        <v>0</v>
      </c>
      <c r="C65" s="39">
        <f>C62+C63</f>
        <v>0</v>
      </c>
      <c r="D65" s="39">
        <f t="shared" ref="D65:E65" si="12">D62+D63</f>
        <v>0</v>
      </c>
      <c r="E65" s="39">
        <f t="shared" si="12"/>
        <v>0</v>
      </c>
      <c r="F65" s="39">
        <f t="shared" si="0"/>
        <v>0</v>
      </c>
      <c r="G65" s="20" t="e">
        <f t="shared" si="1"/>
        <v>#DIV/0!</v>
      </c>
      <c r="H65" s="19">
        <f t="shared" si="2"/>
        <v>0</v>
      </c>
      <c r="I65" s="17" t="e">
        <f t="shared" si="3"/>
        <v>#DIV/0!</v>
      </c>
      <c r="J65" s="15">
        <f t="shared" si="4"/>
        <v>0</v>
      </c>
      <c r="K65" s="17" t="e">
        <f t="shared" si="5"/>
        <v>#DIV/0!</v>
      </c>
    </row>
    <row r="66" spans="1:11" x14ac:dyDescent="0.25">
      <c r="A66" s="21" t="s">
        <v>44</v>
      </c>
      <c r="B66" s="40">
        <f>B65+B53</f>
        <v>0</v>
      </c>
      <c r="C66" s="40">
        <f>C65+C53</f>
        <v>0</v>
      </c>
      <c r="D66" s="40">
        <f t="shared" ref="D66:E66" si="13">D65+D53</f>
        <v>0</v>
      </c>
      <c r="E66" s="40">
        <f t="shared" si="13"/>
        <v>0</v>
      </c>
      <c r="F66" s="40">
        <f t="shared" si="0"/>
        <v>0</v>
      </c>
      <c r="G66" s="23" t="e">
        <f t="shared" si="1"/>
        <v>#DIV/0!</v>
      </c>
      <c r="H66" s="22">
        <f t="shared" si="2"/>
        <v>0</v>
      </c>
      <c r="I66" s="23" t="e">
        <f t="shared" si="3"/>
        <v>#DIV/0!</v>
      </c>
      <c r="J66" s="22">
        <f t="shared" si="4"/>
        <v>0</v>
      </c>
      <c r="K66" s="23" t="e">
        <f t="shared" si="5"/>
        <v>#DIV/0!</v>
      </c>
    </row>
    <row r="67" spans="1:11" x14ac:dyDescent="0.25">
      <c r="B67" s="36"/>
      <c r="C67" s="36"/>
      <c r="D67" s="36"/>
      <c r="E67" s="36"/>
      <c r="F67" s="36"/>
      <c r="G67" s="7"/>
      <c r="H67" s="4"/>
      <c r="I67" s="10"/>
      <c r="J67" s="4"/>
      <c r="K67" s="7"/>
    </row>
    <row r="68" spans="1:11" x14ac:dyDescent="0.25">
      <c r="A68" s="36"/>
      <c r="B68" s="36"/>
      <c r="C68" s="36"/>
      <c r="D68" s="36"/>
      <c r="E68" s="36"/>
      <c r="F68" s="36"/>
      <c r="H68" s="4"/>
      <c r="I68" s="10"/>
      <c r="J68" s="4"/>
      <c r="K68" s="7"/>
    </row>
    <row r="69" spans="1:11" x14ac:dyDescent="0.25">
      <c r="A69" s="36"/>
      <c r="B69" s="4"/>
      <c r="C69" s="4"/>
      <c r="D69" s="4"/>
      <c r="E69" s="4"/>
      <c r="F69" s="4"/>
      <c r="H69" s="4"/>
      <c r="I69" s="10"/>
      <c r="J69" s="4"/>
      <c r="K69" s="7"/>
    </row>
    <row r="70" spans="1:11" x14ac:dyDescent="0.25">
      <c r="B70" s="4"/>
      <c r="C70" s="4"/>
      <c r="D70" s="4"/>
      <c r="E70" s="4"/>
      <c r="F70" s="4"/>
      <c r="H70" s="4"/>
      <c r="I70" s="10"/>
      <c r="J70" s="4"/>
    </row>
    <row r="71" spans="1:11" x14ac:dyDescent="0.25">
      <c r="B71" s="4"/>
      <c r="C71" s="4"/>
      <c r="D71" s="4"/>
      <c r="E71" s="4"/>
      <c r="F71" s="4"/>
      <c r="H71" s="4"/>
      <c r="I71" s="10"/>
      <c r="J71" s="4"/>
    </row>
    <row r="72" spans="1:11" x14ac:dyDescent="0.25">
      <c r="F72" s="4"/>
      <c r="H72" s="4"/>
      <c r="I72" s="10"/>
      <c r="J72" s="4"/>
    </row>
    <row r="73" spans="1:11" x14ac:dyDescent="0.25">
      <c r="F73" s="4"/>
      <c r="H73" s="4"/>
      <c r="I73" s="12"/>
      <c r="J73" s="4"/>
    </row>
    <row r="74" spans="1:11" x14ac:dyDescent="0.25">
      <c r="H74" s="4"/>
    </row>
  </sheetData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"/>
  <sheetViews>
    <sheetView topLeftCell="A6" zoomScale="60" zoomScaleNormal="60" workbookViewId="0">
      <selection activeCell="A43" sqref="A43"/>
    </sheetView>
  </sheetViews>
  <sheetFormatPr defaultRowHeight="15.75" x14ac:dyDescent="0.25"/>
  <cols>
    <col min="1" max="1" width="54.42578125" style="5" customWidth="1"/>
    <col min="2" max="6" width="22.7109375" style="5" customWidth="1"/>
    <col min="7" max="7" width="11.7109375" style="5" customWidth="1"/>
    <col min="8" max="8" width="22.7109375" style="5" customWidth="1"/>
    <col min="9" max="9" width="11.7109375" style="5" customWidth="1"/>
    <col min="10" max="10" width="22.7109375" style="5" customWidth="1"/>
    <col min="11" max="11" width="11.7109375" style="5" customWidth="1"/>
    <col min="12" max="12" width="9.140625" style="5"/>
    <col min="13" max="13" width="13.140625" style="5" bestFit="1" customWidth="1"/>
    <col min="14" max="14" width="9.140625" style="5"/>
    <col min="15" max="15" width="11.5703125" style="5" bestFit="1" customWidth="1"/>
    <col min="16" max="16384" width="9.140625" style="5"/>
  </cols>
  <sheetData>
    <row r="1" spans="1:13" x14ac:dyDescent="0.25">
      <c r="A1" s="21" t="s">
        <v>71</v>
      </c>
      <c r="D1" s="2"/>
      <c r="E1" s="2"/>
    </row>
    <row r="3" spans="1:13" s="33" customFormat="1" ht="31.5" x14ac:dyDescent="0.25">
      <c r="B3" s="34">
        <v>2011</v>
      </c>
      <c r="C3" s="34">
        <v>2010</v>
      </c>
      <c r="D3" s="34">
        <v>2009</v>
      </c>
      <c r="E3" s="34">
        <v>2008</v>
      </c>
      <c r="F3" s="26" t="s">
        <v>245</v>
      </c>
      <c r="G3" s="34" t="s">
        <v>46</v>
      </c>
      <c r="H3" s="26" t="s">
        <v>246</v>
      </c>
      <c r="I3" s="34" t="s">
        <v>46</v>
      </c>
      <c r="J3" s="26" t="s">
        <v>247</v>
      </c>
      <c r="K3" s="34" t="s">
        <v>46</v>
      </c>
    </row>
    <row r="4" spans="1:13" x14ac:dyDescent="0.25">
      <c r="A4" s="21" t="s">
        <v>47</v>
      </c>
      <c r="B4" s="30"/>
      <c r="C4" s="30"/>
      <c r="D4" s="2"/>
      <c r="E4" s="2"/>
      <c r="F4" s="30"/>
      <c r="G4" s="30"/>
      <c r="H4" s="30"/>
      <c r="I4" s="30"/>
      <c r="J4" s="30"/>
      <c r="K4" s="30"/>
    </row>
    <row r="5" spans="1:13" x14ac:dyDescent="0.25">
      <c r="A5" s="21" t="s">
        <v>48</v>
      </c>
      <c r="B5" s="30"/>
      <c r="C5" s="30"/>
      <c r="F5" s="30"/>
      <c r="G5" s="10"/>
      <c r="H5" s="30"/>
      <c r="I5" s="31"/>
      <c r="J5" s="30"/>
      <c r="K5" s="31"/>
    </row>
    <row r="6" spans="1:13" x14ac:dyDescent="0.25">
      <c r="A6" s="5" t="s">
        <v>49</v>
      </c>
      <c r="B6" s="4"/>
      <c r="C6" s="4"/>
      <c r="D6" s="4"/>
      <c r="E6" s="4"/>
      <c r="F6" s="4">
        <f>B6-C6</f>
        <v>0</v>
      </c>
      <c r="G6" s="10" t="e">
        <f>F6/B6</f>
        <v>#DIV/0!</v>
      </c>
      <c r="H6" s="4">
        <f>C6-D6</f>
        <v>0</v>
      </c>
      <c r="I6" s="10" t="e">
        <f>H6/C6</f>
        <v>#DIV/0!</v>
      </c>
      <c r="J6" s="4">
        <f>D6-E6</f>
        <v>0</v>
      </c>
      <c r="K6" s="10" t="e">
        <f>J6/E6</f>
        <v>#DIV/0!</v>
      </c>
    </row>
    <row r="7" spans="1:13" x14ac:dyDescent="0.25">
      <c r="A7" s="5" t="s">
        <v>50</v>
      </c>
      <c r="B7" s="4"/>
      <c r="C7" s="4"/>
      <c r="D7" s="4"/>
      <c r="E7" s="4"/>
      <c r="F7" s="4">
        <f t="shared" ref="F7:F36" si="0">B7-C7</f>
        <v>0</v>
      </c>
      <c r="G7" s="10" t="e">
        <f t="shared" ref="G7:G36" si="1">F7/B7</f>
        <v>#DIV/0!</v>
      </c>
      <c r="H7" s="4">
        <f t="shared" ref="H7:H36" si="2">C7-D7</f>
        <v>0</v>
      </c>
      <c r="I7" s="10" t="e">
        <f t="shared" ref="I7:I36" si="3">H7/C7</f>
        <v>#DIV/0!</v>
      </c>
      <c r="J7" s="4">
        <f t="shared" ref="J7:J36" si="4">D7-E7</f>
        <v>0</v>
      </c>
      <c r="K7" s="10" t="e">
        <f t="shared" ref="K7:K36" si="5">J7/E7</f>
        <v>#DIV/0!</v>
      </c>
      <c r="M7" s="30"/>
    </row>
    <row r="8" spans="1:13" x14ac:dyDescent="0.25">
      <c r="A8" s="5" t="s">
        <v>51</v>
      </c>
      <c r="B8" s="4"/>
      <c r="C8" s="4"/>
      <c r="D8" s="4"/>
      <c r="E8" s="4"/>
      <c r="F8" s="4">
        <f t="shared" si="0"/>
        <v>0</v>
      </c>
      <c r="G8" s="10" t="e">
        <f t="shared" si="1"/>
        <v>#DIV/0!</v>
      </c>
      <c r="H8" s="4">
        <f t="shared" si="2"/>
        <v>0</v>
      </c>
      <c r="I8" s="10" t="e">
        <f t="shared" si="3"/>
        <v>#DIV/0!</v>
      </c>
      <c r="J8" s="4">
        <f t="shared" si="4"/>
        <v>0</v>
      </c>
      <c r="K8" s="10" t="e">
        <f t="shared" si="5"/>
        <v>#DIV/0!</v>
      </c>
    </row>
    <row r="9" spans="1:13" x14ac:dyDescent="0.25">
      <c r="B9" s="19">
        <f>B6+B7+B8</f>
        <v>0</v>
      </c>
      <c r="C9" s="19">
        <f>C6+C7+C8</f>
        <v>0</v>
      </c>
      <c r="D9" s="19">
        <f t="shared" ref="D9:E9" si="6">D6+D7+D8</f>
        <v>0</v>
      </c>
      <c r="E9" s="19">
        <f t="shared" si="6"/>
        <v>0</v>
      </c>
      <c r="F9" s="19">
        <f t="shared" si="0"/>
        <v>0</v>
      </c>
      <c r="G9" s="17" t="e">
        <f t="shared" si="1"/>
        <v>#DIV/0!</v>
      </c>
      <c r="H9" s="19">
        <f t="shared" si="2"/>
        <v>0</v>
      </c>
      <c r="I9" s="17" t="e">
        <f t="shared" si="3"/>
        <v>#DIV/0!</v>
      </c>
      <c r="J9" s="19">
        <f t="shared" si="4"/>
        <v>0</v>
      </c>
      <c r="K9" s="17" t="e">
        <f t="shared" si="5"/>
        <v>#DIV/0!</v>
      </c>
    </row>
    <row r="10" spans="1:13" x14ac:dyDescent="0.25">
      <c r="A10" s="21" t="s">
        <v>52</v>
      </c>
      <c r="B10" s="4"/>
      <c r="C10" s="4"/>
      <c r="D10" s="3"/>
      <c r="E10" s="3"/>
      <c r="F10" s="4"/>
      <c r="G10" s="10"/>
      <c r="H10" s="4"/>
      <c r="I10" s="10"/>
      <c r="J10" s="4"/>
      <c r="K10" s="10"/>
    </row>
    <row r="11" spans="1:13" x14ac:dyDescent="0.25">
      <c r="A11" s="5" t="s">
        <v>53</v>
      </c>
      <c r="B11" s="4"/>
      <c r="C11" s="4"/>
      <c r="D11" s="4"/>
      <c r="E11" s="4"/>
      <c r="F11" s="4">
        <f t="shared" si="0"/>
        <v>0</v>
      </c>
      <c r="G11" s="10" t="e">
        <f t="shared" si="1"/>
        <v>#DIV/0!</v>
      </c>
      <c r="H11" s="4">
        <f t="shared" si="2"/>
        <v>0</v>
      </c>
      <c r="I11" s="10" t="e">
        <f t="shared" si="3"/>
        <v>#DIV/0!</v>
      </c>
      <c r="J11" s="4">
        <f t="shared" si="4"/>
        <v>0</v>
      </c>
      <c r="K11" s="10" t="e">
        <f t="shared" si="5"/>
        <v>#DIV/0!</v>
      </c>
    </row>
    <row r="12" spans="1:13" x14ac:dyDescent="0.25">
      <c r="A12" s="5" t="s">
        <v>54</v>
      </c>
      <c r="B12" s="4"/>
      <c r="C12" s="4"/>
      <c r="D12" s="4"/>
      <c r="E12" s="4"/>
      <c r="F12" s="4">
        <f t="shared" si="0"/>
        <v>0</v>
      </c>
      <c r="G12" s="10" t="e">
        <f t="shared" si="1"/>
        <v>#DIV/0!</v>
      </c>
      <c r="H12" s="4">
        <f t="shared" si="2"/>
        <v>0</v>
      </c>
      <c r="I12" s="10" t="e">
        <f t="shared" si="3"/>
        <v>#DIV/0!</v>
      </c>
      <c r="J12" s="4">
        <f t="shared" si="4"/>
        <v>0</v>
      </c>
      <c r="K12" s="10" t="e">
        <f t="shared" si="5"/>
        <v>#DIV/0!</v>
      </c>
    </row>
    <row r="13" spans="1:13" x14ac:dyDescent="0.25">
      <c r="A13" s="5" t="s">
        <v>55</v>
      </c>
      <c r="B13" s="4"/>
      <c r="C13" s="4"/>
      <c r="D13" s="4"/>
      <c r="E13" s="4"/>
      <c r="F13" s="4">
        <f t="shared" si="0"/>
        <v>0</v>
      </c>
      <c r="G13" s="10" t="e">
        <f t="shared" si="1"/>
        <v>#DIV/0!</v>
      </c>
      <c r="H13" s="4">
        <f t="shared" si="2"/>
        <v>0</v>
      </c>
      <c r="I13" s="10" t="e">
        <f t="shared" si="3"/>
        <v>#DIV/0!</v>
      </c>
      <c r="J13" s="4">
        <f t="shared" si="4"/>
        <v>0</v>
      </c>
      <c r="K13" s="10" t="e">
        <f t="shared" si="5"/>
        <v>#DIV/0!</v>
      </c>
    </row>
    <row r="14" spans="1:13" x14ac:dyDescent="0.25">
      <c r="A14" s="5" t="s">
        <v>248</v>
      </c>
      <c r="B14" s="4"/>
      <c r="C14" s="4"/>
      <c r="D14" s="4"/>
      <c r="E14" s="4"/>
      <c r="F14" s="4">
        <f t="shared" si="0"/>
        <v>0</v>
      </c>
      <c r="G14" s="10" t="e">
        <f t="shared" si="1"/>
        <v>#DIV/0!</v>
      </c>
      <c r="H14" s="4">
        <f t="shared" si="2"/>
        <v>0</v>
      </c>
      <c r="I14" s="10" t="e">
        <f t="shared" si="3"/>
        <v>#DIV/0!</v>
      </c>
      <c r="J14" s="4">
        <f t="shared" si="4"/>
        <v>0</v>
      </c>
      <c r="K14" s="10" t="e">
        <f t="shared" si="5"/>
        <v>#DIV/0!</v>
      </c>
    </row>
    <row r="15" spans="1:13" x14ac:dyDescent="0.25">
      <c r="A15" s="5" t="s">
        <v>57</v>
      </c>
      <c r="B15" s="4"/>
      <c r="C15" s="4"/>
      <c r="D15" s="4"/>
      <c r="E15" s="4"/>
      <c r="F15" s="4">
        <f t="shared" si="0"/>
        <v>0</v>
      </c>
      <c r="G15" s="10" t="e">
        <f t="shared" si="1"/>
        <v>#DIV/0!</v>
      </c>
      <c r="H15" s="4">
        <f t="shared" si="2"/>
        <v>0</v>
      </c>
      <c r="I15" s="10" t="e">
        <f t="shared" si="3"/>
        <v>#DIV/0!</v>
      </c>
      <c r="J15" s="4">
        <f t="shared" si="4"/>
        <v>0</v>
      </c>
      <c r="K15" s="10" t="e">
        <f t="shared" si="5"/>
        <v>#DIV/0!</v>
      </c>
    </row>
    <row r="16" spans="1:13" x14ac:dyDescent="0.25">
      <c r="A16" s="5" t="s">
        <v>58</v>
      </c>
      <c r="B16" s="4"/>
      <c r="C16" s="4"/>
      <c r="D16" s="4"/>
      <c r="E16" s="4"/>
      <c r="F16" s="4">
        <f t="shared" si="0"/>
        <v>0</v>
      </c>
      <c r="G16" s="10" t="e">
        <f t="shared" si="1"/>
        <v>#DIV/0!</v>
      </c>
      <c r="H16" s="4">
        <f t="shared" si="2"/>
        <v>0</v>
      </c>
      <c r="I16" s="10" t="e">
        <f t="shared" si="3"/>
        <v>#DIV/0!</v>
      </c>
      <c r="J16" s="4">
        <f t="shared" si="4"/>
        <v>0</v>
      </c>
      <c r="K16" s="10" t="e">
        <f t="shared" si="5"/>
        <v>#DIV/0!</v>
      </c>
    </row>
    <row r="17" spans="1:11" x14ac:dyDescent="0.25">
      <c r="A17" s="5" t="s">
        <v>59</v>
      </c>
      <c r="B17" s="4"/>
      <c r="C17" s="4"/>
      <c r="D17" s="4"/>
      <c r="E17" s="4"/>
      <c r="F17" s="4">
        <f t="shared" si="0"/>
        <v>0</v>
      </c>
      <c r="G17" s="10" t="e">
        <f t="shared" si="1"/>
        <v>#DIV/0!</v>
      </c>
      <c r="H17" s="4">
        <f t="shared" si="2"/>
        <v>0</v>
      </c>
      <c r="I17" s="10" t="e">
        <f t="shared" si="3"/>
        <v>#DIV/0!</v>
      </c>
      <c r="J17" s="4">
        <f t="shared" si="4"/>
        <v>0</v>
      </c>
      <c r="K17" s="10" t="e">
        <f t="shared" si="5"/>
        <v>#DIV/0!</v>
      </c>
    </row>
    <row r="18" spans="1:11" x14ac:dyDescent="0.25">
      <c r="A18" s="5" t="s">
        <v>60</v>
      </c>
      <c r="B18" s="4"/>
      <c r="C18" s="4"/>
      <c r="D18" s="4"/>
      <c r="E18" s="4"/>
      <c r="F18" s="4">
        <f t="shared" si="0"/>
        <v>0</v>
      </c>
      <c r="G18" s="10" t="e">
        <f t="shared" si="1"/>
        <v>#DIV/0!</v>
      </c>
      <c r="H18" s="4">
        <f t="shared" si="2"/>
        <v>0</v>
      </c>
      <c r="I18" s="10" t="e">
        <f t="shared" si="3"/>
        <v>#DIV/0!</v>
      </c>
      <c r="J18" s="4">
        <f t="shared" si="4"/>
        <v>0</v>
      </c>
      <c r="K18" s="10" t="e">
        <f t="shared" si="5"/>
        <v>#DIV/0!</v>
      </c>
    </row>
    <row r="19" spans="1:11" x14ac:dyDescent="0.25">
      <c r="A19" s="5" t="s">
        <v>61</v>
      </c>
      <c r="B19" s="4"/>
      <c r="C19" s="4"/>
      <c r="D19" s="4"/>
      <c r="E19" s="4"/>
      <c r="F19" s="4">
        <f t="shared" si="0"/>
        <v>0</v>
      </c>
      <c r="G19" s="10" t="e">
        <f t="shared" si="1"/>
        <v>#DIV/0!</v>
      </c>
      <c r="H19" s="4">
        <f t="shared" si="2"/>
        <v>0</v>
      </c>
      <c r="I19" s="10" t="e">
        <f t="shared" si="3"/>
        <v>#DIV/0!</v>
      </c>
      <c r="J19" s="4">
        <f t="shared" si="4"/>
        <v>0</v>
      </c>
      <c r="K19" s="10" t="e">
        <f t="shared" si="5"/>
        <v>#DIV/0!</v>
      </c>
    </row>
    <row r="20" spans="1:11" x14ac:dyDescent="0.25">
      <c r="A20" s="5" t="s">
        <v>62</v>
      </c>
      <c r="B20" s="4"/>
      <c r="C20" s="4"/>
      <c r="D20" s="4"/>
      <c r="E20" s="4"/>
      <c r="F20" s="4">
        <f t="shared" si="0"/>
        <v>0</v>
      </c>
      <c r="G20" s="10" t="e">
        <f t="shared" si="1"/>
        <v>#DIV/0!</v>
      </c>
      <c r="H20" s="4">
        <f t="shared" si="2"/>
        <v>0</v>
      </c>
      <c r="I20" s="10" t="e">
        <f t="shared" si="3"/>
        <v>#DIV/0!</v>
      </c>
      <c r="J20" s="4">
        <f t="shared" si="4"/>
        <v>0</v>
      </c>
      <c r="K20" s="10" t="e">
        <f t="shared" si="5"/>
        <v>#DIV/0!</v>
      </c>
    </row>
    <row r="21" spans="1:11" x14ac:dyDescent="0.25">
      <c r="A21" s="5" t="s">
        <v>63</v>
      </c>
      <c r="B21" s="4"/>
      <c r="C21" s="4"/>
      <c r="D21" s="4"/>
      <c r="E21" s="4"/>
      <c r="F21" s="4">
        <f t="shared" si="0"/>
        <v>0</v>
      </c>
      <c r="G21" s="10" t="e">
        <f t="shared" si="1"/>
        <v>#DIV/0!</v>
      </c>
      <c r="H21" s="4">
        <f t="shared" si="2"/>
        <v>0</v>
      </c>
      <c r="I21" s="10" t="e">
        <f t="shared" si="3"/>
        <v>#DIV/0!</v>
      </c>
      <c r="J21" s="4">
        <f t="shared" si="4"/>
        <v>0</v>
      </c>
      <c r="K21" s="10" t="e">
        <f t="shared" si="5"/>
        <v>#DIV/0!</v>
      </c>
    </row>
    <row r="22" spans="1:11" x14ac:dyDescent="0.25">
      <c r="A22" s="5" t="s">
        <v>64</v>
      </c>
      <c r="B22" s="4"/>
      <c r="C22" s="4"/>
      <c r="D22" s="4"/>
      <c r="E22" s="4"/>
      <c r="F22" s="4">
        <f t="shared" si="0"/>
        <v>0</v>
      </c>
      <c r="G22" s="10" t="e">
        <f t="shared" si="1"/>
        <v>#DIV/0!</v>
      </c>
      <c r="H22" s="4">
        <f t="shared" si="2"/>
        <v>0</v>
      </c>
      <c r="I22" s="10" t="e">
        <f t="shared" si="3"/>
        <v>#DIV/0!</v>
      </c>
      <c r="J22" s="4">
        <f t="shared" si="4"/>
        <v>0</v>
      </c>
      <c r="K22" s="10" t="e">
        <f t="shared" si="5"/>
        <v>#DIV/0!</v>
      </c>
    </row>
    <row r="23" spans="1:11" x14ac:dyDescent="0.25">
      <c r="B23" s="19">
        <f>SUM(B11:B22)</f>
        <v>0</v>
      </c>
      <c r="C23" s="19">
        <f t="shared" ref="C23:E23" si="7">SUM(C11:C22)</f>
        <v>0</v>
      </c>
      <c r="D23" s="19">
        <f t="shared" si="7"/>
        <v>0</v>
      </c>
      <c r="E23" s="19">
        <f t="shared" si="7"/>
        <v>0</v>
      </c>
      <c r="F23" s="19">
        <f t="shared" si="0"/>
        <v>0</v>
      </c>
      <c r="G23" s="17" t="e">
        <f t="shared" si="1"/>
        <v>#DIV/0!</v>
      </c>
      <c r="H23" s="19">
        <f t="shared" si="2"/>
        <v>0</v>
      </c>
      <c r="I23" s="17" t="e">
        <f t="shared" si="3"/>
        <v>#DIV/0!</v>
      </c>
      <c r="J23" s="19">
        <f t="shared" si="4"/>
        <v>0</v>
      </c>
      <c r="K23" s="17" t="e">
        <f t="shared" si="5"/>
        <v>#DIV/0!</v>
      </c>
    </row>
    <row r="24" spans="1:11" x14ac:dyDescent="0.25">
      <c r="A24" s="21" t="s">
        <v>65</v>
      </c>
      <c r="B24" s="32">
        <f>B9-B23</f>
        <v>0</v>
      </c>
      <c r="C24" s="32">
        <f t="shared" ref="C24:E24" si="8">C9-C23</f>
        <v>0</v>
      </c>
      <c r="D24" s="32">
        <f t="shared" si="8"/>
        <v>0</v>
      </c>
      <c r="E24" s="32">
        <f t="shared" si="8"/>
        <v>0</v>
      </c>
      <c r="F24" s="32">
        <f t="shared" si="0"/>
        <v>0</v>
      </c>
      <c r="G24" s="23" t="e">
        <f t="shared" si="1"/>
        <v>#DIV/0!</v>
      </c>
      <c r="H24" s="32">
        <f t="shared" si="2"/>
        <v>0</v>
      </c>
      <c r="I24" s="23" t="e">
        <f t="shared" si="3"/>
        <v>#DIV/0!</v>
      </c>
      <c r="J24" s="32">
        <f t="shared" si="4"/>
        <v>0</v>
      </c>
      <c r="K24" s="23" t="e">
        <f t="shared" si="5"/>
        <v>#DIV/0!</v>
      </c>
    </row>
    <row r="25" spans="1:11" x14ac:dyDescent="0.25">
      <c r="B25" s="4"/>
      <c r="C25" s="4"/>
      <c r="D25" s="4"/>
      <c r="E25" s="4"/>
      <c r="F25" s="4"/>
      <c r="G25" s="10"/>
      <c r="H25" s="4"/>
      <c r="I25" s="10"/>
      <c r="J25" s="4"/>
      <c r="K25" s="10"/>
    </row>
    <row r="26" spans="1:11" x14ac:dyDescent="0.25">
      <c r="A26" s="21" t="s">
        <v>292</v>
      </c>
      <c r="B26" s="4"/>
      <c r="C26" s="4"/>
      <c r="D26" s="3"/>
      <c r="E26" s="3"/>
      <c r="F26" s="4"/>
      <c r="G26" s="10"/>
      <c r="H26" s="4"/>
      <c r="I26" s="10"/>
      <c r="J26" s="4"/>
      <c r="K26" s="10"/>
    </row>
    <row r="27" spans="1:11" x14ac:dyDescent="0.25">
      <c r="A27" s="5" t="s">
        <v>249</v>
      </c>
      <c r="B27" s="4"/>
      <c r="C27" s="4"/>
      <c r="D27" s="4"/>
      <c r="E27" s="4"/>
      <c r="F27" s="4">
        <f t="shared" si="0"/>
        <v>0</v>
      </c>
      <c r="G27" s="10" t="e">
        <f t="shared" si="1"/>
        <v>#DIV/0!</v>
      </c>
      <c r="H27" s="4">
        <f t="shared" si="2"/>
        <v>0</v>
      </c>
      <c r="I27" s="10" t="e">
        <f t="shared" si="3"/>
        <v>#DIV/0!</v>
      </c>
      <c r="J27" s="4">
        <f t="shared" si="4"/>
        <v>0</v>
      </c>
      <c r="K27" s="10" t="e">
        <f t="shared" si="5"/>
        <v>#DIV/0!</v>
      </c>
    </row>
    <row r="28" spans="1:11" x14ac:dyDescent="0.25">
      <c r="A28" s="5" t="s">
        <v>293</v>
      </c>
      <c r="B28" s="4"/>
      <c r="C28" s="4"/>
      <c r="D28" s="4"/>
      <c r="E28" s="4"/>
      <c r="F28" s="4">
        <f t="shared" si="0"/>
        <v>0</v>
      </c>
      <c r="G28" s="10" t="e">
        <f t="shared" si="1"/>
        <v>#DIV/0!</v>
      </c>
      <c r="H28" s="4">
        <f t="shared" si="2"/>
        <v>0</v>
      </c>
      <c r="I28" s="10" t="e">
        <f t="shared" si="3"/>
        <v>#DIV/0!</v>
      </c>
      <c r="J28" s="4">
        <f t="shared" si="4"/>
        <v>0</v>
      </c>
      <c r="K28" s="10" t="e">
        <f t="shared" si="5"/>
        <v>#DIV/0!</v>
      </c>
    </row>
    <row r="29" spans="1:11" x14ac:dyDescent="0.25">
      <c r="A29" s="5" t="s">
        <v>250</v>
      </c>
      <c r="B29" s="4"/>
      <c r="C29" s="4"/>
      <c r="D29" s="4"/>
      <c r="E29" s="4"/>
      <c r="F29" s="4">
        <f t="shared" si="0"/>
        <v>0</v>
      </c>
      <c r="G29" s="10" t="e">
        <f t="shared" si="1"/>
        <v>#DIV/0!</v>
      </c>
      <c r="H29" s="4">
        <f t="shared" si="2"/>
        <v>0</v>
      </c>
      <c r="I29" s="10" t="e">
        <f t="shared" si="3"/>
        <v>#DIV/0!</v>
      </c>
      <c r="J29" s="4">
        <f t="shared" si="4"/>
        <v>0</v>
      </c>
      <c r="K29" s="10" t="e">
        <f t="shared" si="5"/>
        <v>#DIV/0!</v>
      </c>
    </row>
    <row r="30" spans="1:11" x14ac:dyDescent="0.25">
      <c r="A30" s="5" t="s">
        <v>251</v>
      </c>
      <c r="B30" s="4"/>
      <c r="C30" s="4"/>
      <c r="D30" s="4"/>
      <c r="E30" s="4"/>
      <c r="F30" s="4">
        <f t="shared" si="0"/>
        <v>0</v>
      </c>
      <c r="G30" s="10" t="e">
        <f t="shared" si="1"/>
        <v>#DIV/0!</v>
      </c>
      <c r="H30" s="4">
        <f t="shared" si="2"/>
        <v>0</v>
      </c>
      <c r="I30" s="10" t="e">
        <f t="shared" si="3"/>
        <v>#DIV/0!</v>
      </c>
      <c r="J30" s="4">
        <f t="shared" si="4"/>
        <v>0</v>
      </c>
      <c r="K30" s="10" t="e">
        <f t="shared" si="5"/>
        <v>#DIV/0!</v>
      </c>
    </row>
    <row r="31" spans="1:11" x14ac:dyDescent="0.25">
      <c r="A31" s="5" t="s">
        <v>252</v>
      </c>
      <c r="B31" s="4"/>
      <c r="C31" s="4"/>
      <c r="D31" s="4"/>
      <c r="E31" s="4"/>
      <c r="F31" s="4">
        <f t="shared" si="0"/>
        <v>0</v>
      </c>
      <c r="G31" s="10" t="e">
        <f t="shared" si="1"/>
        <v>#DIV/0!</v>
      </c>
      <c r="H31" s="4">
        <f t="shared" si="2"/>
        <v>0</v>
      </c>
      <c r="I31" s="10" t="e">
        <f t="shared" si="3"/>
        <v>#DIV/0!</v>
      </c>
      <c r="J31" s="4">
        <f t="shared" si="4"/>
        <v>0</v>
      </c>
      <c r="K31" s="10" t="e">
        <f t="shared" si="5"/>
        <v>#DIV/0!</v>
      </c>
    </row>
    <row r="32" spans="1:11" x14ac:dyDescent="0.25">
      <c r="B32" s="19">
        <f>B28+B27+B29+B30+B31</f>
        <v>0</v>
      </c>
      <c r="C32" s="19">
        <f t="shared" ref="C32:E32" si="9">C28+C27+C29+C30+C31</f>
        <v>0</v>
      </c>
      <c r="D32" s="19">
        <f t="shared" si="9"/>
        <v>0</v>
      </c>
      <c r="E32" s="19">
        <f t="shared" si="9"/>
        <v>0</v>
      </c>
      <c r="F32" s="19">
        <f t="shared" si="0"/>
        <v>0</v>
      </c>
      <c r="G32" s="17" t="e">
        <f t="shared" si="1"/>
        <v>#DIV/0!</v>
      </c>
      <c r="H32" s="19">
        <f t="shared" si="2"/>
        <v>0</v>
      </c>
      <c r="I32" s="17" t="e">
        <f t="shared" si="3"/>
        <v>#DIV/0!</v>
      </c>
      <c r="J32" s="19">
        <f t="shared" si="4"/>
        <v>0</v>
      </c>
      <c r="K32" s="17" t="e">
        <f t="shared" si="5"/>
        <v>#DIV/0!</v>
      </c>
    </row>
    <row r="33" spans="1:11" x14ac:dyDescent="0.25">
      <c r="B33" s="4"/>
      <c r="C33" s="4"/>
      <c r="D33" s="4"/>
      <c r="E33" s="4"/>
      <c r="F33" s="4"/>
      <c r="G33" s="10"/>
      <c r="H33" s="4"/>
      <c r="I33" s="10"/>
      <c r="J33" s="4"/>
      <c r="K33" s="10"/>
    </row>
    <row r="34" spans="1:11" s="2" customFormat="1" x14ac:dyDescent="0.25">
      <c r="A34" s="21" t="s">
        <v>255</v>
      </c>
      <c r="B34" s="32">
        <f>B24-B32</f>
        <v>0</v>
      </c>
      <c r="C34" s="32">
        <f>C24-C32</f>
        <v>0</v>
      </c>
      <c r="D34" s="32">
        <f t="shared" ref="D34:E34" si="10">D24-D32</f>
        <v>0</v>
      </c>
      <c r="E34" s="32">
        <f t="shared" si="10"/>
        <v>0</v>
      </c>
      <c r="F34" s="32">
        <f t="shared" si="0"/>
        <v>0</v>
      </c>
      <c r="G34" s="23" t="e">
        <f t="shared" si="1"/>
        <v>#DIV/0!</v>
      </c>
      <c r="H34" s="32">
        <f t="shared" si="2"/>
        <v>0</v>
      </c>
      <c r="I34" s="23" t="e">
        <f t="shared" si="3"/>
        <v>#DIV/0!</v>
      </c>
      <c r="J34" s="32">
        <f t="shared" si="4"/>
        <v>0</v>
      </c>
      <c r="K34" s="23" t="e">
        <f t="shared" si="5"/>
        <v>#DIV/0!</v>
      </c>
    </row>
    <row r="35" spans="1:11" x14ac:dyDescent="0.25">
      <c r="A35" s="5" t="s">
        <v>69</v>
      </c>
      <c r="B35" s="4"/>
      <c r="C35" s="4"/>
      <c r="D35" s="4"/>
      <c r="E35" s="4"/>
      <c r="F35" s="4">
        <f t="shared" si="0"/>
        <v>0</v>
      </c>
      <c r="G35" s="10" t="e">
        <f t="shared" si="1"/>
        <v>#DIV/0!</v>
      </c>
      <c r="H35" s="4">
        <f t="shared" si="2"/>
        <v>0</v>
      </c>
      <c r="I35" s="10" t="e">
        <f t="shared" si="3"/>
        <v>#DIV/0!</v>
      </c>
      <c r="J35" s="4">
        <f t="shared" si="4"/>
        <v>0</v>
      </c>
      <c r="K35" s="10" t="e">
        <f t="shared" si="5"/>
        <v>#DIV/0!</v>
      </c>
    </row>
    <row r="36" spans="1:11" x14ac:dyDescent="0.25">
      <c r="A36" s="21" t="s">
        <v>70</v>
      </c>
      <c r="B36" s="32">
        <f>B34-B35</f>
        <v>0</v>
      </c>
      <c r="C36" s="32">
        <f t="shared" ref="C36:E36" si="11">C34-C35</f>
        <v>0</v>
      </c>
      <c r="D36" s="32">
        <f t="shared" si="11"/>
        <v>0</v>
      </c>
      <c r="E36" s="32">
        <f t="shared" si="11"/>
        <v>0</v>
      </c>
      <c r="F36" s="32">
        <f t="shared" si="0"/>
        <v>0</v>
      </c>
      <c r="G36" s="23" t="e">
        <f t="shared" si="1"/>
        <v>#DIV/0!</v>
      </c>
      <c r="H36" s="32">
        <f t="shared" si="2"/>
        <v>0</v>
      </c>
      <c r="I36" s="23" t="e">
        <f t="shared" si="3"/>
        <v>#DIV/0!</v>
      </c>
      <c r="J36" s="32">
        <f t="shared" si="4"/>
        <v>0</v>
      </c>
      <c r="K36" s="23" t="e">
        <f t="shared" si="5"/>
        <v>#DIV/0!</v>
      </c>
    </row>
    <row r="37" spans="1:11" x14ac:dyDescent="0.25">
      <c r="G37" s="10"/>
      <c r="I37" s="10"/>
      <c r="K37" s="10"/>
    </row>
    <row r="38" spans="1:11" x14ac:dyDescent="0.25">
      <c r="G38" s="10"/>
      <c r="I38" s="10"/>
      <c r="K38" s="10"/>
    </row>
    <row r="39" spans="1:11" x14ac:dyDescent="0.25">
      <c r="G39" s="10"/>
      <c r="I39" s="10"/>
      <c r="K39" s="10"/>
    </row>
    <row r="40" spans="1:11" x14ac:dyDescent="0.25">
      <c r="G40" s="10"/>
      <c r="I40" s="10"/>
      <c r="K40" s="10"/>
    </row>
    <row r="41" spans="1:11" x14ac:dyDescent="0.25">
      <c r="G41" s="10"/>
      <c r="I41" s="10"/>
      <c r="K41" s="10"/>
    </row>
    <row r="42" spans="1:11" x14ac:dyDescent="0.25">
      <c r="G42" s="10"/>
      <c r="I42" s="7"/>
    </row>
    <row r="43" spans="1:11" x14ac:dyDescent="0.25">
      <c r="G43" s="10"/>
      <c r="I43" s="7"/>
    </row>
    <row r="44" spans="1:11" x14ac:dyDescent="0.25">
      <c r="G44" s="10"/>
      <c r="I44" s="7"/>
    </row>
    <row r="45" spans="1:11" x14ac:dyDescent="0.25">
      <c r="G45" s="10"/>
      <c r="I45" s="7"/>
    </row>
    <row r="46" spans="1:11" x14ac:dyDescent="0.25">
      <c r="G46" s="10"/>
      <c r="I46" s="7"/>
    </row>
    <row r="47" spans="1:11" x14ac:dyDescent="0.25">
      <c r="G47" s="10"/>
      <c r="I47" s="7"/>
    </row>
    <row r="48" spans="1:11" x14ac:dyDescent="0.25">
      <c r="G48" s="10"/>
      <c r="I48" s="7"/>
    </row>
    <row r="49" spans="7:9" x14ac:dyDescent="0.25">
      <c r="G49" s="7"/>
      <c r="I49" s="7"/>
    </row>
    <row r="50" spans="7:9" x14ac:dyDescent="0.25">
      <c r="G50" s="7"/>
      <c r="I50" s="7"/>
    </row>
    <row r="51" spans="7:9" x14ac:dyDescent="0.25">
      <c r="G51" s="7"/>
      <c r="I51" s="7"/>
    </row>
    <row r="52" spans="7:9" x14ac:dyDescent="0.25">
      <c r="G52" s="7"/>
      <c r="I52" s="7"/>
    </row>
    <row r="53" spans="7:9" x14ac:dyDescent="0.25">
      <c r="G53" s="7"/>
      <c r="I53" s="7"/>
    </row>
    <row r="54" spans="7:9" x14ac:dyDescent="0.25">
      <c r="G54" s="7"/>
      <c r="I54" s="7"/>
    </row>
    <row r="55" spans="7:9" x14ac:dyDescent="0.25">
      <c r="G55" s="7"/>
      <c r="I55" s="7"/>
    </row>
    <row r="56" spans="7:9" x14ac:dyDescent="0.25">
      <c r="G56" s="7"/>
      <c r="I56" s="7"/>
    </row>
    <row r="57" spans="7:9" x14ac:dyDescent="0.25">
      <c r="G57" s="7"/>
      <c r="I57" s="7"/>
    </row>
    <row r="58" spans="7:9" x14ac:dyDescent="0.25">
      <c r="G58" s="7"/>
      <c r="I58" s="7"/>
    </row>
    <row r="59" spans="7:9" x14ac:dyDescent="0.25">
      <c r="G59" s="7"/>
      <c r="I59" s="7"/>
    </row>
    <row r="60" spans="7:9" x14ac:dyDescent="0.25">
      <c r="G60" s="7"/>
      <c r="I60" s="7"/>
    </row>
    <row r="61" spans="7:9" x14ac:dyDescent="0.25">
      <c r="G61" s="7"/>
      <c r="I61" s="7"/>
    </row>
    <row r="62" spans="7:9" x14ac:dyDescent="0.25">
      <c r="G62" s="7"/>
      <c r="I62" s="7"/>
    </row>
    <row r="63" spans="7:9" x14ac:dyDescent="0.25">
      <c r="G63" s="7"/>
      <c r="I63" s="7"/>
    </row>
    <row r="64" spans="7:9" x14ac:dyDescent="0.25">
      <c r="G64" s="7"/>
      <c r="I64" s="7"/>
    </row>
    <row r="65" spans="7:9" x14ac:dyDescent="0.25">
      <c r="G65" s="7"/>
      <c r="I65" s="7"/>
    </row>
    <row r="66" spans="7:9" x14ac:dyDescent="0.25">
      <c r="G66" s="7"/>
      <c r="I66" s="7"/>
    </row>
    <row r="67" spans="7:9" x14ac:dyDescent="0.25">
      <c r="G67" s="7"/>
      <c r="I67" s="7"/>
    </row>
    <row r="68" spans="7:9" x14ac:dyDescent="0.25">
      <c r="G68" s="7"/>
    </row>
  </sheetData>
  <pageMargins left="0.31496062992125984" right="0.31496062992125984" top="0.15748031496062992" bottom="0.15748031496062992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8"/>
  <sheetViews>
    <sheetView topLeftCell="A59" zoomScaleNormal="100" workbookViewId="0">
      <selection activeCell="C66" sqref="C66"/>
    </sheetView>
  </sheetViews>
  <sheetFormatPr defaultRowHeight="15.75" x14ac:dyDescent="0.25"/>
  <cols>
    <col min="1" max="1" width="9.28515625" style="5" bestFit="1" customWidth="1"/>
    <col min="2" max="2" width="45.85546875" style="5" customWidth="1"/>
    <col min="3" max="7" width="22.7109375" style="5" customWidth="1"/>
    <col min="8" max="8" width="11.7109375" style="5" customWidth="1"/>
    <col min="9" max="9" width="22.7109375" style="5" customWidth="1"/>
    <col min="10" max="10" width="16.140625" style="5" customWidth="1"/>
    <col min="11" max="11" width="22.7109375" style="5" customWidth="1"/>
    <col min="12" max="12" width="11.7109375" style="5" customWidth="1"/>
    <col min="13" max="13" width="18.42578125" bestFit="1" customWidth="1"/>
    <col min="14" max="14" width="9.140625" style="5"/>
    <col min="15" max="15" width="62.140625" style="5" bestFit="1" customWidth="1"/>
    <col min="16" max="16384" width="9.140625" style="5"/>
  </cols>
  <sheetData>
    <row r="1" spans="1:13" s="13" customFormat="1" ht="22.5" customHeight="1" x14ac:dyDescent="0.25">
      <c r="A1" s="169" t="s">
        <v>86</v>
      </c>
      <c r="B1" s="169"/>
      <c r="C1" s="65"/>
      <c r="D1" s="65"/>
      <c r="E1" s="65"/>
      <c r="F1" s="65"/>
      <c r="M1"/>
    </row>
    <row r="2" spans="1:13" s="33" customFormat="1" ht="31.5" x14ac:dyDescent="0.25">
      <c r="C2" s="34">
        <v>2011</v>
      </c>
      <c r="D2" s="34">
        <v>2010</v>
      </c>
      <c r="E2" s="34">
        <v>2009</v>
      </c>
      <c r="F2" s="34">
        <v>2008</v>
      </c>
      <c r="G2" s="26" t="s">
        <v>245</v>
      </c>
      <c r="H2" s="34" t="s">
        <v>46</v>
      </c>
      <c r="I2" s="26" t="s">
        <v>246</v>
      </c>
      <c r="J2" s="34" t="s">
        <v>46</v>
      </c>
      <c r="K2" s="26" t="s">
        <v>247</v>
      </c>
      <c r="L2" s="34" t="s">
        <v>46</v>
      </c>
      <c r="M2"/>
    </row>
    <row r="3" spans="1:13" s="33" customFormat="1" x14ac:dyDescent="0.25">
      <c r="A3" s="72" t="s">
        <v>256</v>
      </c>
      <c r="B3" s="72" t="s">
        <v>74</v>
      </c>
      <c r="C3" s="34"/>
      <c r="D3" s="34"/>
      <c r="E3" s="34"/>
      <c r="F3" s="34"/>
      <c r="G3" s="26"/>
      <c r="H3" s="34"/>
      <c r="I3" s="26"/>
      <c r="J3" s="34"/>
      <c r="K3" s="26"/>
      <c r="L3" s="34"/>
      <c r="M3"/>
    </row>
    <row r="4" spans="1:13" x14ac:dyDescent="0.25">
      <c r="A4" s="5">
        <v>2</v>
      </c>
      <c r="B4" s="5" t="s">
        <v>72</v>
      </c>
      <c r="C4" s="44">
        <f>'Posição Financeira'!B62-'Posição Financeira'!B27</f>
        <v>0</v>
      </c>
      <c r="D4" s="44">
        <f>'Posição Financeira'!C62-'Posição Financeira'!C27</f>
        <v>0</v>
      </c>
      <c r="E4" s="44">
        <f>'Posição Financeira'!D62-'Posição Financeira'!D27</f>
        <v>0</v>
      </c>
      <c r="F4" s="44">
        <f>'Posição Financeira'!E62-'Posição Financeira'!E27</f>
        <v>0</v>
      </c>
      <c r="G4" s="44">
        <f>C4-D4</f>
        <v>0</v>
      </c>
      <c r="H4" s="10" t="e">
        <f>G4/C4</f>
        <v>#DIV/0!</v>
      </c>
      <c r="I4" s="44">
        <f>D4-E4</f>
        <v>0</v>
      </c>
      <c r="J4" s="10" t="e">
        <f>I4/D4</f>
        <v>#DIV/0!</v>
      </c>
      <c r="K4" s="44">
        <f>E4-F4</f>
        <v>0</v>
      </c>
      <c r="L4" s="10" t="e">
        <f>K4/E4</f>
        <v>#DIV/0!</v>
      </c>
    </row>
    <row r="5" spans="1:13" x14ac:dyDescent="0.25">
      <c r="A5" s="5">
        <v>3</v>
      </c>
      <c r="B5" s="5" t="s">
        <v>73</v>
      </c>
      <c r="C5" s="44">
        <f>'Posição Financeira'!B52</f>
        <v>0</v>
      </c>
      <c r="D5" s="44">
        <f>'Posição Financeira'!C52</f>
        <v>0</v>
      </c>
      <c r="E5" s="44">
        <f>'Posição Financeira'!D52</f>
        <v>0</v>
      </c>
      <c r="F5" s="44">
        <f>'Posição Financeira'!E52</f>
        <v>0</v>
      </c>
      <c r="G5" s="44">
        <f t="shared" ref="G5:G28" si="0">C5-D5</f>
        <v>0</v>
      </c>
      <c r="H5" s="10" t="e">
        <f t="shared" ref="H5:H28" si="1">G5/C5</f>
        <v>#DIV/0!</v>
      </c>
      <c r="I5" s="44">
        <f t="shared" ref="I5:I52" si="2">D5-E5</f>
        <v>0</v>
      </c>
      <c r="J5" s="10" t="e">
        <f t="shared" ref="J5:J52" si="3">I5/D5</f>
        <v>#DIV/0!</v>
      </c>
      <c r="K5" s="44">
        <f t="shared" ref="K5:K52" si="4">E5-F5</f>
        <v>0</v>
      </c>
      <c r="L5" s="10" t="e">
        <f t="shared" ref="L5:L52" si="5">K5/E5</f>
        <v>#DIV/0!</v>
      </c>
    </row>
    <row r="6" spans="1:13" x14ac:dyDescent="0.25">
      <c r="A6"/>
      <c r="B6"/>
      <c r="C6" s="47">
        <f>C4+C5</f>
        <v>0</v>
      </c>
      <c r="D6" s="47">
        <f t="shared" ref="D6:F6" si="6">D4+D5</f>
        <v>0</v>
      </c>
      <c r="E6" s="47">
        <f t="shared" si="6"/>
        <v>0</v>
      </c>
      <c r="F6" s="47">
        <f t="shared" si="6"/>
        <v>0</v>
      </c>
      <c r="G6" s="47">
        <f t="shared" si="0"/>
        <v>0</v>
      </c>
      <c r="H6" s="17" t="e">
        <f t="shared" si="1"/>
        <v>#DIV/0!</v>
      </c>
      <c r="I6" s="47">
        <f t="shared" si="2"/>
        <v>0</v>
      </c>
      <c r="J6" s="17" t="e">
        <f t="shared" si="3"/>
        <v>#DIV/0!</v>
      </c>
      <c r="K6" s="47">
        <f t="shared" si="4"/>
        <v>0</v>
      </c>
      <c r="L6" s="17" t="e">
        <f t="shared" si="5"/>
        <v>#DIV/0!</v>
      </c>
    </row>
    <row r="7" spans="1:13" x14ac:dyDescent="0.25">
      <c r="A7" s="54"/>
      <c r="B7" s="54"/>
      <c r="C7" s="55"/>
      <c r="D7" s="55"/>
      <c r="E7" s="55"/>
      <c r="F7" s="155"/>
      <c r="G7" s="55"/>
      <c r="H7" s="56"/>
      <c r="I7" s="55"/>
      <c r="J7" s="56"/>
      <c r="K7" s="55"/>
      <c r="L7" s="56"/>
    </row>
    <row r="8" spans="1:13" x14ac:dyDescent="0.25">
      <c r="A8" s="5">
        <v>4</v>
      </c>
      <c r="B8" s="5" t="s">
        <v>97</v>
      </c>
      <c r="C8" s="44">
        <f>'Posição Financeira'!B30-'Posição Financeira'!B27</f>
        <v>0</v>
      </c>
      <c r="D8" s="44">
        <f>'Posição Financeira'!C30-'Posição Financeira'!C27</f>
        <v>0</v>
      </c>
      <c r="E8" s="44">
        <f>'Posição Financeira'!D30-'Posição Financeira'!D27</f>
        <v>0</v>
      </c>
      <c r="F8" s="44">
        <f>'Posição Financeira'!E30-'Posição Financeira'!E27</f>
        <v>0</v>
      </c>
      <c r="G8" s="44">
        <f t="shared" si="0"/>
        <v>0</v>
      </c>
      <c r="H8" s="10" t="e">
        <f t="shared" si="1"/>
        <v>#DIV/0!</v>
      </c>
      <c r="I8" s="44">
        <f t="shared" si="2"/>
        <v>0</v>
      </c>
      <c r="J8" s="10" t="e">
        <f t="shared" si="3"/>
        <v>#DIV/0!</v>
      </c>
      <c r="K8" s="44">
        <f t="shared" si="4"/>
        <v>0</v>
      </c>
      <c r="L8" s="10" t="e">
        <f t="shared" si="5"/>
        <v>#DIV/0!</v>
      </c>
    </row>
    <row r="9" spans="1:13" s="75" customFormat="1" x14ac:dyDescent="0.25">
      <c r="A9" s="72" t="s">
        <v>257</v>
      </c>
      <c r="B9" s="72" t="s">
        <v>75</v>
      </c>
      <c r="C9" s="73">
        <f>C6-C8</f>
        <v>0</v>
      </c>
      <c r="D9" s="73">
        <f t="shared" ref="D9:F9" si="7">D6-D8</f>
        <v>0</v>
      </c>
      <c r="E9" s="73">
        <f t="shared" si="7"/>
        <v>0</v>
      </c>
      <c r="F9" s="73">
        <f t="shared" si="7"/>
        <v>0</v>
      </c>
      <c r="G9" s="73">
        <f t="shared" si="0"/>
        <v>0</v>
      </c>
      <c r="H9" s="74" t="e">
        <f t="shared" si="1"/>
        <v>#DIV/0!</v>
      </c>
      <c r="I9" s="73">
        <f t="shared" si="2"/>
        <v>0</v>
      </c>
      <c r="J9" s="74" t="e">
        <f t="shared" si="3"/>
        <v>#DIV/0!</v>
      </c>
      <c r="K9" s="73">
        <f t="shared" si="4"/>
        <v>0</v>
      </c>
      <c r="L9" s="74" t="e">
        <f t="shared" si="5"/>
        <v>#DIV/0!</v>
      </c>
      <c r="M9"/>
    </row>
    <row r="10" spans="1:13" x14ac:dyDescent="0.25">
      <c r="A10" s="54"/>
      <c r="B10" s="54"/>
      <c r="C10" s="55"/>
      <c r="D10" s="55"/>
      <c r="E10" s="55"/>
      <c r="F10" s="55"/>
      <c r="G10" s="55"/>
      <c r="H10" s="56"/>
      <c r="I10" s="55"/>
      <c r="J10" s="56"/>
      <c r="K10" s="55"/>
      <c r="L10" s="56"/>
    </row>
    <row r="11" spans="1:13" x14ac:dyDescent="0.25">
      <c r="A11" s="21">
        <v>6</v>
      </c>
      <c r="B11" s="21" t="s">
        <v>76</v>
      </c>
      <c r="C11" s="45"/>
      <c r="D11" s="45"/>
      <c r="E11" s="45"/>
      <c r="F11" s="45"/>
      <c r="G11" s="45"/>
      <c r="H11" s="11"/>
      <c r="I11" s="45"/>
      <c r="J11" s="11"/>
      <c r="K11" s="45"/>
      <c r="L11" s="11"/>
    </row>
    <row r="12" spans="1:13" x14ac:dyDescent="0.25">
      <c r="A12" s="5">
        <v>6.1</v>
      </c>
      <c r="B12" s="5" t="s">
        <v>77</v>
      </c>
      <c r="C12" s="44">
        <f>'Posição Financeira'!B8</f>
        <v>0</v>
      </c>
      <c r="D12" s="44">
        <f>'Posição Financeira'!C8</f>
        <v>0</v>
      </c>
      <c r="E12" s="44">
        <f>'Posição Financeira'!D8</f>
        <v>0</v>
      </c>
      <c r="F12" s="44">
        <f>'Posição Financeira'!E8</f>
        <v>0</v>
      </c>
      <c r="G12" s="44">
        <f t="shared" si="0"/>
        <v>0</v>
      </c>
      <c r="H12" s="10" t="e">
        <f t="shared" si="1"/>
        <v>#DIV/0!</v>
      </c>
      <c r="I12" s="44">
        <f t="shared" si="2"/>
        <v>0</v>
      </c>
      <c r="J12" s="10" t="e">
        <f t="shared" si="3"/>
        <v>#DIV/0!</v>
      </c>
      <c r="K12" s="44">
        <f t="shared" si="4"/>
        <v>0</v>
      </c>
      <c r="L12" s="10" t="e">
        <f t="shared" si="5"/>
        <v>#DIV/0!</v>
      </c>
    </row>
    <row r="13" spans="1:13" x14ac:dyDescent="0.25">
      <c r="A13" s="5">
        <v>6.2</v>
      </c>
      <c r="B13" s="5" t="s">
        <v>78</v>
      </c>
      <c r="C13" s="44">
        <f>'Posição Financeira'!B10</f>
        <v>0</v>
      </c>
      <c r="D13" s="44">
        <f>'Posição Financeira'!C10</f>
        <v>0</v>
      </c>
      <c r="E13" s="44">
        <f>'Posição Financeira'!D10</f>
        <v>0</v>
      </c>
      <c r="F13" s="44">
        <f>'Posição Financeira'!E10</f>
        <v>0</v>
      </c>
      <c r="G13" s="44">
        <f t="shared" si="0"/>
        <v>0</v>
      </c>
      <c r="H13" s="10" t="e">
        <f t="shared" si="1"/>
        <v>#DIV/0!</v>
      </c>
      <c r="I13" s="44">
        <f t="shared" si="2"/>
        <v>0</v>
      </c>
      <c r="J13" s="10" t="e">
        <f t="shared" si="3"/>
        <v>#DIV/0!</v>
      </c>
      <c r="K13" s="44">
        <f t="shared" si="4"/>
        <v>0</v>
      </c>
      <c r="L13" s="10" t="e">
        <f t="shared" si="5"/>
        <v>#DIV/0!</v>
      </c>
    </row>
    <row r="14" spans="1:13" x14ac:dyDescent="0.25">
      <c r="A14" s="5">
        <v>6.3</v>
      </c>
      <c r="B14" s="5" t="s">
        <v>79</v>
      </c>
      <c r="C14" s="44"/>
      <c r="D14" s="46"/>
      <c r="E14" s="44"/>
      <c r="F14" s="44"/>
      <c r="G14" s="44">
        <f t="shared" si="0"/>
        <v>0</v>
      </c>
      <c r="H14" s="10" t="e">
        <f t="shared" si="1"/>
        <v>#DIV/0!</v>
      </c>
      <c r="I14" s="44">
        <f t="shared" si="2"/>
        <v>0</v>
      </c>
      <c r="J14" s="10" t="e">
        <f t="shared" si="3"/>
        <v>#DIV/0!</v>
      </c>
      <c r="K14" s="44">
        <f t="shared" si="4"/>
        <v>0</v>
      </c>
      <c r="L14" s="10" t="e">
        <f t="shared" si="5"/>
        <v>#DIV/0!</v>
      </c>
    </row>
    <row r="15" spans="1:13" x14ac:dyDescent="0.25">
      <c r="A15" s="5">
        <v>6.4</v>
      </c>
      <c r="B15" s="5" t="s">
        <v>80</v>
      </c>
      <c r="C15" s="44">
        <f>'Posição Financeira'!B11</f>
        <v>0</v>
      </c>
      <c r="D15" s="44">
        <f>'Posição Financeira'!C11</f>
        <v>0</v>
      </c>
      <c r="E15" s="44">
        <f>'Posição Financeira'!D11</f>
        <v>0</v>
      </c>
      <c r="F15" s="44">
        <f>'Posição Financeira'!E11</f>
        <v>0</v>
      </c>
      <c r="G15" s="44">
        <f t="shared" si="0"/>
        <v>0</v>
      </c>
      <c r="H15" s="10" t="e">
        <f t="shared" si="1"/>
        <v>#DIV/0!</v>
      </c>
      <c r="I15" s="44">
        <f t="shared" si="2"/>
        <v>0</v>
      </c>
      <c r="J15" s="10" t="e">
        <f t="shared" si="3"/>
        <v>#DIV/0!</v>
      </c>
      <c r="K15" s="44">
        <f t="shared" si="4"/>
        <v>0</v>
      </c>
      <c r="L15" s="10" t="e">
        <f t="shared" si="5"/>
        <v>#DIV/0!</v>
      </c>
    </row>
    <row r="16" spans="1:13" x14ac:dyDescent="0.25">
      <c r="A16" s="5">
        <v>6.5</v>
      </c>
      <c r="B16" s="5" t="s">
        <v>3</v>
      </c>
      <c r="C16" s="44"/>
      <c r="D16" s="46"/>
      <c r="E16" s="44"/>
      <c r="F16" s="44"/>
      <c r="G16" s="44">
        <f t="shared" si="0"/>
        <v>0</v>
      </c>
      <c r="H16" s="10" t="e">
        <f t="shared" si="1"/>
        <v>#DIV/0!</v>
      </c>
      <c r="I16" s="44">
        <f t="shared" si="2"/>
        <v>0</v>
      </c>
      <c r="J16" s="10" t="e">
        <f t="shared" si="3"/>
        <v>#DIV/0!</v>
      </c>
      <c r="K16" s="44">
        <f t="shared" si="4"/>
        <v>0</v>
      </c>
      <c r="L16" s="10" t="e">
        <f t="shared" si="5"/>
        <v>#DIV/0!</v>
      </c>
    </row>
    <row r="17" spans="1:15" x14ac:dyDescent="0.25">
      <c r="A17" s="5">
        <v>6.6</v>
      </c>
      <c r="B17" s="5" t="s">
        <v>327</v>
      </c>
      <c r="C17" s="44"/>
      <c r="D17" s="46"/>
      <c r="E17" s="44"/>
      <c r="F17" s="44"/>
      <c r="G17" s="44"/>
      <c r="H17" s="10" t="e">
        <f t="shared" si="1"/>
        <v>#DIV/0!</v>
      </c>
      <c r="I17" s="44">
        <f t="shared" si="2"/>
        <v>0</v>
      </c>
      <c r="J17" s="10" t="e">
        <f t="shared" si="3"/>
        <v>#DIV/0!</v>
      </c>
      <c r="K17" s="44">
        <f t="shared" si="4"/>
        <v>0</v>
      </c>
      <c r="L17" s="10" t="e">
        <f t="shared" si="5"/>
        <v>#DIV/0!</v>
      </c>
    </row>
    <row r="18" spans="1:15" x14ac:dyDescent="0.25">
      <c r="B18" s="48"/>
      <c r="C18" s="47">
        <f>SUM(C12:C17)</f>
        <v>0</v>
      </c>
      <c r="D18" s="47">
        <f t="shared" ref="D18:F18" si="8">SUM(D12:D17)</f>
        <v>0</v>
      </c>
      <c r="E18" s="47">
        <f t="shared" si="8"/>
        <v>0</v>
      </c>
      <c r="F18" s="47">
        <f t="shared" si="8"/>
        <v>0</v>
      </c>
      <c r="G18" s="47">
        <f t="shared" si="0"/>
        <v>0</v>
      </c>
      <c r="H18" s="17" t="e">
        <f t="shared" si="1"/>
        <v>#DIV/0!</v>
      </c>
      <c r="I18" s="47">
        <f t="shared" si="2"/>
        <v>0</v>
      </c>
      <c r="J18" s="17" t="e">
        <f t="shared" si="3"/>
        <v>#DIV/0!</v>
      </c>
      <c r="K18" s="47">
        <f t="shared" si="4"/>
        <v>0</v>
      </c>
      <c r="L18" s="17" t="e">
        <f t="shared" si="5"/>
        <v>#DIV/0!</v>
      </c>
    </row>
    <row r="19" spans="1:15" x14ac:dyDescent="0.25">
      <c r="B19" s="48"/>
      <c r="C19" s="44"/>
      <c r="D19" s="46"/>
      <c r="E19" s="44"/>
      <c r="F19" s="44"/>
      <c r="G19" s="44"/>
      <c r="H19" s="10"/>
      <c r="I19" s="44"/>
      <c r="J19" s="10"/>
      <c r="K19" s="44"/>
      <c r="L19" s="10"/>
    </row>
    <row r="20" spans="1:15" x14ac:dyDescent="0.25">
      <c r="A20" s="21">
        <v>7</v>
      </c>
      <c r="B20" s="21" t="s">
        <v>81</v>
      </c>
      <c r="C20" s="45"/>
      <c r="D20" s="45"/>
      <c r="E20" s="45"/>
      <c r="F20" s="45"/>
      <c r="G20" s="45"/>
      <c r="H20" s="11"/>
      <c r="I20" s="45"/>
      <c r="J20" s="11"/>
      <c r="K20" s="45"/>
      <c r="L20" s="11"/>
    </row>
    <row r="21" spans="1:15" x14ac:dyDescent="0.25">
      <c r="A21" s="5">
        <v>7.1</v>
      </c>
      <c r="B21" s="5" t="s">
        <v>82</v>
      </c>
      <c r="C21" s="44"/>
      <c r="D21" s="46"/>
      <c r="E21" s="44"/>
      <c r="F21" s="44"/>
      <c r="G21" s="44">
        <f t="shared" si="0"/>
        <v>0</v>
      </c>
      <c r="H21" s="10" t="e">
        <f t="shared" si="1"/>
        <v>#DIV/0!</v>
      </c>
      <c r="I21" s="44">
        <f t="shared" si="2"/>
        <v>0</v>
      </c>
      <c r="J21" s="10" t="e">
        <f t="shared" si="3"/>
        <v>#DIV/0!</v>
      </c>
      <c r="K21" s="44">
        <f t="shared" si="4"/>
        <v>0</v>
      </c>
      <c r="L21" s="10" t="e">
        <f t="shared" si="5"/>
        <v>#DIV/0!</v>
      </c>
    </row>
    <row r="22" spans="1:15" x14ac:dyDescent="0.25">
      <c r="A22" s="5">
        <v>7.2</v>
      </c>
      <c r="B22" s="5" t="s">
        <v>83</v>
      </c>
      <c r="C22" s="44">
        <f>'Posição Financeira'!B39</f>
        <v>0</v>
      </c>
      <c r="D22" s="44">
        <f>'Posição Financeira'!C39</f>
        <v>0</v>
      </c>
      <c r="E22" s="44">
        <f>'Posição Financeira'!D39</f>
        <v>0</v>
      </c>
      <c r="F22" s="44">
        <f>'Posição Financeira'!E39</f>
        <v>0</v>
      </c>
      <c r="G22" s="44">
        <f t="shared" si="0"/>
        <v>0</v>
      </c>
      <c r="H22" s="10" t="e">
        <f t="shared" si="1"/>
        <v>#DIV/0!</v>
      </c>
      <c r="I22" s="44">
        <f t="shared" si="2"/>
        <v>0</v>
      </c>
      <c r="J22" s="10" t="e">
        <f t="shared" si="3"/>
        <v>#DIV/0!</v>
      </c>
      <c r="K22" s="44">
        <f t="shared" si="4"/>
        <v>0</v>
      </c>
      <c r="L22" s="10" t="e">
        <f t="shared" si="5"/>
        <v>#DIV/0!</v>
      </c>
    </row>
    <row r="23" spans="1:15" x14ac:dyDescent="0.25">
      <c r="A23" s="5">
        <v>7.3</v>
      </c>
      <c r="B23" s="5" t="s">
        <v>21</v>
      </c>
      <c r="C23" s="44"/>
      <c r="D23" s="46"/>
      <c r="E23" s="44"/>
      <c r="F23" s="44"/>
      <c r="G23" s="44">
        <f t="shared" si="0"/>
        <v>0</v>
      </c>
      <c r="H23" s="10" t="e">
        <f t="shared" si="1"/>
        <v>#DIV/0!</v>
      </c>
      <c r="I23" s="44">
        <f t="shared" si="2"/>
        <v>0</v>
      </c>
      <c r="J23" s="10" t="e">
        <f t="shared" si="3"/>
        <v>#DIV/0!</v>
      </c>
      <c r="K23" s="44">
        <f t="shared" si="4"/>
        <v>0</v>
      </c>
      <c r="L23" s="10" t="e">
        <f t="shared" si="5"/>
        <v>#DIV/0!</v>
      </c>
    </row>
    <row r="24" spans="1:15" x14ac:dyDescent="0.25">
      <c r="A24" s="5">
        <v>7.4</v>
      </c>
      <c r="B24" s="5" t="s">
        <v>22</v>
      </c>
      <c r="C24" s="44"/>
      <c r="D24" s="46"/>
      <c r="E24" s="44"/>
      <c r="F24" s="44"/>
      <c r="G24" s="44">
        <f t="shared" si="0"/>
        <v>0</v>
      </c>
      <c r="H24" s="10" t="e">
        <f t="shared" si="1"/>
        <v>#DIV/0!</v>
      </c>
      <c r="I24" s="44">
        <f t="shared" si="2"/>
        <v>0</v>
      </c>
      <c r="J24" s="10" t="e">
        <f t="shared" si="3"/>
        <v>#DIV/0!</v>
      </c>
      <c r="K24" s="44">
        <f t="shared" si="4"/>
        <v>0</v>
      </c>
      <c r="L24" s="10" t="e">
        <f t="shared" si="5"/>
        <v>#DIV/0!</v>
      </c>
    </row>
    <row r="25" spans="1:15" x14ac:dyDescent="0.25">
      <c r="A25" s="5">
        <v>7.5</v>
      </c>
      <c r="B25" s="5" t="s">
        <v>23</v>
      </c>
      <c r="C25" s="44"/>
      <c r="D25" s="46"/>
      <c r="E25" s="44"/>
      <c r="F25" s="44"/>
      <c r="G25" s="44">
        <f t="shared" si="0"/>
        <v>0</v>
      </c>
      <c r="H25" s="10" t="e">
        <f t="shared" si="1"/>
        <v>#DIV/0!</v>
      </c>
      <c r="I25" s="44">
        <f t="shared" si="2"/>
        <v>0</v>
      </c>
      <c r="J25" s="10" t="e">
        <f t="shared" si="3"/>
        <v>#DIV/0!</v>
      </c>
      <c r="K25" s="44">
        <f t="shared" si="4"/>
        <v>0</v>
      </c>
      <c r="L25" s="10" t="e">
        <f t="shared" si="5"/>
        <v>#DIV/0!</v>
      </c>
    </row>
    <row r="26" spans="1:15" x14ac:dyDescent="0.25">
      <c r="B26" s="48"/>
      <c r="C26" s="47">
        <f>SUM(C21:C25)</f>
        <v>0</v>
      </c>
      <c r="D26" s="47">
        <f t="shared" ref="D26:F26" si="9">SUM(D21:D25)</f>
        <v>0</v>
      </c>
      <c r="E26" s="47">
        <f t="shared" si="9"/>
        <v>0</v>
      </c>
      <c r="F26" s="47">
        <f t="shared" si="9"/>
        <v>0</v>
      </c>
      <c r="G26" s="47">
        <f t="shared" si="0"/>
        <v>0</v>
      </c>
      <c r="H26" s="17" t="e">
        <f t="shared" si="1"/>
        <v>#DIV/0!</v>
      </c>
      <c r="I26" s="47">
        <f t="shared" si="2"/>
        <v>0</v>
      </c>
      <c r="J26" s="17" t="e">
        <f t="shared" si="3"/>
        <v>#DIV/0!</v>
      </c>
      <c r="K26" s="47">
        <f t="shared" si="4"/>
        <v>0</v>
      </c>
      <c r="L26" s="17" t="e">
        <f t="shared" si="5"/>
        <v>#DIV/0!</v>
      </c>
    </row>
    <row r="27" spans="1:15" x14ac:dyDescent="0.25">
      <c r="B27" s="48"/>
      <c r="C27" s="55"/>
      <c r="D27" s="55"/>
      <c r="E27" s="55"/>
      <c r="F27" s="55"/>
      <c r="G27" s="55"/>
      <c r="H27" s="56"/>
      <c r="I27" s="55"/>
      <c r="J27" s="56"/>
      <c r="K27" s="55"/>
      <c r="L27" s="56"/>
    </row>
    <row r="28" spans="1:15" x14ac:dyDescent="0.25">
      <c r="A28" s="72" t="s">
        <v>84</v>
      </c>
      <c r="B28" s="72" t="s">
        <v>85</v>
      </c>
      <c r="C28" s="73">
        <f>C18-C26</f>
        <v>0</v>
      </c>
      <c r="D28" s="73">
        <f>D18-D26</f>
        <v>0</v>
      </c>
      <c r="E28" s="73">
        <f>E18-E26</f>
        <v>0</v>
      </c>
      <c r="F28" s="73">
        <f>F18-F26</f>
        <v>0</v>
      </c>
      <c r="G28" s="73">
        <f t="shared" si="0"/>
        <v>0</v>
      </c>
      <c r="H28" s="74" t="e">
        <f t="shared" si="1"/>
        <v>#DIV/0!</v>
      </c>
      <c r="I28" s="73">
        <f t="shared" si="2"/>
        <v>0</v>
      </c>
      <c r="J28" s="74" t="e">
        <f t="shared" si="3"/>
        <v>#DIV/0!</v>
      </c>
      <c r="K28" s="73">
        <f t="shared" si="4"/>
        <v>0</v>
      </c>
      <c r="L28" s="74" t="e">
        <f t="shared" si="5"/>
        <v>#DIV/0!</v>
      </c>
      <c r="N28" s="53"/>
      <c r="O28" s="53"/>
    </row>
    <row r="29" spans="1:15" x14ac:dyDescent="0.25">
      <c r="A29" s="54"/>
      <c r="B29" s="130"/>
      <c r="C29" s="55"/>
      <c r="D29" s="55"/>
      <c r="E29" s="55"/>
      <c r="F29" s="55"/>
      <c r="G29" s="55"/>
      <c r="H29" s="56"/>
      <c r="I29" s="55"/>
      <c r="J29" s="56"/>
      <c r="K29" s="55"/>
      <c r="L29" s="56"/>
      <c r="N29" s="53"/>
      <c r="O29" s="53"/>
    </row>
    <row r="30" spans="1:15" x14ac:dyDescent="0.25">
      <c r="A30" s="72">
        <v>9</v>
      </c>
      <c r="B30" s="21" t="s">
        <v>100</v>
      </c>
      <c r="C30" s="73"/>
      <c r="D30" s="73"/>
      <c r="E30" s="73"/>
      <c r="F30" s="73"/>
      <c r="G30" s="73"/>
      <c r="H30" s="74"/>
      <c r="I30" s="73"/>
      <c r="J30" s="74"/>
      <c r="K30" s="73"/>
      <c r="L30" s="74"/>
    </row>
    <row r="31" spans="1:15" x14ac:dyDescent="0.25">
      <c r="A31" s="114">
        <v>9.1</v>
      </c>
      <c r="B31" s="5" t="s">
        <v>183</v>
      </c>
      <c r="C31" s="44">
        <f>'Posição Financeira'!B6</f>
        <v>0</v>
      </c>
      <c r="D31" s="44">
        <f>'Posição Financeira'!C6</f>
        <v>0</v>
      </c>
      <c r="E31" s="44">
        <f>'Posição Financeira'!D6</f>
        <v>0</v>
      </c>
      <c r="F31" s="44">
        <f>'Posição Financeira'!E6</f>
        <v>0</v>
      </c>
      <c r="G31" s="158">
        <f t="shared" ref="G31:G52" si="10">C31-D31</f>
        <v>0</v>
      </c>
      <c r="H31" s="147" t="e">
        <f t="shared" ref="H31:H52" si="11">G31/C31</f>
        <v>#DIV/0!</v>
      </c>
      <c r="I31" s="158">
        <f t="shared" si="2"/>
        <v>0</v>
      </c>
      <c r="J31" s="147" t="e">
        <f t="shared" si="3"/>
        <v>#DIV/0!</v>
      </c>
      <c r="K31" s="158">
        <f t="shared" si="4"/>
        <v>0</v>
      </c>
      <c r="L31" s="147" t="e">
        <f t="shared" si="5"/>
        <v>#DIV/0!</v>
      </c>
    </row>
    <row r="32" spans="1:15" x14ac:dyDescent="0.25">
      <c r="A32" s="114">
        <v>9.1999999999999993</v>
      </c>
      <c r="B32" s="5" t="s">
        <v>1</v>
      </c>
      <c r="C32" s="44">
        <f>'Posição Financeira'!B7</f>
        <v>0</v>
      </c>
      <c r="D32" s="44">
        <f>'Posição Financeira'!C7</f>
        <v>0</v>
      </c>
      <c r="E32" s="44">
        <f>'Posição Financeira'!D7</f>
        <v>0</v>
      </c>
      <c r="F32" s="44">
        <f>'Posição Financeira'!E7</f>
        <v>0</v>
      </c>
      <c r="G32" s="158">
        <f t="shared" si="10"/>
        <v>0</v>
      </c>
      <c r="H32" s="147" t="e">
        <f t="shared" si="11"/>
        <v>#DIV/0!</v>
      </c>
      <c r="I32" s="158">
        <f t="shared" si="2"/>
        <v>0</v>
      </c>
      <c r="J32" s="147" t="e">
        <f t="shared" si="3"/>
        <v>#DIV/0!</v>
      </c>
      <c r="K32" s="158">
        <f t="shared" si="4"/>
        <v>0</v>
      </c>
      <c r="L32" s="147" t="e">
        <f t="shared" si="5"/>
        <v>#DIV/0!</v>
      </c>
    </row>
    <row r="33" spans="1:12" x14ac:dyDescent="0.25">
      <c r="A33" s="114">
        <v>9.3000000000000007</v>
      </c>
      <c r="B33" s="5" t="s">
        <v>3</v>
      </c>
      <c r="C33" s="46"/>
      <c r="D33" s="46"/>
      <c r="E33" s="44"/>
      <c r="F33" s="44"/>
      <c r="G33" s="158">
        <f t="shared" si="10"/>
        <v>0</v>
      </c>
      <c r="H33" s="147" t="e">
        <f t="shared" si="11"/>
        <v>#DIV/0!</v>
      </c>
      <c r="I33" s="158">
        <f t="shared" si="2"/>
        <v>0</v>
      </c>
      <c r="J33" s="147" t="e">
        <f t="shared" si="3"/>
        <v>#DIV/0!</v>
      </c>
      <c r="K33" s="158">
        <f t="shared" si="4"/>
        <v>0</v>
      </c>
      <c r="L33" s="147">
        <v>0</v>
      </c>
    </row>
    <row r="34" spans="1:12" x14ac:dyDescent="0.25">
      <c r="A34" s="114">
        <v>9.4</v>
      </c>
      <c r="B34" s="5" t="s">
        <v>326</v>
      </c>
      <c r="C34" s="44"/>
      <c r="D34" s="44"/>
      <c r="E34" s="44"/>
      <c r="F34" s="44"/>
      <c r="G34" s="158">
        <f t="shared" si="10"/>
        <v>0</v>
      </c>
      <c r="H34" s="147">
        <v>0</v>
      </c>
      <c r="I34" s="158">
        <f t="shared" si="2"/>
        <v>0</v>
      </c>
      <c r="J34" s="147" t="e">
        <f t="shared" si="3"/>
        <v>#DIV/0!</v>
      </c>
      <c r="K34" s="158">
        <f t="shared" si="4"/>
        <v>0</v>
      </c>
      <c r="L34" s="147">
        <v>0</v>
      </c>
    </row>
    <row r="35" spans="1:12" x14ac:dyDescent="0.25">
      <c r="A35" s="114">
        <v>9.5</v>
      </c>
      <c r="B35" s="5" t="s">
        <v>6</v>
      </c>
      <c r="C35" s="44"/>
      <c r="D35" s="46"/>
      <c r="E35" s="44"/>
      <c r="F35" s="44"/>
      <c r="G35" s="158">
        <f t="shared" si="10"/>
        <v>0</v>
      </c>
      <c r="H35" s="147" t="e">
        <f t="shared" si="11"/>
        <v>#DIV/0!</v>
      </c>
      <c r="I35" s="158">
        <f t="shared" si="2"/>
        <v>0</v>
      </c>
      <c r="J35" s="147" t="e">
        <f t="shared" si="3"/>
        <v>#DIV/0!</v>
      </c>
      <c r="K35" s="158">
        <f t="shared" si="4"/>
        <v>0</v>
      </c>
      <c r="L35" s="147" t="e">
        <f t="shared" si="5"/>
        <v>#DIV/0!</v>
      </c>
    </row>
    <row r="36" spans="1:12" x14ac:dyDescent="0.25">
      <c r="A36" s="114">
        <v>9.6</v>
      </c>
      <c r="B36" s="5" t="s">
        <v>7</v>
      </c>
      <c r="C36" s="44">
        <f>'Posição Financeira'!B13</f>
        <v>0</v>
      </c>
      <c r="D36" s="44">
        <v>1629</v>
      </c>
      <c r="E36" s="44">
        <v>27646138</v>
      </c>
      <c r="F36" s="44">
        <v>16589316</v>
      </c>
      <c r="G36" s="158">
        <f t="shared" si="10"/>
        <v>-1629</v>
      </c>
      <c r="H36" s="147" t="e">
        <f t="shared" si="11"/>
        <v>#DIV/0!</v>
      </c>
      <c r="I36" s="158">
        <f t="shared" si="2"/>
        <v>-27644509</v>
      </c>
      <c r="J36" s="147">
        <f t="shared" si="3"/>
        <v>-16970.232658072437</v>
      </c>
      <c r="K36" s="158">
        <f t="shared" si="4"/>
        <v>11056822</v>
      </c>
      <c r="L36" s="147">
        <f t="shared" si="5"/>
        <v>0.39994092484093074</v>
      </c>
    </row>
    <row r="37" spans="1:12" x14ac:dyDescent="0.25">
      <c r="A37" s="114">
        <v>9.6999999999999993</v>
      </c>
      <c r="B37" s="5" t="s">
        <v>8</v>
      </c>
      <c r="C37" s="44">
        <f>'Posição Financeira'!B14</f>
        <v>0</v>
      </c>
      <c r="D37" s="44">
        <f>'Posição Financeira'!C14</f>
        <v>0</v>
      </c>
      <c r="E37" s="44">
        <f>'Posição Financeira'!D14</f>
        <v>0</v>
      </c>
      <c r="F37" s="44">
        <f>'Posição Financeira'!E14</f>
        <v>0</v>
      </c>
      <c r="G37" s="158">
        <f t="shared" si="10"/>
        <v>0</v>
      </c>
      <c r="H37" s="147" t="e">
        <f t="shared" si="11"/>
        <v>#DIV/0!</v>
      </c>
      <c r="I37" s="158">
        <f t="shared" si="2"/>
        <v>0</v>
      </c>
      <c r="J37" s="147" t="e">
        <f t="shared" si="3"/>
        <v>#DIV/0!</v>
      </c>
      <c r="K37" s="158">
        <f t="shared" si="4"/>
        <v>0</v>
      </c>
      <c r="L37" s="147" t="e">
        <f t="shared" si="5"/>
        <v>#DIV/0!</v>
      </c>
    </row>
    <row r="38" spans="1:12" x14ac:dyDescent="0.25">
      <c r="A38" s="114">
        <v>9.8000000000000007</v>
      </c>
      <c r="B38" s="5" t="s">
        <v>346</v>
      </c>
      <c r="C38" s="44">
        <f>'Posição Financeira'!B15</f>
        <v>0</v>
      </c>
      <c r="D38" s="44">
        <f>'Posição Financeira'!C15</f>
        <v>0</v>
      </c>
      <c r="E38" s="44">
        <f>'Posição Financeira'!D15</f>
        <v>0</v>
      </c>
      <c r="F38" s="44">
        <f>'Posição Financeira'!E15</f>
        <v>0</v>
      </c>
      <c r="G38" s="158">
        <f t="shared" si="10"/>
        <v>0</v>
      </c>
      <c r="H38" s="147">
        <v>0</v>
      </c>
      <c r="I38" s="158">
        <f t="shared" si="2"/>
        <v>0</v>
      </c>
      <c r="J38" s="147" t="e">
        <f t="shared" si="3"/>
        <v>#DIV/0!</v>
      </c>
      <c r="K38" s="158">
        <f t="shared" si="4"/>
        <v>0</v>
      </c>
      <c r="L38" s="147">
        <v>0</v>
      </c>
    </row>
    <row r="39" spans="1:12" x14ac:dyDescent="0.25">
      <c r="C39" s="143">
        <f>SUM(C31:C38)</f>
        <v>0</v>
      </c>
      <c r="D39" s="143">
        <f t="shared" ref="D39:F39" si="12">SUM(D31:D38)</f>
        <v>1629</v>
      </c>
      <c r="E39" s="143">
        <f t="shared" si="12"/>
        <v>27646138</v>
      </c>
      <c r="F39" s="143">
        <f t="shared" si="12"/>
        <v>16589316</v>
      </c>
      <c r="G39" s="143">
        <f t="shared" si="10"/>
        <v>-1629</v>
      </c>
      <c r="H39" s="17" t="e">
        <f t="shared" si="11"/>
        <v>#DIV/0!</v>
      </c>
      <c r="I39" s="143">
        <f t="shared" si="2"/>
        <v>-27644509</v>
      </c>
      <c r="J39" s="17">
        <f t="shared" si="3"/>
        <v>-16970.232658072437</v>
      </c>
      <c r="K39" s="143">
        <f t="shared" si="4"/>
        <v>11056822</v>
      </c>
      <c r="L39" s="17">
        <f t="shared" si="5"/>
        <v>0.39994092484093074</v>
      </c>
    </row>
    <row r="40" spans="1:12" x14ac:dyDescent="0.25">
      <c r="C40" s="130"/>
      <c r="D40" s="130"/>
      <c r="E40" s="130"/>
      <c r="F40" s="130"/>
      <c r="H40" s="10"/>
      <c r="J40" s="10"/>
      <c r="L40" s="10"/>
    </row>
    <row r="41" spans="1:12" x14ac:dyDescent="0.25">
      <c r="A41" s="21">
        <v>10</v>
      </c>
      <c r="B41" s="21" t="s">
        <v>101</v>
      </c>
      <c r="C41" s="130"/>
      <c r="D41" s="130"/>
      <c r="E41" s="130"/>
      <c r="F41" s="130"/>
      <c r="H41" s="10"/>
      <c r="J41" s="10"/>
      <c r="L41" s="10"/>
    </row>
    <row r="42" spans="1:12" x14ac:dyDescent="0.25">
      <c r="A42" s="5">
        <v>10.1</v>
      </c>
      <c r="B42" s="5" t="s">
        <v>345</v>
      </c>
      <c r="C42" s="44">
        <f>'Posição Financeira'!B35</f>
        <v>0</v>
      </c>
      <c r="D42" s="44">
        <f>'Posição Financeira'!C35</f>
        <v>0</v>
      </c>
      <c r="E42" s="44">
        <f>'Posição Financeira'!D35</f>
        <v>0</v>
      </c>
      <c r="F42" s="44">
        <f>'Posição Financeira'!E35</f>
        <v>0</v>
      </c>
      <c r="G42" s="44">
        <f t="shared" si="10"/>
        <v>0</v>
      </c>
      <c r="H42" s="10" t="e">
        <f t="shared" si="11"/>
        <v>#DIV/0!</v>
      </c>
      <c r="I42" s="44">
        <f t="shared" si="2"/>
        <v>0</v>
      </c>
      <c r="J42" s="10" t="e">
        <f t="shared" si="3"/>
        <v>#DIV/0!</v>
      </c>
      <c r="K42" s="44">
        <f t="shared" si="4"/>
        <v>0</v>
      </c>
      <c r="L42" s="10" t="e">
        <f t="shared" si="5"/>
        <v>#DIV/0!</v>
      </c>
    </row>
    <row r="43" spans="1:12" x14ac:dyDescent="0.25">
      <c r="A43" s="5">
        <v>10.199999999999999</v>
      </c>
      <c r="B43" s="5" t="s">
        <v>21</v>
      </c>
      <c r="C43" s="44"/>
      <c r="D43" s="44"/>
      <c r="E43" s="44"/>
      <c r="F43" s="44"/>
      <c r="G43" s="44">
        <f t="shared" si="10"/>
        <v>0</v>
      </c>
      <c r="H43" s="10" t="e">
        <f t="shared" si="11"/>
        <v>#DIV/0!</v>
      </c>
      <c r="I43" s="44">
        <f t="shared" si="2"/>
        <v>0</v>
      </c>
      <c r="J43" s="10" t="e">
        <f t="shared" si="3"/>
        <v>#DIV/0!</v>
      </c>
      <c r="K43" s="44">
        <f t="shared" si="4"/>
        <v>0</v>
      </c>
      <c r="L43" s="10" t="e">
        <f t="shared" si="5"/>
        <v>#DIV/0!</v>
      </c>
    </row>
    <row r="44" spans="1:12" x14ac:dyDescent="0.25">
      <c r="A44" s="5">
        <v>10.3</v>
      </c>
      <c r="B44" s="5" t="s">
        <v>22</v>
      </c>
      <c r="C44" s="44"/>
      <c r="D44" s="44"/>
      <c r="E44" s="44"/>
      <c r="F44" s="44"/>
      <c r="G44" s="44">
        <f t="shared" si="10"/>
        <v>0</v>
      </c>
      <c r="H44" s="10" t="e">
        <f t="shared" si="11"/>
        <v>#DIV/0!</v>
      </c>
      <c r="I44" s="44">
        <f t="shared" si="2"/>
        <v>0</v>
      </c>
      <c r="J44" s="10" t="e">
        <f t="shared" si="3"/>
        <v>#DIV/0!</v>
      </c>
      <c r="K44" s="44">
        <f t="shared" si="4"/>
        <v>0</v>
      </c>
      <c r="L44" s="10" t="e">
        <f t="shared" si="5"/>
        <v>#DIV/0!</v>
      </c>
    </row>
    <row r="45" spans="1:12" x14ac:dyDescent="0.25">
      <c r="A45" s="5">
        <v>10.4</v>
      </c>
      <c r="B45" s="5" t="s">
        <v>23</v>
      </c>
      <c r="C45" s="44"/>
      <c r="D45" s="44"/>
      <c r="E45" s="44"/>
      <c r="F45" s="44"/>
      <c r="G45" s="44">
        <f t="shared" si="10"/>
        <v>0</v>
      </c>
      <c r="H45" s="10" t="e">
        <f t="shared" si="11"/>
        <v>#DIV/0!</v>
      </c>
      <c r="I45" s="44">
        <f t="shared" si="2"/>
        <v>0</v>
      </c>
      <c r="J45" s="10" t="e">
        <f t="shared" si="3"/>
        <v>#DIV/0!</v>
      </c>
      <c r="K45" s="44">
        <f t="shared" si="4"/>
        <v>0</v>
      </c>
      <c r="L45" s="10" t="e">
        <f t="shared" si="5"/>
        <v>#DIV/0!</v>
      </c>
    </row>
    <row r="46" spans="1:12" x14ac:dyDescent="0.25">
      <c r="A46" s="5">
        <v>10.5</v>
      </c>
      <c r="B46" s="5" t="s">
        <v>25</v>
      </c>
      <c r="C46" s="44">
        <f>'Posição Financeira'!B40</f>
        <v>0</v>
      </c>
      <c r="D46" s="44">
        <f>'Posição Financeira'!C40</f>
        <v>0</v>
      </c>
      <c r="E46" s="44">
        <f>'Posição Financeira'!D40</f>
        <v>0</v>
      </c>
      <c r="F46" s="44">
        <f>'Posição Financeira'!E40</f>
        <v>0</v>
      </c>
      <c r="G46" s="44">
        <f t="shared" si="10"/>
        <v>0</v>
      </c>
      <c r="H46" s="10" t="e">
        <f t="shared" si="11"/>
        <v>#DIV/0!</v>
      </c>
      <c r="I46" s="44">
        <f t="shared" si="2"/>
        <v>0</v>
      </c>
      <c r="J46" s="10" t="e">
        <f t="shared" si="3"/>
        <v>#DIV/0!</v>
      </c>
      <c r="K46" s="44">
        <f t="shared" si="4"/>
        <v>0</v>
      </c>
      <c r="L46" s="10" t="e">
        <f t="shared" si="5"/>
        <v>#DIV/0!</v>
      </c>
    </row>
    <row r="47" spans="1:12" x14ac:dyDescent="0.25">
      <c r="A47" s="5">
        <v>10.6</v>
      </c>
      <c r="B47" s="5" t="s">
        <v>26</v>
      </c>
      <c r="C47" s="44"/>
      <c r="D47" s="44"/>
      <c r="E47" s="44"/>
      <c r="F47" s="44"/>
      <c r="G47" s="44">
        <f t="shared" si="10"/>
        <v>0</v>
      </c>
      <c r="H47" s="10" t="e">
        <f t="shared" si="11"/>
        <v>#DIV/0!</v>
      </c>
      <c r="I47" s="44">
        <f t="shared" si="2"/>
        <v>0</v>
      </c>
      <c r="J47" s="10" t="e">
        <f t="shared" si="3"/>
        <v>#DIV/0!</v>
      </c>
      <c r="K47" s="44">
        <f t="shared" si="4"/>
        <v>0</v>
      </c>
      <c r="L47" s="10">
        <v>0</v>
      </c>
    </row>
    <row r="48" spans="1:12" x14ac:dyDescent="0.25">
      <c r="A48" s="5">
        <v>10.7</v>
      </c>
      <c r="B48" s="5" t="s">
        <v>267</v>
      </c>
      <c r="C48" s="44"/>
      <c r="D48" s="44"/>
      <c r="E48" s="44"/>
      <c r="F48" s="44"/>
      <c r="G48" s="44">
        <f t="shared" si="10"/>
        <v>0</v>
      </c>
      <c r="H48" s="10">
        <v>0</v>
      </c>
      <c r="I48" s="44">
        <f t="shared" si="2"/>
        <v>0</v>
      </c>
      <c r="J48" s="10" t="e">
        <f t="shared" si="3"/>
        <v>#DIV/0!</v>
      </c>
      <c r="K48" s="44">
        <f t="shared" si="4"/>
        <v>0</v>
      </c>
      <c r="L48" s="10" t="e">
        <f t="shared" si="5"/>
        <v>#DIV/0!</v>
      </c>
    </row>
    <row r="49" spans="1:15" x14ac:dyDescent="0.25">
      <c r="A49" s="5">
        <v>10.8</v>
      </c>
      <c r="B49" s="5" t="s">
        <v>182</v>
      </c>
      <c r="C49" s="44"/>
      <c r="D49" s="44"/>
      <c r="E49" s="44"/>
      <c r="F49" s="44"/>
      <c r="G49" s="44">
        <f t="shared" si="10"/>
        <v>0</v>
      </c>
      <c r="H49" s="10" t="e">
        <f t="shared" si="11"/>
        <v>#DIV/0!</v>
      </c>
      <c r="I49" s="44">
        <f t="shared" si="2"/>
        <v>0</v>
      </c>
      <c r="J49" s="10" t="e">
        <f t="shared" si="3"/>
        <v>#DIV/0!</v>
      </c>
      <c r="K49" s="44">
        <f t="shared" si="4"/>
        <v>0</v>
      </c>
      <c r="L49" s="10" t="e">
        <f t="shared" si="5"/>
        <v>#DIV/0!</v>
      </c>
    </row>
    <row r="50" spans="1:15" x14ac:dyDescent="0.25">
      <c r="A50" s="5">
        <v>10.9</v>
      </c>
      <c r="B50" s="5" t="s">
        <v>325</v>
      </c>
      <c r="C50" s="44">
        <f>'Posição Financeira'!B63</f>
        <v>0</v>
      </c>
      <c r="D50" s="44">
        <f>'Posição Financeira'!C63</f>
        <v>0</v>
      </c>
      <c r="E50" s="44">
        <f>'Posição Financeira'!D63</f>
        <v>0</v>
      </c>
      <c r="F50" s="44">
        <f>'Posição Financeira'!E63</f>
        <v>0</v>
      </c>
      <c r="G50" s="44">
        <f t="shared" si="10"/>
        <v>0</v>
      </c>
      <c r="H50" s="10" t="e">
        <f t="shared" si="11"/>
        <v>#DIV/0!</v>
      </c>
      <c r="I50" s="44">
        <f t="shared" si="2"/>
        <v>0</v>
      </c>
      <c r="J50" s="10" t="e">
        <f t="shared" si="3"/>
        <v>#DIV/0!</v>
      </c>
      <c r="K50" s="44">
        <f t="shared" si="4"/>
        <v>0</v>
      </c>
      <c r="L50" s="10" t="e">
        <f t="shared" si="5"/>
        <v>#DIV/0!</v>
      </c>
    </row>
    <row r="51" spans="1:15" x14ac:dyDescent="0.25">
      <c r="C51" s="143">
        <f>SUM(C42:C50)</f>
        <v>0</v>
      </c>
      <c r="D51" s="143">
        <f t="shared" ref="D51:F51" si="13">SUM(D42:D50)</f>
        <v>0</v>
      </c>
      <c r="E51" s="143">
        <f t="shared" si="13"/>
        <v>0</v>
      </c>
      <c r="F51" s="143">
        <f t="shared" si="13"/>
        <v>0</v>
      </c>
      <c r="G51" s="143">
        <f t="shared" si="10"/>
        <v>0</v>
      </c>
      <c r="H51" s="17" t="e">
        <f t="shared" si="11"/>
        <v>#DIV/0!</v>
      </c>
      <c r="I51" s="143">
        <f t="shared" si="2"/>
        <v>0</v>
      </c>
      <c r="J51" s="17" t="e">
        <f t="shared" si="3"/>
        <v>#DIV/0!</v>
      </c>
      <c r="K51" s="143">
        <f t="shared" si="4"/>
        <v>0</v>
      </c>
      <c r="L51" s="17" t="e">
        <f t="shared" si="5"/>
        <v>#DIV/0!</v>
      </c>
    </row>
    <row r="52" spans="1:15" x14ac:dyDescent="0.25">
      <c r="A52" s="21" t="s">
        <v>324</v>
      </c>
      <c r="B52" s="72" t="s">
        <v>143</v>
      </c>
      <c r="C52" s="73">
        <f>C39-C51</f>
        <v>0</v>
      </c>
      <c r="D52" s="73">
        <f t="shared" ref="D52:F52" si="14">D39-D51</f>
        <v>1629</v>
      </c>
      <c r="E52" s="73">
        <f t="shared" si="14"/>
        <v>27646138</v>
      </c>
      <c r="F52" s="73">
        <f t="shared" si="14"/>
        <v>16589316</v>
      </c>
      <c r="G52" s="73">
        <f t="shared" si="10"/>
        <v>-1629</v>
      </c>
      <c r="H52" s="74" t="e">
        <f t="shared" si="11"/>
        <v>#DIV/0!</v>
      </c>
      <c r="I52" s="73">
        <f t="shared" si="2"/>
        <v>-27644509</v>
      </c>
      <c r="J52" s="74">
        <f t="shared" si="3"/>
        <v>-16970.232658072437</v>
      </c>
      <c r="K52" s="73">
        <f t="shared" si="4"/>
        <v>11056822</v>
      </c>
      <c r="L52" s="74">
        <f t="shared" si="5"/>
        <v>0.39994092484093074</v>
      </c>
      <c r="N52" s="73"/>
      <c r="O52" s="73"/>
    </row>
    <row r="53" spans="1:15" x14ac:dyDescent="0.25">
      <c r="C53" s="48"/>
      <c r="D53" s="48"/>
      <c r="E53" s="48"/>
      <c r="F53" s="48"/>
      <c r="H53" s="10"/>
      <c r="J53" s="7"/>
      <c r="L53" s="7"/>
    </row>
    <row r="54" spans="1:15" ht="16.5" thickBot="1" x14ac:dyDescent="0.3">
      <c r="C54" s="48"/>
      <c r="D54" s="48"/>
      <c r="E54" s="48"/>
      <c r="F54" s="48"/>
      <c r="J54" s="7"/>
    </row>
    <row r="55" spans="1:15" ht="35.1" customHeight="1" thickTop="1" x14ac:dyDescent="0.25">
      <c r="C55" s="171" t="s">
        <v>253</v>
      </c>
      <c r="D55" s="172"/>
      <c r="E55" s="172"/>
      <c r="F55" s="173"/>
      <c r="J55" s="7"/>
    </row>
    <row r="56" spans="1:15" ht="35.1" customHeight="1" thickBot="1" x14ac:dyDescent="0.3">
      <c r="A56" s="170"/>
      <c r="B56" s="170"/>
      <c r="C56" s="69">
        <v>2011</v>
      </c>
      <c r="D56" s="70">
        <v>2010</v>
      </c>
      <c r="E56" s="70">
        <v>2009</v>
      </c>
      <c r="F56" s="71">
        <v>2008</v>
      </c>
      <c r="G56" s="49"/>
      <c r="H56" s="68"/>
      <c r="I56" s="68"/>
      <c r="J56" s="76"/>
      <c r="K56" s="68"/>
      <c r="L56" s="68"/>
      <c r="N56" s="58"/>
      <c r="O56" s="6"/>
    </row>
    <row r="57" spans="1:15" ht="50.1" customHeight="1" thickTop="1" x14ac:dyDescent="0.25">
      <c r="A57" s="174"/>
      <c r="B57" s="175"/>
      <c r="C57" s="159" t="e">
        <f>(C5+C26+C51)/(C6+C26+C51)</f>
        <v>#DIV/0!</v>
      </c>
      <c r="D57" s="159" t="e">
        <f t="shared" ref="D57:F57" si="15">(D5+D26+D51)/(D6+D26+D51)</f>
        <v>#DIV/0!</v>
      </c>
      <c r="E57" s="159" t="e">
        <f t="shared" si="15"/>
        <v>#DIV/0!</v>
      </c>
      <c r="F57" s="160" t="e">
        <f t="shared" si="15"/>
        <v>#DIV/0!</v>
      </c>
      <c r="G57" s="57"/>
      <c r="H57" s="68"/>
      <c r="I57" s="68"/>
      <c r="J57" s="76"/>
      <c r="K57" s="68"/>
      <c r="L57" s="68"/>
      <c r="N57" s="58"/>
      <c r="O57" s="50"/>
    </row>
    <row r="58" spans="1:15" ht="50.1" customHeight="1" thickBot="1" x14ac:dyDescent="0.3">
      <c r="A58" s="176"/>
      <c r="B58" s="177"/>
      <c r="C58" s="67" t="e">
        <f>(C26+C51)/(C5+C26+C51)</f>
        <v>#DIV/0!</v>
      </c>
      <c r="D58" s="67" t="e">
        <f t="shared" ref="D58:F58" si="16">(D26+D51)/(D5+D26+D51)</f>
        <v>#DIV/0!</v>
      </c>
      <c r="E58" s="67" t="e">
        <f t="shared" si="16"/>
        <v>#DIV/0!</v>
      </c>
      <c r="F58" s="161" t="e">
        <f t="shared" si="16"/>
        <v>#DIV/0!</v>
      </c>
      <c r="G58" s="57"/>
      <c r="H58" s="68"/>
      <c r="I58" s="68"/>
      <c r="J58" s="76"/>
      <c r="K58" s="68"/>
      <c r="L58" s="68"/>
      <c r="N58" s="58"/>
      <c r="O58" s="51"/>
    </row>
    <row r="59" spans="1:15" ht="50.1" customHeight="1" thickTop="1" thickBot="1" x14ac:dyDescent="0.3">
      <c r="A59" s="178"/>
      <c r="B59" s="178"/>
      <c r="C59" s="28"/>
      <c r="D59" s="27"/>
      <c r="E59" s="27"/>
      <c r="F59" s="52"/>
      <c r="G59" s="27"/>
      <c r="H59" s="58"/>
      <c r="I59" s="58"/>
      <c r="J59" s="77"/>
      <c r="K59" s="58"/>
      <c r="L59" s="58"/>
      <c r="N59" s="58"/>
      <c r="O59" s="53"/>
    </row>
    <row r="60" spans="1:15" ht="35.1" customHeight="1" thickTop="1" x14ac:dyDescent="0.25">
      <c r="B60"/>
      <c r="C60" s="171" t="s">
        <v>254</v>
      </c>
      <c r="D60" s="172"/>
      <c r="E60" s="172"/>
      <c r="F60" s="173"/>
      <c r="G60" s="29"/>
      <c r="H60" s="58"/>
      <c r="I60" s="58"/>
      <c r="J60" s="77"/>
      <c r="K60" s="58"/>
      <c r="L60" s="58"/>
      <c r="N60" s="58"/>
      <c r="O60" s="53"/>
    </row>
    <row r="61" spans="1:15" ht="35.1" customHeight="1" thickBot="1" x14ac:dyDescent="0.3">
      <c r="A61" s="178"/>
      <c r="B61" s="178"/>
      <c r="C61" s="69">
        <v>2011</v>
      </c>
      <c r="D61" s="70">
        <v>2010</v>
      </c>
      <c r="E61" s="70">
        <v>2009</v>
      </c>
      <c r="F61" s="71">
        <v>2008</v>
      </c>
      <c r="G61" s="49"/>
      <c r="H61" s="58"/>
      <c r="I61"/>
      <c r="J61" s="77"/>
      <c r="K61" s="58"/>
      <c r="L61" s="58"/>
      <c r="N61" s="58"/>
    </row>
    <row r="62" spans="1:15" ht="50.1" customHeight="1" thickTop="1" x14ac:dyDescent="0.25">
      <c r="A62" s="179"/>
      <c r="B62" s="180"/>
      <c r="C62" s="59" t="e">
        <f>C4/(C5+C26+C51)</f>
        <v>#DIV/0!</v>
      </c>
      <c r="D62" s="59" t="e">
        <f t="shared" ref="D62:E62" si="17">D4/(D5+D26+D51)</f>
        <v>#DIV/0!</v>
      </c>
      <c r="E62" s="59" t="e">
        <f t="shared" si="17"/>
        <v>#DIV/0!</v>
      </c>
      <c r="F62" s="60" t="s">
        <v>347</v>
      </c>
      <c r="G62"/>
      <c r="H62" s="58"/>
      <c r="I62" s="58"/>
      <c r="J62" s="77"/>
      <c r="K62" s="58"/>
      <c r="L62" s="58"/>
      <c r="N62" s="58"/>
    </row>
    <row r="63" spans="1:15" ht="50.1" customHeight="1" x14ac:dyDescent="0.25">
      <c r="A63" s="165"/>
      <c r="B63" s="166"/>
      <c r="C63" s="63" t="e">
        <f>(C5+C26+C51)/C4</f>
        <v>#DIV/0!</v>
      </c>
      <c r="D63" s="63" t="e">
        <f t="shared" ref="D63:E63" si="18">(D5+D26+D51)/D4</f>
        <v>#DIV/0!</v>
      </c>
      <c r="E63" s="63" t="e">
        <f t="shared" si="18"/>
        <v>#DIV/0!</v>
      </c>
      <c r="F63" s="64" t="s">
        <v>347</v>
      </c>
      <c r="G63"/>
      <c r="H63" s="58"/>
      <c r="I63" s="58"/>
      <c r="J63" s="77"/>
      <c r="K63" s="58"/>
      <c r="L63" s="58"/>
      <c r="N63" s="58"/>
    </row>
    <row r="64" spans="1:15" ht="50.1" customHeight="1" thickBot="1" x14ac:dyDescent="0.3">
      <c r="A64" s="167"/>
      <c r="B64" s="168"/>
      <c r="C64" s="61" t="e">
        <f>C4/(C6+C26+C51)</f>
        <v>#DIV/0!</v>
      </c>
      <c r="D64" s="61" t="e">
        <f t="shared" ref="D64:E64" si="19">D4/(D6+D26+D51)</f>
        <v>#DIV/0!</v>
      </c>
      <c r="E64" s="61" t="e">
        <f t="shared" si="19"/>
        <v>#DIV/0!</v>
      </c>
      <c r="F64" s="62" t="s">
        <v>347</v>
      </c>
      <c r="G64" s="57"/>
      <c r="H64" s="58"/>
      <c r="I64" s="58"/>
      <c r="J64" s="77"/>
      <c r="K64" s="58"/>
      <c r="L64" s="58"/>
      <c r="N64" s="58"/>
    </row>
    <row r="65" spans="1:7" ht="50.1" customHeight="1" thickTop="1" x14ac:dyDescent="0.25">
      <c r="C65" s="29"/>
      <c r="D65" s="29"/>
      <c r="E65" s="29"/>
      <c r="F65" s="29"/>
      <c r="G65" s="29"/>
    </row>
    <row r="66" spans="1:7" ht="50.1" customHeight="1" x14ac:dyDescent="0.25">
      <c r="A66"/>
      <c r="B66"/>
      <c r="C66"/>
      <c r="D66"/>
      <c r="E66"/>
      <c r="F66"/>
    </row>
    <row r="67" spans="1:7" x14ac:dyDescent="0.25">
      <c r="A67"/>
      <c r="B67"/>
      <c r="C67"/>
      <c r="D67"/>
      <c r="E67"/>
      <c r="F67"/>
    </row>
    <row r="68" spans="1:7" x14ac:dyDescent="0.25">
      <c r="A68"/>
      <c r="B68"/>
      <c r="C68"/>
      <c r="D68"/>
      <c r="E68"/>
      <c r="F68"/>
    </row>
  </sheetData>
  <mergeCells count="11">
    <mergeCell ref="A63:B63"/>
    <mergeCell ref="A64:B64"/>
    <mergeCell ref="A1:B1"/>
    <mergeCell ref="A56:B56"/>
    <mergeCell ref="C55:F55"/>
    <mergeCell ref="C60:F60"/>
    <mergeCell ref="A57:B57"/>
    <mergeCell ref="A58:B58"/>
    <mergeCell ref="A59:B59"/>
    <mergeCell ref="A61:B61"/>
    <mergeCell ref="A62:B62"/>
  </mergeCells>
  <pageMargins left="0.31496062992125984" right="0.31496062992125984" top="0.35433070866141736" bottom="0.35433070866141736" header="0.31496062992125984" footer="0.31496062992125984"/>
  <pageSetup paperSize="9" scale="9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zoomScale="70" zoomScaleNormal="70" workbookViewId="0">
      <selection activeCell="C17" sqref="C17"/>
    </sheetView>
  </sheetViews>
  <sheetFormatPr defaultRowHeight="15.75" x14ac:dyDescent="0.25"/>
  <cols>
    <col min="1" max="1" width="9.140625" style="5"/>
    <col min="2" max="2" width="38" style="5" bestFit="1" customWidth="1"/>
    <col min="3" max="7" width="22.7109375" style="5" customWidth="1"/>
    <col min="8" max="8" width="11.7109375" style="5" customWidth="1"/>
    <col min="9" max="9" width="22.7109375" style="5" customWidth="1"/>
    <col min="10" max="10" width="15.7109375" style="5" customWidth="1"/>
    <col min="11" max="11" width="22.7109375" style="5" customWidth="1"/>
    <col min="12" max="12" width="11.7109375" style="5" customWidth="1"/>
    <col min="20" max="16384" width="9.140625" style="5"/>
  </cols>
  <sheetData>
    <row r="1" spans="1:19" x14ac:dyDescent="0.25">
      <c r="B1" s="21" t="s">
        <v>85</v>
      </c>
      <c r="E1" s="2"/>
      <c r="F1" s="2"/>
    </row>
    <row r="2" spans="1:19" s="29" customFormat="1" ht="31.5" x14ac:dyDescent="0.25">
      <c r="C2" s="34">
        <v>2011</v>
      </c>
      <c r="D2" s="34">
        <v>2010</v>
      </c>
      <c r="E2" s="34">
        <v>2009</v>
      </c>
      <c r="F2" s="34">
        <v>2008</v>
      </c>
      <c r="G2" s="26" t="s">
        <v>245</v>
      </c>
      <c r="H2" s="34" t="s">
        <v>46</v>
      </c>
      <c r="I2" s="26" t="s">
        <v>246</v>
      </c>
      <c r="J2" s="34" t="s">
        <v>46</v>
      </c>
      <c r="K2" s="26" t="s">
        <v>247</v>
      </c>
      <c r="L2" s="34" t="s">
        <v>46</v>
      </c>
      <c r="M2"/>
      <c r="N2"/>
      <c r="O2"/>
      <c r="P2"/>
      <c r="Q2"/>
      <c r="R2"/>
      <c r="S2"/>
    </row>
    <row r="3" spans="1:19" x14ac:dyDescent="0.25">
      <c r="A3" s="21">
        <v>1</v>
      </c>
      <c r="B3" s="21" t="s">
        <v>87</v>
      </c>
      <c r="C3" s="3"/>
      <c r="D3" s="3"/>
      <c r="E3" s="3"/>
      <c r="F3" s="3"/>
      <c r="G3" s="3"/>
      <c r="H3" s="11"/>
      <c r="I3" s="78"/>
      <c r="J3" s="11"/>
      <c r="K3" s="78"/>
      <c r="L3" s="11"/>
    </row>
    <row r="4" spans="1:19" x14ac:dyDescent="0.25">
      <c r="A4" s="5">
        <v>1.1000000000000001</v>
      </c>
      <c r="B4" s="5" t="s">
        <v>88</v>
      </c>
      <c r="C4" s="4">
        <f>'Balanço Funcional'!C13</f>
        <v>0</v>
      </c>
      <c r="D4" s="4">
        <f>'Balanço Funcional'!D13</f>
        <v>0</v>
      </c>
      <c r="E4" s="4">
        <f>'Balanço Funcional'!E13</f>
        <v>0</v>
      </c>
      <c r="F4" s="4">
        <f>'Balanço Funcional'!F13</f>
        <v>0</v>
      </c>
      <c r="G4" s="44">
        <f>C4-D4</f>
        <v>0</v>
      </c>
      <c r="H4" s="10" t="e">
        <f>G4/C4</f>
        <v>#DIV/0!</v>
      </c>
      <c r="I4" s="44">
        <f>D4-E4</f>
        <v>0</v>
      </c>
      <c r="J4" s="10" t="e">
        <f>I4/D4</f>
        <v>#DIV/0!</v>
      </c>
      <c r="K4" s="44">
        <f>E4-F4</f>
        <v>0</v>
      </c>
      <c r="L4" s="10" t="e">
        <f>K4/E4</f>
        <v>#DIV/0!</v>
      </c>
    </row>
    <row r="5" spans="1:19" x14ac:dyDescent="0.25">
      <c r="A5" s="5">
        <v>1.2</v>
      </c>
      <c r="B5" s="5" t="s">
        <v>77</v>
      </c>
      <c r="C5" s="4">
        <f>'Balanço Funcional'!C12</f>
        <v>0</v>
      </c>
      <c r="D5" s="4">
        <f>'Balanço Funcional'!D12</f>
        <v>0</v>
      </c>
      <c r="E5" s="4">
        <f>'Balanço Funcional'!E12</f>
        <v>0</v>
      </c>
      <c r="F5" s="4">
        <f>'Balanço Funcional'!F12</f>
        <v>0</v>
      </c>
      <c r="G5" s="44">
        <f t="shared" ref="G5:G18" si="0">C5-D5</f>
        <v>0</v>
      </c>
      <c r="H5" s="10" t="e">
        <f t="shared" ref="H5:H18" si="1">G5/C5</f>
        <v>#DIV/0!</v>
      </c>
      <c r="I5" s="44">
        <f t="shared" ref="I5:I18" si="2">D5-E5</f>
        <v>0</v>
      </c>
      <c r="J5" s="10" t="e">
        <f t="shared" ref="J5:J18" si="3">I5/D5</f>
        <v>#DIV/0!</v>
      </c>
      <c r="K5" s="44">
        <f t="shared" ref="K5:K18" si="4">E5-F5</f>
        <v>0</v>
      </c>
      <c r="L5" s="10" t="e">
        <f t="shared" ref="L5:L18" si="5">K5/E5</f>
        <v>#DIV/0!</v>
      </c>
    </row>
    <row r="6" spans="1:19" x14ac:dyDescent="0.25">
      <c r="A6" s="5">
        <v>1.3</v>
      </c>
      <c r="B6" s="5" t="s">
        <v>79</v>
      </c>
      <c r="C6" s="4">
        <f>'Balanço Funcional'!C14</f>
        <v>0</v>
      </c>
      <c r="D6" s="4">
        <f>'Balanço Funcional'!D14</f>
        <v>0</v>
      </c>
      <c r="E6" s="4">
        <f>'Balanço Funcional'!E14</f>
        <v>0</v>
      </c>
      <c r="F6" s="4">
        <f>'Balanço Funcional'!F14</f>
        <v>0</v>
      </c>
      <c r="G6" s="44">
        <f t="shared" si="0"/>
        <v>0</v>
      </c>
      <c r="H6" s="10" t="e">
        <f t="shared" si="1"/>
        <v>#DIV/0!</v>
      </c>
      <c r="I6" s="44">
        <f t="shared" si="2"/>
        <v>0</v>
      </c>
      <c r="J6" s="10" t="e">
        <f t="shared" si="3"/>
        <v>#DIV/0!</v>
      </c>
      <c r="K6" s="44">
        <f t="shared" si="4"/>
        <v>0</v>
      </c>
      <c r="L6" s="10" t="e">
        <f t="shared" si="5"/>
        <v>#DIV/0!</v>
      </c>
    </row>
    <row r="7" spans="1:19" x14ac:dyDescent="0.25">
      <c r="A7" s="5">
        <v>1.4</v>
      </c>
      <c r="B7" s="5" t="s">
        <v>89</v>
      </c>
      <c r="C7" s="4">
        <f>'Balanço Funcional'!C15</f>
        <v>0</v>
      </c>
      <c r="D7" s="4">
        <f>'Balanço Funcional'!D15</f>
        <v>0</v>
      </c>
      <c r="E7" s="4">
        <f>'Balanço Funcional'!E15</f>
        <v>0</v>
      </c>
      <c r="F7" s="4">
        <f>'Balanço Funcional'!F15</f>
        <v>0</v>
      </c>
      <c r="G7" s="44">
        <f t="shared" si="0"/>
        <v>0</v>
      </c>
      <c r="H7" s="10" t="e">
        <f t="shared" si="1"/>
        <v>#DIV/0!</v>
      </c>
      <c r="I7" s="44">
        <f t="shared" si="2"/>
        <v>0</v>
      </c>
      <c r="J7" s="10" t="e">
        <f t="shared" si="3"/>
        <v>#DIV/0!</v>
      </c>
      <c r="K7" s="44">
        <f t="shared" si="4"/>
        <v>0</v>
      </c>
      <c r="L7" s="10" t="e">
        <f t="shared" si="5"/>
        <v>#DIV/0!</v>
      </c>
    </row>
    <row r="8" spans="1:19" x14ac:dyDescent="0.25">
      <c r="A8" s="5">
        <v>1.5</v>
      </c>
      <c r="B8" s="5" t="s">
        <v>90</v>
      </c>
      <c r="C8" s="8">
        <f>'Balanço Funcional'!C16</f>
        <v>0</v>
      </c>
      <c r="D8" s="8">
        <f>'Balanço Funcional'!D16</f>
        <v>0</v>
      </c>
      <c r="E8" s="8">
        <f>'Balanço Funcional'!E16</f>
        <v>0</v>
      </c>
      <c r="F8" s="8">
        <f>'Balanço Funcional'!F16</f>
        <v>0</v>
      </c>
      <c r="G8" s="44">
        <f t="shared" si="0"/>
        <v>0</v>
      </c>
      <c r="H8" s="10" t="e">
        <f t="shared" si="1"/>
        <v>#DIV/0!</v>
      </c>
      <c r="I8" s="44">
        <f t="shared" si="2"/>
        <v>0</v>
      </c>
      <c r="J8" s="10" t="e">
        <f t="shared" si="3"/>
        <v>#DIV/0!</v>
      </c>
      <c r="K8" s="44">
        <f t="shared" si="4"/>
        <v>0</v>
      </c>
      <c r="L8" s="10" t="e">
        <f t="shared" si="5"/>
        <v>#DIV/0!</v>
      </c>
    </row>
    <row r="9" spans="1:19" x14ac:dyDescent="0.25">
      <c r="A9" s="5">
        <v>1.6</v>
      </c>
      <c r="B9" s="5" t="s">
        <v>91</v>
      </c>
      <c r="C9" s="8">
        <f>'Balanço Funcional'!C17</f>
        <v>0</v>
      </c>
      <c r="D9" s="8">
        <f>'Balanço Funcional'!D17</f>
        <v>0</v>
      </c>
      <c r="E9" s="8">
        <f>'Balanço Funcional'!E17</f>
        <v>0</v>
      </c>
      <c r="F9" s="8">
        <f>'Balanço Funcional'!F17</f>
        <v>0</v>
      </c>
      <c r="G9" s="44">
        <f t="shared" si="0"/>
        <v>0</v>
      </c>
      <c r="H9" s="10" t="e">
        <f t="shared" si="1"/>
        <v>#DIV/0!</v>
      </c>
      <c r="I9" s="44">
        <f t="shared" si="2"/>
        <v>0</v>
      </c>
      <c r="J9" s="10" t="e">
        <f t="shared" si="3"/>
        <v>#DIV/0!</v>
      </c>
      <c r="K9" s="48">
        <f t="shared" si="4"/>
        <v>0</v>
      </c>
      <c r="L9" s="10" t="e">
        <f t="shared" si="5"/>
        <v>#DIV/0!</v>
      </c>
    </row>
    <row r="10" spans="1:19" x14ac:dyDescent="0.25">
      <c r="B10" s="4"/>
      <c r="C10" s="15">
        <f>SUM(C4:C9)</f>
        <v>0</v>
      </c>
      <c r="D10" s="15">
        <f>SUM(D4:D9)</f>
        <v>0</v>
      </c>
      <c r="E10" s="15">
        <f>SUM(E4:E9)</f>
        <v>0</v>
      </c>
      <c r="F10" s="15">
        <f>SUM(F4:F9)</f>
        <v>0</v>
      </c>
      <c r="G10" s="15">
        <f t="shared" si="0"/>
        <v>0</v>
      </c>
      <c r="H10" s="17" t="e">
        <f t="shared" si="1"/>
        <v>#DIV/0!</v>
      </c>
      <c r="I10" s="47">
        <f t="shared" si="2"/>
        <v>0</v>
      </c>
      <c r="J10" s="17" t="e">
        <f t="shared" si="3"/>
        <v>#DIV/0!</v>
      </c>
      <c r="K10" s="47">
        <f t="shared" si="4"/>
        <v>0</v>
      </c>
      <c r="L10" s="17" t="e">
        <f t="shared" si="5"/>
        <v>#DIV/0!</v>
      </c>
    </row>
    <row r="11" spans="1:19" x14ac:dyDescent="0.25">
      <c r="A11" s="21">
        <v>2</v>
      </c>
      <c r="B11" s="21" t="s">
        <v>92</v>
      </c>
      <c r="C11" s="3"/>
      <c r="D11" s="3"/>
      <c r="E11" s="3"/>
      <c r="F11" s="3"/>
      <c r="G11" s="80"/>
      <c r="H11" s="11"/>
      <c r="I11" s="80"/>
      <c r="J11" s="11"/>
      <c r="K11" s="80"/>
      <c r="L11" s="11"/>
    </row>
    <row r="12" spans="1:19" x14ac:dyDescent="0.25">
      <c r="A12" s="5">
        <v>2.1</v>
      </c>
      <c r="B12" s="5" t="s">
        <v>82</v>
      </c>
      <c r="C12" s="4">
        <f>'Balanço Funcional'!C21</f>
        <v>0</v>
      </c>
      <c r="D12" s="4">
        <f>'Balanço Funcional'!D21</f>
        <v>0</v>
      </c>
      <c r="E12" s="4">
        <f>'Balanço Funcional'!E21</f>
        <v>0</v>
      </c>
      <c r="F12" s="4">
        <f>'Balanço Funcional'!F21</f>
        <v>0</v>
      </c>
      <c r="G12" s="44">
        <f t="shared" si="0"/>
        <v>0</v>
      </c>
      <c r="H12" s="10" t="e">
        <f t="shared" si="1"/>
        <v>#DIV/0!</v>
      </c>
      <c r="I12" s="44">
        <f t="shared" si="2"/>
        <v>0</v>
      </c>
      <c r="J12" s="10" t="e">
        <f t="shared" si="3"/>
        <v>#DIV/0!</v>
      </c>
      <c r="K12" s="48">
        <f t="shared" si="4"/>
        <v>0</v>
      </c>
      <c r="L12" s="10" t="e">
        <f t="shared" si="5"/>
        <v>#DIV/0!</v>
      </c>
    </row>
    <row r="13" spans="1:19" x14ac:dyDescent="0.25">
      <c r="A13" s="5">
        <v>2.2000000000000002</v>
      </c>
      <c r="B13" s="5" t="s">
        <v>89</v>
      </c>
      <c r="C13" s="4">
        <f>'Balanço Funcional'!C22</f>
        <v>0</v>
      </c>
      <c r="D13" s="4">
        <f>'Balanço Funcional'!D22</f>
        <v>0</v>
      </c>
      <c r="E13" s="4">
        <f>'Balanço Funcional'!E22</f>
        <v>0</v>
      </c>
      <c r="F13" s="4">
        <f>'Balanço Funcional'!F22</f>
        <v>0</v>
      </c>
      <c r="G13" s="48">
        <f t="shared" si="0"/>
        <v>0</v>
      </c>
      <c r="H13" s="10" t="e">
        <f t="shared" si="1"/>
        <v>#DIV/0!</v>
      </c>
      <c r="I13" s="48">
        <f t="shared" si="2"/>
        <v>0</v>
      </c>
      <c r="J13" s="10" t="e">
        <f t="shared" si="3"/>
        <v>#DIV/0!</v>
      </c>
      <c r="K13" s="48">
        <f t="shared" si="4"/>
        <v>0</v>
      </c>
      <c r="L13" s="10" t="e">
        <f t="shared" si="5"/>
        <v>#DIV/0!</v>
      </c>
    </row>
    <row r="14" spans="1:19" x14ac:dyDescent="0.25">
      <c r="A14" s="5">
        <v>2.2999999999999998</v>
      </c>
      <c r="B14" s="5" t="s">
        <v>93</v>
      </c>
      <c r="C14" s="4">
        <f>'Balanço Funcional'!C23</f>
        <v>0</v>
      </c>
      <c r="D14" s="4">
        <f>'Balanço Funcional'!D23</f>
        <v>0</v>
      </c>
      <c r="E14" s="4">
        <f>'Balanço Funcional'!E23</f>
        <v>0</v>
      </c>
      <c r="F14" s="4">
        <f>'Balanço Funcional'!F23</f>
        <v>0</v>
      </c>
      <c r="G14" s="48">
        <f t="shared" si="0"/>
        <v>0</v>
      </c>
      <c r="H14" s="10" t="e">
        <f t="shared" si="1"/>
        <v>#DIV/0!</v>
      </c>
      <c r="I14" s="48">
        <f t="shared" si="2"/>
        <v>0</v>
      </c>
      <c r="J14" s="10" t="e">
        <f t="shared" si="3"/>
        <v>#DIV/0!</v>
      </c>
      <c r="K14" s="48">
        <f t="shared" si="4"/>
        <v>0</v>
      </c>
      <c r="L14" s="10" t="e">
        <f t="shared" si="5"/>
        <v>#DIV/0!</v>
      </c>
    </row>
    <row r="15" spans="1:19" x14ac:dyDescent="0.25">
      <c r="A15" s="5">
        <v>2.4</v>
      </c>
      <c r="B15" s="5" t="s">
        <v>94</v>
      </c>
      <c r="C15" s="8">
        <f>'Balanço Funcional'!C24</f>
        <v>0</v>
      </c>
      <c r="D15" s="8">
        <f>'Balanço Funcional'!D24</f>
        <v>0</v>
      </c>
      <c r="E15" s="8">
        <f>'Balanço Funcional'!E24</f>
        <v>0</v>
      </c>
      <c r="F15" s="8">
        <f>'Balanço Funcional'!F24</f>
        <v>0</v>
      </c>
      <c r="G15" s="44">
        <f t="shared" si="0"/>
        <v>0</v>
      </c>
      <c r="H15" s="10" t="e">
        <f t="shared" si="1"/>
        <v>#DIV/0!</v>
      </c>
      <c r="I15" s="44">
        <f t="shared" si="2"/>
        <v>0</v>
      </c>
      <c r="J15" s="10" t="e">
        <f t="shared" si="3"/>
        <v>#DIV/0!</v>
      </c>
      <c r="K15" s="48">
        <f t="shared" si="4"/>
        <v>0</v>
      </c>
      <c r="L15" s="10" t="e">
        <f t="shared" si="5"/>
        <v>#DIV/0!</v>
      </c>
    </row>
    <row r="16" spans="1:19" x14ac:dyDescent="0.25">
      <c r="A16" s="5">
        <v>2.5</v>
      </c>
      <c r="B16" s="5" t="s">
        <v>95</v>
      </c>
      <c r="C16" s="8">
        <f>'Balanço Funcional'!C25</f>
        <v>0</v>
      </c>
      <c r="D16" s="8">
        <f>'Balanço Funcional'!D25</f>
        <v>0</v>
      </c>
      <c r="E16" s="8">
        <f>'Balanço Funcional'!E25</f>
        <v>0</v>
      </c>
      <c r="F16" s="8">
        <f>'Balanço Funcional'!F25</f>
        <v>0</v>
      </c>
      <c r="G16" s="44">
        <f t="shared" si="0"/>
        <v>0</v>
      </c>
      <c r="H16" s="10" t="e">
        <f t="shared" si="1"/>
        <v>#DIV/0!</v>
      </c>
      <c r="I16" s="44">
        <f t="shared" si="2"/>
        <v>0</v>
      </c>
      <c r="J16" s="10" t="e">
        <f t="shared" si="3"/>
        <v>#DIV/0!</v>
      </c>
      <c r="K16" s="48">
        <f t="shared" si="4"/>
        <v>0</v>
      </c>
      <c r="L16" s="10" t="e">
        <f t="shared" si="5"/>
        <v>#DIV/0!</v>
      </c>
    </row>
    <row r="17" spans="1:19" x14ac:dyDescent="0.25">
      <c r="C17" s="15">
        <f>SUM(C12:C16)</f>
        <v>0</v>
      </c>
      <c r="D17" s="15">
        <f>SUM(D12:D16)</f>
        <v>0</v>
      </c>
      <c r="E17" s="15">
        <f>SUM(E12:E16)</f>
        <v>0</v>
      </c>
      <c r="F17" s="15">
        <f>SUM(F12:F16)</f>
        <v>0</v>
      </c>
      <c r="G17" s="15">
        <f t="shared" si="0"/>
        <v>0</v>
      </c>
      <c r="H17" s="17" t="e">
        <f t="shared" si="1"/>
        <v>#DIV/0!</v>
      </c>
      <c r="I17" s="47">
        <f t="shared" si="2"/>
        <v>0</v>
      </c>
      <c r="J17" s="17" t="e">
        <f t="shared" si="3"/>
        <v>#DIV/0!</v>
      </c>
      <c r="K17" s="47">
        <f t="shared" si="4"/>
        <v>0</v>
      </c>
      <c r="L17" s="17" t="e">
        <f t="shared" si="5"/>
        <v>#DIV/0!</v>
      </c>
    </row>
    <row r="18" spans="1:19" s="53" customFormat="1" x14ac:dyDescent="0.25">
      <c r="A18" s="81" t="s">
        <v>96</v>
      </c>
      <c r="B18" s="72" t="s">
        <v>85</v>
      </c>
      <c r="C18" s="82">
        <f>C10-C17</f>
        <v>0</v>
      </c>
      <c r="D18" s="82">
        <f>D10-D17</f>
        <v>0</v>
      </c>
      <c r="E18" s="82">
        <f>E10-E17</f>
        <v>0</v>
      </c>
      <c r="F18" s="82">
        <f>F10-F17</f>
        <v>0</v>
      </c>
      <c r="G18" s="82">
        <f t="shared" si="0"/>
        <v>0</v>
      </c>
      <c r="H18" s="74" t="e">
        <f t="shared" si="1"/>
        <v>#DIV/0!</v>
      </c>
      <c r="I18" s="104">
        <f t="shared" si="2"/>
        <v>0</v>
      </c>
      <c r="J18" s="74" t="e">
        <f t="shared" si="3"/>
        <v>#DIV/0!</v>
      </c>
      <c r="K18" s="104">
        <f t="shared" si="4"/>
        <v>0</v>
      </c>
      <c r="L18" s="74" t="e">
        <f t="shared" si="5"/>
        <v>#DIV/0!</v>
      </c>
      <c r="M18"/>
      <c r="N18"/>
      <c r="O18"/>
      <c r="P18"/>
      <c r="Q18"/>
      <c r="R18"/>
      <c r="S18"/>
    </row>
    <row r="19" spans="1:19" x14ac:dyDescent="0.25">
      <c r="H19" s="10"/>
      <c r="J19" s="10"/>
      <c r="K19" s="48"/>
      <c r="L19" s="10"/>
    </row>
    <row r="20" spans="1:19" x14ac:dyDescent="0.25">
      <c r="D20" s="4"/>
      <c r="J20" s="10"/>
      <c r="L20" s="10"/>
    </row>
    <row r="21" spans="1:19" x14ac:dyDescent="0.25">
      <c r="D21" s="4"/>
      <c r="J21" s="10"/>
      <c r="L21" s="10"/>
    </row>
    <row r="22" spans="1:19" x14ac:dyDescent="0.25">
      <c r="C22" s="4"/>
      <c r="L22" s="10"/>
    </row>
    <row r="23" spans="1:19" x14ac:dyDescent="0.25">
      <c r="C23" s="4"/>
    </row>
    <row r="24" spans="1:19" x14ac:dyDescent="0.25">
      <c r="C24" s="4"/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opLeftCell="A3" zoomScale="70" zoomScaleNormal="70" workbookViewId="0">
      <selection activeCell="A26" sqref="A26"/>
    </sheetView>
  </sheetViews>
  <sheetFormatPr defaultRowHeight="15.75" x14ac:dyDescent="0.25"/>
  <cols>
    <col min="1" max="1" width="16.85546875" style="90" customWidth="1"/>
    <col min="2" max="2" width="37.28515625" style="5" bestFit="1" customWidth="1"/>
    <col min="3" max="7" width="22.7109375" style="5" customWidth="1"/>
    <col min="8" max="8" width="10.85546875" style="5" customWidth="1"/>
    <col min="9" max="9" width="22.7109375" style="5" customWidth="1"/>
    <col min="10" max="10" width="9.7109375" style="5" customWidth="1"/>
    <col min="11" max="11" width="22.7109375" style="5" customWidth="1"/>
    <col min="12" max="12" width="9.7109375" style="5" customWidth="1"/>
    <col min="13" max="13" width="42.28515625" style="5" bestFit="1" customWidth="1"/>
    <col min="14" max="15" width="18.42578125" style="5" bestFit="1" customWidth="1"/>
    <col min="16" max="16384" width="9.140625" style="5"/>
  </cols>
  <sheetData>
    <row r="1" spans="1:13" x14ac:dyDescent="0.25">
      <c r="B1" s="2"/>
    </row>
    <row r="2" spans="1:13" ht="31.5" x14ac:dyDescent="0.25">
      <c r="C2" s="34">
        <v>2011</v>
      </c>
      <c r="D2" s="34">
        <v>2010</v>
      </c>
      <c r="E2" s="34">
        <v>2009</v>
      </c>
      <c r="F2" s="34">
        <v>2008</v>
      </c>
      <c r="G2" s="26" t="s">
        <v>245</v>
      </c>
      <c r="H2" s="34" t="s">
        <v>46</v>
      </c>
      <c r="I2" s="26" t="s">
        <v>246</v>
      </c>
      <c r="J2" s="34" t="s">
        <v>46</v>
      </c>
      <c r="K2" s="26" t="s">
        <v>247</v>
      </c>
      <c r="L2" s="34" t="s">
        <v>46</v>
      </c>
      <c r="M2"/>
    </row>
    <row r="3" spans="1:13" x14ac:dyDescent="0.25">
      <c r="B3" s="2"/>
      <c r="C3" s="45"/>
      <c r="D3" s="45"/>
      <c r="E3" s="45"/>
      <c r="F3" s="45"/>
      <c r="G3" s="78"/>
      <c r="H3" s="83"/>
      <c r="I3" s="78"/>
      <c r="J3" s="83"/>
      <c r="K3" s="78"/>
      <c r="L3" s="83"/>
      <c r="M3"/>
    </row>
    <row r="4" spans="1:13" x14ac:dyDescent="0.25">
      <c r="A4" s="90">
        <v>1</v>
      </c>
      <c r="B4" s="5" t="s">
        <v>74</v>
      </c>
      <c r="C4" s="44">
        <f>'Balanço Funcional'!C6</f>
        <v>0</v>
      </c>
      <c r="D4" s="44">
        <f>'Balanço Funcional'!D6</f>
        <v>0</v>
      </c>
      <c r="E4" s="44">
        <f>'Balanço Funcional'!E6</f>
        <v>0</v>
      </c>
      <c r="F4" s="44">
        <f>'Balanço Funcional'!F6</f>
        <v>0</v>
      </c>
      <c r="G4" s="66">
        <f>C4-D4</f>
        <v>0</v>
      </c>
      <c r="H4" s="10" t="e">
        <f>G4/C4</f>
        <v>#DIV/0!</v>
      </c>
      <c r="I4" s="66">
        <f>D4-E4</f>
        <v>0</v>
      </c>
      <c r="J4" s="12" t="e">
        <f>I4/D4</f>
        <v>#DIV/0!</v>
      </c>
      <c r="K4" s="66">
        <f>E4-F4</f>
        <v>0</v>
      </c>
      <c r="L4" s="12" t="e">
        <f>K4/E4</f>
        <v>#DIV/0!</v>
      </c>
      <c r="M4"/>
    </row>
    <row r="5" spans="1:13" x14ac:dyDescent="0.25">
      <c r="A5" s="90">
        <v>2</v>
      </c>
      <c r="B5" s="5" t="s">
        <v>97</v>
      </c>
      <c r="C5" s="44">
        <f>'Balanço Funcional'!C8</f>
        <v>0</v>
      </c>
      <c r="D5" s="44">
        <f>'Balanço Funcional'!D8</f>
        <v>0</v>
      </c>
      <c r="E5" s="44">
        <f>'Balanço Funcional'!E8</f>
        <v>0</v>
      </c>
      <c r="F5" s="44">
        <f>'Balanço Funcional'!F8</f>
        <v>0</v>
      </c>
      <c r="G5" s="66">
        <f t="shared" ref="G5:G14" si="0">C5-D5</f>
        <v>0</v>
      </c>
      <c r="H5" s="10" t="e">
        <f t="shared" ref="H5:H14" si="1">G5/C5</f>
        <v>#DIV/0!</v>
      </c>
      <c r="I5" s="66">
        <f t="shared" ref="I5:I13" si="2">D5-E5</f>
        <v>0</v>
      </c>
      <c r="J5" s="12" t="e">
        <f t="shared" ref="J5:J13" si="3">I5/D5</f>
        <v>#DIV/0!</v>
      </c>
      <c r="K5" s="66">
        <f t="shared" ref="K5:K13" si="4">E5-F5</f>
        <v>0</v>
      </c>
      <c r="L5" s="12" t="e">
        <f t="shared" ref="L5:L13" si="5">K5/E5</f>
        <v>#DIV/0!</v>
      </c>
      <c r="M5"/>
    </row>
    <row r="6" spans="1:13" s="21" customFormat="1" x14ac:dyDescent="0.25">
      <c r="A6" s="91" t="s">
        <v>96</v>
      </c>
      <c r="B6" s="21" t="s">
        <v>75</v>
      </c>
      <c r="C6" s="22">
        <f>C4-C5</f>
        <v>0</v>
      </c>
      <c r="D6" s="22">
        <f t="shared" ref="D6:F6" si="6">D4-D5</f>
        <v>0</v>
      </c>
      <c r="E6" s="22">
        <f t="shared" si="6"/>
        <v>0</v>
      </c>
      <c r="F6" s="22">
        <f t="shared" si="6"/>
        <v>0</v>
      </c>
      <c r="G6" s="85">
        <f t="shared" si="0"/>
        <v>0</v>
      </c>
      <c r="H6" s="23" t="e">
        <f t="shared" si="1"/>
        <v>#DIV/0!</v>
      </c>
      <c r="I6" s="85">
        <f t="shared" si="2"/>
        <v>0</v>
      </c>
      <c r="J6" s="86" t="e">
        <f t="shared" si="3"/>
        <v>#DIV/0!</v>
      </c>
      <c r="K6" s="85">
        <f t="shared" si="4"/>
        <v>0</v>
      </c>
      <c r="L6" s="86" t="e">
        <f t="shared" si="5"/>
        <v>#DIV/0!</v>
      </c>
      <c r="M6"/>
    </row>
    <row r="7" spans="1:13" x14ac:dyDescent="0.25">
      <c r="B7" s="2"/>
      <c r="C7" s="45"/>
      <c r="D7" s="45"/>
      <c r="E7" s="45"/>
      <c r="F7" s="45"/>
      <c r="G7" s="84"/>
      <c r="H7" s="11"/>
      <c r="I7" s="84"/>
      <c r="J7" s="83"/>
      <c r="K7" s="84"/>
      <c r="L7" s="83"/>
      <c r="M7"/>
    </row>
    <row r="8" spans="1:13" x14ac:dyDescent="0.25">
      <c r="A8" s="90">
        <v>4</v>
      </c>
      <c r="B8" s="5" t="s">
        <v>98</v>
      </c>
      <c r="C8" s="44">
        <f>'Balanço Funcional'!C18</f>
        <v>0</v>
      </c>
      <c r="D8" s="44">
        <f>'Balanço Funcional'!D18</f>
        <v>0</v>
      </c>
      <c r="E8" s="44">
        <f>'Balanço Funcional'!E18</f>
        <v>0</v>
      </c>
      <c r="F8" s="44">
        <f>'Balanço Funcional'!F18</f>
        <v>0</v>
      </c>
      <c r="G8" s="66">
        <f t="shared" si="0"/>
        <v>0</v>
      </c>
      <c r="H8" s="10" t="e">
        <f t="shared" si="1"/>
        <v>#DIV/0!</v>
      </c>
      <c r="I8" s="66">
        <f t="shared" si="2"/>
        <v>0</v>
      </c>
      <c r="J8" s="12" t="e">
        <f t="shared" si="3"/>
        <v>#DIV/0!</v>
      </c>
      <c r="K8" s="66">
        <f t="shared" si="4"/>
        <v>0</v>
      </c>
      <c r="L8" s="12" t="e">
        <f t="shared" si="5"/>
        <v>#DIV/0!</v>
      </c>
      <c r="M8"/>
    </row>
    <row r="9" spans="1:13" x14ac:dyDescent="0.25">
      <c r="A9" s="90">
        <v>5</v>
      </c>
      <c r="B9" s="5" t="s">
        <v>99</v>
      </c>
      <c r="C9" s="44">
        <f>'Balanço Funcional'!C26</f>
        <v>0</v>
      </c>
      <c r="D9" s="44">
        <f>'Balanço Funcional'!D26</f>
        <v>0</v>
      </c>
      <c r="E9" s="44">
        <f>'Balanço Funcional'!E26</f>
        <v>0</v>
      </c>
      <c r="F9" s="44">
        <f>'Balanço Funcional'!F26</f>
        <v>0</v>
      </c>
      <c r="G9" s="66">
        <f t="shared" si="0"/>
        <v>0</v>
      </c>
      <c r="H9" s="10" t="e">
        <f t="shared" si="1"/>
        <v>#DIV/0!</v>
      </c>
      <c r="I9" s="66">
        <f t="shared" si="2"/>
        <v>0</v>
      </c>
      <c r="J9" s="12" t="e">
        <f t="shared" si="3"/>
        <v>#DIV/0!</v>
      </c>
      <c r="K9" s="66">
        <f t="shared" si="4"/>
        <v>0</v>
      </c>
      <c r="L9" s="12" t="e">
        <f t="shared" si="5"/>
        <v>#DIV/0!</v>
      </c>
      <c r="M9" s="79"/>
    </row>
    <row r="10" spans="1:13" s="21" customFormat="1" x14ac:dyDescent="0.25">
      <c r="A10" s="91" t="s">
        <v>258</v>
      </c>
      <c r="B10" s="21" t="s">
        <v>260</v>
      </c>
      <c r="C10" s="22">
        <f>C8-C9</f>
        <v>0</v>
      </c>
      <c r="D10" s="22">
        <f t="shared" ref="D10:F10" si="7">D8-D9</f>
        <v>0</v>
      </c>
      <c r="E10" s="22">
        <f t="shared" si="7"/>
        <v>0</v>
      </c>
      <c r="F10" s="22">
        <f t="shared" si="7"/>
        <v>0</v>
      </c>
      <c r="G10" s="85">
        <f t="shared" si="0"/>
        <v>0</v>
      </c>
      <c r="H10" s="23" t="e">
        <f t="shared" si="1"/>
        <v>#DIV/0!</v>
      </c>
      <c r="I10" s="85">
        <f t="shared" si="2"/>
        <v>0</v>
      </c>
      <c r="J10" s="86" t="e">
        <f t="shared" si="3"/>
        <v>#DIV/0!</v>
      </c>
      <c r="K10" s="85">
        <f t="shared" si="4"/>
        <v>0</v>
      </c>
      <c r="L10" s="86" t="e">
        <f t="shared" si="5"/>
        <v>#DIV/0!</v>
      </c>
      <c r="M10" s="87"/>
    </row>
    <row r="11" spans="1:13" x14ac:dyDescent="0.25">
      <c r="B11" s="2"/>
      <c r="C11" s="45"/>
      <c r="D11" s="45"/>
      <c r="E11" s="45"/>
      <c r="F11" s="45"/>
      <c r="G11" s="78"/>
      <c r="H11" s="11"/>
      <c r="I11" s="78"/>
      <c r="J11" s="83"/>
      <c r="K11" s="78"/>
      <c r="L11" s="83"/>
      <c r="M11" s="79"/>
    </row>
    <row r="12" spans="1:13" x14ac:dyDescent="0.25">
      <c r="A12" s="90">
        <v>7</v>
      </c>
      <c r="B12" s="5" t="s">
        <v>100</v>
      </c>
      <c r="C12" s="44">
        <f>'Balanço Funcional'!C39</f>
        <v>0</v>
      </c>
      <c r="D12" s="44">
        <f>'Balanço Funcional'!D39</f>
        <v>1629</v>
      </c>
      <c r="E12" s="44">
        <f>'Balanço Funcional'!E39</f>
        <v>27646138</v>
      </c>
      <c r="F12" s="44">
        <f>'Balanço Funcional'!F39</f>
        <v>16589316</v>
      </c>
      <c r="G12" s="66">
        <f t="shared" si="0"/>
        <v>-1629</v>
      </c>
      <c r="H12" s="10" t="e">
        <f t="shared" si="1"/>
        <v>#DIV/0!</v>
      </c>
      <c r="I12" s="66">
        <f t="shared" si="2"/>
        <v>-27644509</v>
      </c>
      <c r="J12" s="12">
        <f t="shared" si="3"/>
        <v>-16970.232658072437</v>
      </c>
      <c r="K12" s="66">
        <f t="shared" si="4"/>
        <v>11056822</v>
      </c>
      <c r="L12" s="12">
        <f t="shared" si="5"/>
        <v>0.39994092484093074</v>
      </c>
      <c r="M12" s="79"/>
    </row>
    <row r="13" spans="1:13" x14ac:dyDescent="0.25">
      <c r="A13" s="90">
        <v>8</v>
      </c>
      <c r="B13" s="5" t="s">
        <v>101</v>
      </c>
      <c r="C13" s="44">
        <f>'Balanço Funcional'!C51</f>
        <v>0</v>
      </c>
      <c r="D13" s="44">
        <f>'Balanço Funcional'!D51</f>
        <v>0</v>
      </c>
      <c r="E13" s="44">
        <f>'Balanço Funcional'!E51</f>
        <v>0</v>
      </c>
      <c r="F13" s="44">
        <f>'Balanço Funcional'!F51</f>
        <v>0</v>
      </c>
      <c r="G13" s="79">
        <f t="shared" si="0"/>
        <v>0</v>
      </c>
      <c r="H13" s="10" t="e">
        <f t="shared" si="1"/>
        <v>#DIV/0!</v>
      </c>
      <c r="I13" s="79">
        <f t="shared" si="2"/>
        <v>0</v>
      </c>
      <c r="J13" s="12" t="e">
        <f t="shared" si="3"/>
        <v>#DIV/0!</v>
      </c>
      <c r="K13" s="79">
        <f t="shared" si="4"/>
        <v>0</v>
      </c>
      <c r="L13" s="12" t="e">
        <f t="shared" si="5"/>
        <v>#DIV/0!</v>
      </c>
    </row>
    <row r="14" spans="1:13" s="21" customFormat="1" x14ac:dyDescent="0.25">
      <c r="A14" s="91" t="s">
        <v>259</v>
      </c>
      <c r="B14" s="21" t="s">
        <v>143</v>
      </c>
      <c r="C14" s="88">
        <f>C6-C10</f>
        <v>0</v>
      </c>
      <c r="D14" s="88">
        <f t="shared" ref="D14:F14" si="8">D6-D10</f>
        <v>0</v>
      </c>
      <c r="E14" s="88">
        <f t="shared" si="8"/>
        <v>0</v>
      </c>
      <c r="F14" s="88">
        <f t="shared" si="8"/>
        <v>0</v>
      </c>
      <c r="G14" s="22">
        <f t="shared" si="0"/>
        <v>0</v>
      </c>
      <c r="H14" s="23" t="e">
        <f t="shared" si="1"/>
        <v>#DIV/0!</v>
      </c>
    </row>
    <row r="17" spans="1:8" x14ac:dyDescent="0.25">
      <c r="B17" s="2"/>
      <c r="C17" s="34">
        <v>2011</v>
      </c>
      <c r="D17" s="34">
        <v>2010</v>
      </c>
      <c r="E17" s="34">
        <v>2009</v>
      </c>
      <c r="F17" s="34">
        <v>2008</v>
      </c>
      <c r="G17" s="157"/>
      <c r="H17" s="157"/>
    </row>
    <row r="18" spans="1:8" x14ac:dyDescent="0.25">
      <c r="A18" s="90">
        <v>1</v>
      </c>
      <c r="B18" s="5" t="s">
        <v>261</v>
      </c>
      <c r="C18" s="44">
        <f>'Balanço Funcional'!C8</f>
        <v>0</v>
      </c>
      <c r="D18" s="44">
        <f>'Balanço Funcional'!D8</f>
        <v>0</v>
      </c>
      <c r="E18" s="44">
        <f>'Balanço Funcional'!E8</f>
        <v>0</v>
      </c>
      <c r="F18" s="44">
        <f>'Balanço Funcional'!F8</f>
        <v>0</v>
      </c>
      <c r="G18" s="157"/>
      <c r="H18" s="157"/>
    </row>
    <row r="19" spans="1:8" x14ac:dyDescent="0.25">
      <c r="A19" s="90">
        <v>2</v>
      </c>
      <c r="B19" s="5" t="s">
        <v>74</v>
      </c>
      <c r="C19" s="44">
        <f>'Balanço Funcional'!C6</f>
        <v>0</v>
      </c>
      <c r="D19" s="44">
        <f>'Balanço Funcional'!D6</f>
        <v>0</v>
      </c>
      <c r="E19" s="44">
        <f>'Balanço Funcional'!E6</f>
        <v>0</v>
      </c>
      <c r="F19" s="44">
        <f>'Balanço Funcional'!F6</f>
        <v>0</v>
      </c>
      <c r="G19" s="157"/>
      <c r="H19" s="157"/>
    </row>
    <row r="20" spans="1:8" s="13" customFormat="1" x14ac:dyDescent="0.25">
      <c r="A20" s="91" t="s">
        <v>266</v>
      </c>
      <c r="B20" s="21" t="s">
        <v>75</v>
      </c>
      <c r="C20" s="22">
        <f>C19-C18</f>
        <v>0</v>
      </c>
      <c r="D20" s="22">
        <f t="shared" ref="D20:F20" si="9">D19-D18</f>
        <v>0</v>
      </c>
      <c r="E20" s="22">
        <f t="shared" si="9"/>
        <v>0</v>
      </c>
      <c r="F20" s="22">
        <f t="shared" si="9"/>
        <v>0</v>
      </c>
      <c r="G20" s="157"/>
      <c r="H20" s="157"/>
    </row>
    <row r="21" spans="1:8" x14ac:dyDescent="0.25">
      <c r="B21" s="2"/>
      <c r="C21" s="45"/>
      <c r="D21" s="45"/>
      <c r="E21" s="45"/>
      <c r="F21" s="45"/>
      <c r="G21" s="89"/>
      <c r="H21" s="89"/>
    </row>
    <row r="22" spans="1:8" x14ac:dyDescent="0.25">
      <c r="A22" s="90">
        <v>4</v>
      </c>
      <c r="B22" s="5" t="s">
        <v>262</v>
      </c>
      <c r="C22" s="44">
        <f>'Balanço Funcional'!C18</f>
        <v>0</v>
      </c>
      <c r="D22" s="44">
        <f>'Balanço Funcional'!D18</f>
        <v>0</v>
      </c>
      <c r="E22" s="44">
        <f>'Balanço Funcional'!E18</f>
        <v>0</v>
      </c>
      <c r="F22" s="44">
        <f>'Balanço Funcional'!F18</f>
        <v>0</v>
      </c>
    </row>
    <row r="23" spans="1:8" x14ac:dyDescent="0.25">
      <c r="A23" s="90">
        <v>5</v>
      </c>
      <c r="B23" s="5" t="s">
        <v>263</v>
      </c>
      <c r="C23" s="44">
        <f>'Balanço Funcional'!C26</f>
        <v>0</v>
      </c>
      <c r="D23" s="44">
        <f>'Balanço Funcional'!D26</f>
        <v>0</v>
      </c>
      <c r="E23" s="44">
        <f>'Balanço Funcional'!E26</f>
        <v>0</v>
      </c>
      <c r="F23" s="44">
        <f>'Balanço Funcional'!F26</f>
        <v>0</v>
      </c>
    </row>
    <row r="24" spans="1:8" s="13" customFormat="1" x14ac:dyDescent="0.25">
      <c r="A24" s="91" t="s">
        <v>258</v>
      </c>
      <c r="B24" s="21" t="s">
        <v>260</v>
      </c>
      <c r="C24" s="22">
        <f>C22-C23</f>
        <v>0</v>
      </c>
      <c r="D24" s="22">
        <f t="shared" ref="D24:F24" si="10">D22-D23</f>
        <v>0</v>
      </c>
      <c r="E24" s="22">
        <f t="shared" si="10"/>
        <v>0</v>
      </c>
      <c r="F24" s="22">
        <f t="shared" si="10"/>
        <v>0</v>
      </c>
    </row>
    <row r="25" spans="1:8" x14ac:dyDescent="0.25">
      <c r="B25" s="2"/>
      <c r="C25" s="45"/>
      <c r="D25" s="45"/>
      <c r="E25" s="45"/>
      <c r="F25" s="45"/>
    </row>
    <row r="26" spans="1:8" x14ac:dyDescent="0.25">
      <c r="A26" s="90">
        <v>7</v>
      </c>
      <c r="B26" s="5" t="s">
        <v>264</v>
      </c>
      <c r="C26" s="44">
        <f>'Balanço Funcional'!C39</f>
        <v>0</v>
      </c>
      <c r="D26" s="44">
        <f>'Balanço Funcional'!D39</f>
        <v>1629</v>
      </c>
      <c r="E26" s="44">
        <f>'Balanço Funcional'!E39</f>
        <v>27646138</v>
      </c>
      <c r="F26" s="44">
        <f>'Balanço Funcional'!F39</f>
        <v>16589316</v>
      </c>
    </row>
    <row r="27" spans="1:8" x14ac:dyDescent="0.25">
      <c r="A27" s="90">
        <v>8</v>
      </c>
      <c r="B27" s="5" t="s">
        <v>265</v>
      </c>
      <c r="C27" s="44">
        <f>'Balanço Funcional'!C51</f>
        <v>0</v>
      </c>
      <c r="D27" s="44">
        <f>'Balanço Funcional'!D51</f>
        <v>0</v>
      </c>
      <c r="E27" s="44">
        <f>'Balanço Funcional'!E51</f>
        <v>0</v>
      </c>
      <c r="F27" s="44">
        <f>'Balanço Funcional'!F51</f>
        <v>0</v>
      </c>
    </row>
    <row r="28" spans="1:8" s="13" customFormat="1" x14ac:dyDescent="0.25">
      <c r="A28" s="91" t="s">
        <v>259</v>
      </c>
      <c r="B28" s="21" t="s">
        <v>143</v>
      </c>
      <c r="C28" s="22">
        <f>C26-C27</f>
        <v>0</v>
      </c>
      <c r="D28" s="22">
        <f t="shared" ref="D28:F28" si="11">D26-D27</f>
        <v>1629</v>
      </c>
      <c r="E28" s="22">
        <f t="shared" si="11"/>
        <v>27646138</v>
      </c>
      <c r="F28" s="22">
        <f t="shared" si="11"/>
        <v>16589316</v>
      </c>
    </row>
    <row r="32" spans="1:8" x14ac:dyDescent="0.25">
      <c r="B32" s="13"/>
      <c r="C32" s="13"/>
      <c r="D32" s="13"/>
      <c r="E32" s="13"/>
      <c r="F32" s="13"/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"/>
  <sheetViews>
    <sheetView topLeftCell="A32" zoomScale="90" zoomScaleNormal="90" workbookViewId="0">
      <selection activeCell="B54" sqref="B54:E55"/>
    </sheetView>
  </sheetViews>
  <sheetFormatPr defaultRowHeight="15.75" x14ac:dyDescent="0.25"/>
  <cols>
    <col min="1" max="1" width="70.7109375" style="5" customWidth="1"/>
    <col min="2" max="3" width="27.28515625" style="5" customWidth="1"/>
    <col min="4" max="4" width="27.5703125" style="5" bestFit="1" customWidth="1"/>
    <col min="5" max="5" width="27.7109375" style="5" bestFit="1" customWidth="1"/>
    <col min="6" max="6" width="9.140625" style="5"/>
    <col min="7" max="7" width="54.140625" style="5" customWidth="1"/>
    <col min="8" max="11" width="22.7109375" style="5" customWidth="1"/>
    <col min="12" max="12" width="45.28515625" style="5" customWidth="1"/>
    <col min="13" max="13" width="9.140625" style="5"/>
    <col min="14" max="14" width="16.140625" style="5" customWidth="1"/>
    <col min="15" max="16384" width="9.140625" style="5"/>
  </cols>
  <sheetData>
    <row r="1" spans="1:14" x14ac:dyDescent="0.25">
      <c r="A1" s="21" t="s">
        <v>140</v>
      </c>
    </row>
    <row r="2" spans="1:14" x14ac:dyDescent="0.25">
      <c r="A2" s="92"/>
      <c r="B2" s="21">
        <v>2011</v>
      </c>
      <c r="C2" s="21">
        <v>2010</v>
      </c>
      <c r="D2" s="21">
        <v>2009</v>
      </c>
      <c r="E2" s="21">
        <v>2008</v>
      </c>
    </row>
    <row r="3" spans="1:14" x14ac:dyDescent="0.25">
      <c r="A3" s="21" t="s">
        <v>102</v>
      </c>
      <c r="B3" s="92"/>
      <c r="C3" s="92"/>
      <c r="D3" s="2"/>
      <c r="E3" s="2"/>
    </row>
    <row r="4" spans="1:14" x14ac:dyDescent="0.25">
      <c r="A4" s="92" t="s">
        <v>103</v>
      </c>
      <c r="B4" s="93">
        <v>6872212265</v>
      </c>
      <c r="C4" s="93">
        <v>4217884234</v>
      </c>
      <c r="D4" s="93">
        <v>7783167222</v>
      </c>
      <c r="E4" s="93">
        <v>7779372079</v>
      </c>
    </row>
    <row r="5" spans="1:14" x14ac:dyDescent="0.25">
      <c r="A5" s="92" t="s">
        <v>104</v>
      </c>
      <c r="B5" s="93">
        <v>-3071030520</v>
      </c>
      <c r="C5" s="93">
        <v>-2142344825</v>
      </c>
      <c r="D5" s="93">
        <v>-4298265954</v>
      </c>
      <c r="E5" s="93">
        <v>-4304337083</v>
      </c>
      <c r="G5" s="2"/>
      <c r="H5" s="21">
        <v>2011</v>
      </c>
      <c r="I5" s="21">
        <v>2010</v>
      </c>
      <c r="J5" s="21">
        <v>2009</v>
      </c>
      <c r="K5" s="21">
        <v>2008</v>
      </c>
      <c r="L5" s="2"/>
      <c r="M5" s="2"/>
    </row>
    <row r="6" spans="1:14" x14ac:dyDescent="0.25">
      <c r="A6" s="92" t="s">
        <v>105</v>
      </c>
      <c r="B6" s="93">
        <v>-1052530685</v>
      </c>
      <c r="C6" s="93">
        <v>-657641753</v>
      </c>
      <c r="D6" s="93">
        <v>-736268577</v>
      </c>
      <c r="E6" s="93">
        <v>-654930966</v>
      </c>
      <c r="G6" s="21" t="s">
        <v>171</v>
      </c>
      <c r="H6" s="79"/>
      <c r="I6" s="79"/>
      <c r="J6" s="79"/>
      <c r="K6" s="79"/>
      <c r="L6" s="79"/>
      <c r="M6" s="12"/>
    </row>
    <row r="7" spans="1:14" x14ac:dyDescent="0.25">
      <c r="A7" s="92" t="s">
        <v>106</v>
      </c>
      <c r="B7" s="93">
        <v>-164560300</v>
      </c>
      <c r="C7" s="93">
        <v>-63765524</v>
      </c>
      <c r="D7" s="93">
        <v>-161179339</v>
      </c>
      <c r="E7" s="93">
        <v>-245970058</v>
      </c>
      <c r="G7" s="5" t="s">
        <v>172</v>
      </c>
      <c r="H7" s="4">
        <f>B4</f>
        <v>6872212265</v>
      </c>
      <c r="I7" s="4">
        <f t="shared" ref="I7:K7" si="0">C4</f>
        <v>4217884234</v>
      </c>
      <c r="J7" s="4">
        <f t="shared" si="0"/>
        <v>7783167222</v>
      </c>
      <c r="K7" s="4">
        <f t="shared" si="0"/>
        <v>7779372079</v>
      </c>
      <c r="L7" s="79"/>
      <c r="M7" s="12"/>
    </row>
    <row r="8" spans="1:14" x14ac:dyDescent="0.25">
      <c r="A8" s="92" t="s">
        <v>107</v>
      </c>
      <c r="B8" s="93">
        <v>-198223997</v>
      </c>
      <c r="C8" s="93">
        <v>-235179099</v>
      </c>
      <c r="D8" s="93">
        <v>-251165791</v>
      </c>
      <c r="E8" s="93">
        <v>-196801097</v>
      </c>
      <c r="G8" s="5" t="s">
        <v>173</v>
      </c>
      <c r="H8" s="4">
        <v>0</v>
      </c>
      <c r="I8" s="4">
        <v>0</v>
      </c>
      <c r="J8" s="4">
        <v>0</v>
      </c>
      <c r="K8" s="4">
        <v>0</v>
      </c>
      <c r="L8" s="79"/>
      <c r="M8" s="12"/>
    </row>
    <row r="9" spans="1:14" x14ac:dyDescent="0.25">
      <c r="A9" s="92" t="s">
        <v>108</v>
      </c>
      <c r="B9" s="93">
        <v>-610714238</v>
      </c>
      <c r="C9" s="93">
        <v>-215112767</v>
      </c>
      <c r="D9" s="93">
        <v>-408674451</v>
      </c>
      <c r="E9" s="93">
        <v>-548446669</v>
      </c>
      <c r="G9" s="5" t="s">
        <v>174</v>
      </c>
      <c r="H9" s="4">
        <f>B5</f>
        <v>-3071030520</v>
      </c>
      <c r="I9" s="4">
        <f t="shared" ref="I9:K9" si="1">C5</f>
        <v>-2142344825</v>
      </c>
      <c r="J9" s="4">
        <f t="shared" si="1"/>
        <v>-4298265954</v>
      </c>
      <c r="K9" s="4">
        <f t="shared" si="1"/>
        <v>-4304337083</v>
      </c>
      <c r="L9" s="79"/>
      <c r="M9" s="12"/>
    </row>
    <row r="10" spans="1:14" ht="15.75" customHeight="1" x14ac:dyDescent="0.25">
      <c r="A10" s="18" t="s">
        <v>109</v>
      </c>
      <c r="B10" s="15">
        <f>SUM(B4:B9)</f>
        <v>1775152525</v>
      </c>
      <c r="C10" s="15">
        <f t="shared" ref="C10" si="2">SUM(C4:C9)</f>
        <v>903840266</v>
      </c>
      <c r="D10" s="15">
        <f t="shared" ref="D10" si="3">SUM(D4:D9)</f>
        <v>1927613110</v>
      </c>
      <c r="E10" s="15">
        <f t="shared" ref="E10" si="4">SUM(E4:E9)</f>
        <v>1828886206</v>
      </c>
      <c r="G10" s="5" t="s">
        <v>175</v>
      </c>
      <c r="H10" s="4">
        <f>B6</f>
        <v>-1052530685</v>
      </c>
      <c r="I10" s="4">
        <f t="shared" ref="I10:K10" si="5">C6</f>
        <v>-657641753</v>
      </c>
      <c r="J10" s="4">
        <f t="shared" si="5"/>
        <v>-736268577</v>
      </c>
      <c r="K10" s="4">
        <f t="shared" si="5"/>
        <v>-654930966</v>
      </c>
      <c r="L10" s="182"/>
      <c r="M10" s="182"/>
      <c r="N10" s="182"/>
    </row>
    <row r="11" spans="1:14" x14ac:dyDescent="0.25">
      <c r="A11" s="5" t="s">
        <v>110</v>
      </c>
      <c r="B11" s="8">
        <v>0</v>
      </c>
      <c r="C11" s="8">
        <v>603033383</v>
      </c>
      <c r="D11" s="8"/>
      <c r="E11" s="8">
        <v>0</v>
      </c>
      <c r="G11" s="5" t="s">
        <v>176</v>
      </c>
      <c r="H11" s="4">
        <f>B9</f>
        <v>-610714238</v>
      </c>
      <c r="I11" s="4">
        <f t="shared" ref="I11:K11" si="6">C9</f>
        <v>-215112767</v>
      </c>
      <c r="J11" s="4">
        <f t="shared" si="6"/>
        <v>-408674451</v>
      </c>
      <c r="K11" s="4">
        <f t="shared" si="6"/>
        <v>-548446669</v>
      </c>
      <c r="L11" s="182"/>
      <c r="M11" s="182"/>
      <c r="N11" s="182"/>
    </row>
    <row r="12" spans="1:14" x14ac:dyDescent="0.25">
      <c r="A12" s="94" t="s">
        <v>111</v>
      </c>
      <c r="B12" s="95">
        <f t="shared" ref="B12" si="7">B10+B11</f>
        <v>1775152525</v>
      </c>
      <c r="C12" s="95">
        <f t="shared" ref="C12" si="8">C10+C11</f>
        <v>1506873649</v>
      </c>
      <c r="D12" s="95">
        <f t="shared" ref="D12" si="9">D10+D11</f>
        <v>1927613110</v>
      </c>
      <c r="E12" s="95">
        <f t="shared" ref="E12" si="10">E10+E11</f>
        <v>1828886206</v>
      </c>
      <c r="G12" s="5" t="s">
        <v>177</v>
      </c>
      <c r="H12" s="4">
        <f>DR!B18</f>
        <v>0</v>
      </c>
      <c r="I12" s="4">
        <f>DR!C18</f>
        <v>0</v>
      </c>
      <c r="J12" s="4">
        <f>DR!D18</f>
        <v>0</v>
      </c>
      <c r="K12" s="4">
        <f>DR!E18</f>
        <v>0</v>
      </c>
      <c r="L12" s="183"/>
      <c r="M12" s="183"/>
      <c r="N12" s="183"/>
    </row>
    <row r="13" spans="1:14" ht="15.75" customHeight="1" x14ac:dyDescent="0.25">
      <c r="A13" s="92"/>
      <c r="B13" s="96"/>
      <c r="C13" s="93"/>
      <c r="D13" s="4"/>
      <c r="E13" s="4"/>
      <c r="G13" s="18" t="s">
        <v>270</v>
      </c>
      <c r="H13" s="101">
        <f>SUM(H7:H11)-H12</f>
        <v>2137936822</v>
      </c>
      <c r="I13" s="101">
        <f t="shared" ref="I13:K13" si="11">SUM(I7:I11)-I12</f>
        <v>1202784889</v>
      </c>
      <c r="J13" s="101">
        <f t="shared" si="11"/>
        <v>2339958240</v>
      </c>
      <c r="K13" s="101">
        <f t="shared" si="11"/>
        <v>2271657361</v>
      </c>
      <c r="L13" s="183"/>
      <c r="M13" s="183"/>
      <c r="N13" s="183"/>
    </row>
    <row r="14" spans="1:14" x14ac:dyDescent="0.25">
      <c r="A14" s="21" t="s">
        <v>112</v>
      </c>
      <c r="B14" s="96"/>
      <c r="C14" s="93"/>
      <c r="D14" s="3"/>
      <c r="E14" s="3"/>
      <c r="G14" s="2"/>
      <c r="H14" s="4"/>
      <c r="I14" s="4"/>
      <c r="J14" s="4"/>
      <c r="K14" s="4"/>
      <c r="L14" s="183"/>
      <c r="M14" s="183"/>
      <c r="N14" s="183"/>
    </row>
    <row r="15" spans="1:14" x14ac:dyDescent="0.25">
      <c r="A15" s="92" t="s">
        <v>113</v>
      </c>
      <c r="B15" s="96"/>
      <c r="C15" s="93"/>
      <c r="D15" s="4"/>
      <c r="E15" s="4"/>
      <c r="G15" s="21" t="s">
        <v>178</v>
      </c>
      <c r="H15" s="4"/>
      <c r="I15" s="4"/>
      <c r="J15" s="4"/>
      <c r="K15" s="4"/>
      <c r="L15" s="183"/>
      <c r="M15" s="183"/>
      <c r="N15" s="183"/>
    </row>
    <row r="16" spans="1:14" x14ac:dyDescent="0.25">
      <c r="A16" s="92" t="s">
        <v>114</v>
      </c>
      <c r="B16" s="93"/>
      <c r="C16" s="93"/>
      <c r="D16" s="93"/>
      <c r="E16" s="93"/>
      <c r="G16" s="5" t="s">
        <v>179</v>
      </c>
      <c r="H16" s="4">
        <f>B20+B43</f>
        <v>0</v>
      </c>
      <c r="I16" s="4">
        <f t="shared" ref="I16:K16" si="12">C20+C43</f>
        <v>0</v>
      </c>
      <c r="J16" s="4">
        <f t="shared" si="12"/>
        <v>0</v>
      </c>
      <c r="K16" s="4">
        <f t="shared" si="12"/>
        <v>0</v>
      </c>
      <c r="L16" s="183"/>
      <c r="M16" s="183"/>
      <c r="N16" s="183"/>
    </row>
    <row r="17" spans="1:14" x14ac:dyDescent="0.25">
      <c r="A17" s="92" t="s">
        <v>115</v>
      </c>
      <c r="B17" s="93"/>
      <c r="C17" s="93"/>
      <c r="D17" s="93"/>
      <c r="E17" s="93"/>
      <c r="G17" s="5" t="s">
        <v>180</v>
      </c>
      <c r="H17" s="4">
        <f>0</f>
        <v>0</v>
      </c>
      <c r="I17" s="4">
        <v>0</v>
      </c>
      <c r="J17" s="4"/>
      <c r="K17" s="4"/>
      <c r="L17" s="185"/>
      <c r="M17" s="185"/>
      <c r="N17" s="185"/>
    </row>
    <row r="18" spans="1:14" x14ac:dyDescent="0.25">
      <c r="A18" s="92" t="s">
        <v>116</v>
      </c>
      <c r="B18" s="93"/>
      <c r="C18" s="93"/>
      <c r="D18" s="93"/>
      <c r="E18" s="93"/>
      <c r="G18" s="5" t="s">
        <v>181</v>
      </c>
      <c r="H18" s="4">
        <f>B7</f>
        <v>-164560300</v>
      </c>
      <c r="I18" s="4">
        <f t="shared" ref="I18:K18" si="13">C7</f>
        <v>-63765524</v>
      </c>
      <c r="J18" s="4">
        <f t="shared" si="13"/>
        <v>-161179339</v>
      </c>
      <c r="K18" s="4">
        <f t="shared" si="13"/>
        <v>-245970058</v>
      </c>
      <c r="L18" s="185"/>
      <c r="M18" s="185"/>
      <c r="N18" s="185"/>
    </row>
    <row r="19" spans="1:14" x14ac:dyDescent="0.25">
      <c r="A19" s="92" t="s">
        <v>117</v>
      </c>
      <c r="B19" s="93"/>
      <c r="C19" s="93"/>
      <c r="D19" s="93"/>
      <c r="E19" s="93"/>
      <c r="G19" s="18" t="s">
        <v>271</v>
      </c>
      <c r="H19" s="101">
        <f>SUM(H16:H18)</f>
        <v>-164560300</v>
      </c>
      <c r="I19" s="101">
        <f t="shared" ref="I19:K19" si="14">SUM(I16:I18)</f>
        <v>-63765524</v>
      </c>
      <c r="J19" s="101">
        <f t="shared" si="14"/>
        <v>-161179339</v>
      </c>
      <c r="K19" s="101">
        <f t="shared" si="14"/>
        <v>-245970058</v>
      </c>
      <c r="L19" s="185"/>
      <c r="M19" s="185"/>
      <c r="N19" s="185"/>
    </row>
    <row r="20" spans="1:14" ht="15.75" customHeight="1" x14ac:dyDescent="0.25">
      <c r="A20" s="92" t="s">
        <v>118</v>
      </c>
      <c r="B20" s="93"/>
      <c r="C20" s="93"/>
      <c r="D20" s="93"/>
      <c r="E20" s="93"/>
      <c r="G20" s="2"/>
      <c r="H20" s="4"/>
      <c r="I20" s="4"/>
      <c r="J20" s="4"/>
      <c r="K20" s="4"/>
      <c r="L20" s="181"/>
      <c r="M20" s="181"/>
      <c r="N20" s="181"/>
    </row>
    <row r="21" spans="1:14" x14ac:dyDescent="0.25">
      <c r="A21" s="92" t="s">
        <v>119</v>
      </c>
      <c r="B21" s="93"/>
      <c r="C21" s="93"/>
      <c r="D21" s="93"/>
      <c r="E21" s="93"/>
      <c r="G21" s="21" t="s">
        <v>272</v>
      </c>
      <c r="H21" s="102">
        <f>H13+H19</f>
        <v>1973376522</v>
      </c>
      <c r="I21" s="102">
        <f t="shared" ref="I21:K21" si="15">I13+I19</f>
        <v>1139019365</v>
      </c>
      <c r="J21" s="102">
        <f t="shared" si="15"/>
        <v>2178778901</v>
      </c>
      <c r="K21" s="102">
        <f t="shared" si="15"/>
        <v>2025687303</v>
      </c>
      <c r="L21" s="181"/>
      <c r="M21" s="181"/>
      <c r="N21" s="181"/>
    </row>
    <row r="22" spans="1:14" x14ac:dyDescent="0.25">
      <c r="A22" s="92"/>
      <c r="B22" s="15">
        <f>SUM(B16:B21)</f>
        <v>0</v>
      </c>
      <c r="C22" s="15">
        <f t="shared" ref="C22" si="16">SUM(C16:C21)</f>
        <v>0</v>
      </c>
      <c r="D22" s="15">
        <f t="shared" ref="D22" si="17">SUM(D16:D21)</f>
        <v>0</v>
      </c>
      <c r="E22" s="15">
        <f t="shared" ref="E22" si="18">SUM(E16:E21)</f>
        <v>0</v>
      </c>
      <c r="G22" s="2"/>
      <c r="H22" s="4"/>
      <c r="I22" s="4"/>
      <c r="J22" s="4"/>
      <c r="K22" s="4"/>
      <c r="L22" s="181"/>
      <c r="M22" s="181"/>
      <c r="N22" s="181"/>
    </row>
    <row r="23" spans="1:14" x14ac:dyDescent="0.25">
      <c r="A23" s="2" t="s">
        <v>120</v>
      </c>
      <c r="B23" s="96"/>
      <c r="C23" s="93"/>
      <c r="D23" s="3"/>
      <c r="E23" s="3"/>
      <c r="G23" s="5" t="s">
        <v>277</v>
      </c>
      <c r="H23" s="8">
        <f>B25</f>
        <v>0</v>
      </c>
      <c r="I23" s="8">
        <f t="shared" ref="I23:K23" si="19">C25</f>
        <v>0</v>
      </c>
      <c r="J23" s="8">
        <f t="shared" si="19"/>
        <v>0</v>
      </c>
      <c r="K23" s="8">
        <f t="shared" si="19"/>
        <v>0</v>
      </c>
      <c r="L23" s="181"/>
      <c r="M23" s="181"/>
      <c r="N23" s="181"/>
    </row>
    <row r="24" spans="1:14" x14ac:dyDescent="0.25">
      <c r="A24" s="92" t="s">
        <v>121</v>
      </c>
      <c r="B24" s="96"/>
      <c r="C24" s="93"/>
      <c r="D24" s="93"/>
      <c r="E24" s="93"/>
      <c r="G24" s="21" t="s">
        <v>273</v>
      </c>
      <c r="H24" s="102">
        <f>H21-H23</f>
        <v>1973376522</v>
      </c>
      <c r="I24" s="102">
        <f t="shared" ref="I24:K24" si="20">I21-I23</f>
        <v>1139019365</v>
      </c>
      <c r="J24" s="102">
        <f t="shared" si="20"/>
        <v>2178778901</v>
      </c>
      <c r="K24" s="102">
        <f t="shared" si="20"/>
        <v>2025687303</v>
      </c>
      <c r="L24" s="186"/>
      <c r="M24" s="186"/>
      <c r="N24" s="186"/>
    </row>
    <row r="25" spans="1:14" x14ac:dyDescent="0.25">
      <c r="A25" s="92" t="s">
        <v>122</v>
      </c>
      <c r="B25" s="96"/>
      <c r="C25" s="93"/>
      <c r="D25" s="93"/>
      <c r="E25" s="93"/>
      <c r="H25" s="4"/>
      <c r="I25" s="4"/>
      <c r="J25" s="4"/>
      <c r="K25" s="4"/>
      <c r="L25" s="186"/>
      <c r="M25" s="186"/>
      <c r="N25" s="186"/>
    </row>
    <row r="26" spans="1:14" x14ac:dyDescent="0.25">
      <c r="A26" s="92" t="s">
        <v>116</v>
      </c>
      <c r="B26" s="96"/>
      <c r="C26" s="93"/>
      <c r="D26" s="93"/>
      <c r="E26" s="93"/>
      <c r="G26" s="5" t="s">
        <v>279</v>
      </c>
      <c r="H26" s="4">
        <v>0</v>
      </c>
      <c r="I26" s="4">
        <v>0</v>
      </c>
      <c r="J26" s="4">
        <v>0</v>
      </c>
      <c r="K26" s="4">
        <v>0</v>
      </c>
      <c r="L26" s="186"/>
      <c r="M26" s="186"/>
      <c r="N26" s="186"/>
    </row>
    <row r="27" spans="1:14" x14ac:dyDescent="0.25">
      <c r="A27" s="92" t="s">
        <v>119</v>
      </c>
      <c r="B27" s="96"/>
      <c r="C27" s="93"/>
      <c r="D27" s="93"/>
      <c r="E27" s="93"/>
      <c r="G27" s="21" t="s">
        <v>274</v>
      </c>
      <c r="H27" s="102">
        <f>H24-H26</f>
        <v>1973376522</v>
      </c>
      <c r="I27" s="102">
        <f t="shared" ref="I27:K27" si="21">I24-I26</f>
        <v>1139019365</v>
      </c>
      <c r="J27" s="102">
        <f t="shared" si="21"/>
        <v>2178778901</v>
      </c>
      <c r="K27" s="102">
        <f t="shared" si="21"/>
        <v>2025687303</v>
      </c>
      <c r="L27" s="181"/>
      <c r="M27" s="181"/>
      <c r="N27" s="181"/>
    </row>
    <row r="28" spans="1:14" x14ac:dyDescent="0.25">
      <c r="A28" s="92"/>
      <c r="B28" s="15">
        <f>SUM(B24:B27)</f>
        <v>0</v>
      </c>
      <c r="C28" s="15">
        <f t="shared" ref="C28" si="22">SUM(C24:C27)</f>
        <v>0</v>
      </c>
      <c r="D28" s="15">
        <f t="shared" ref="D28" si="23">SUM(D24:D27)</f>
        <v>0</v>
      </c>
      <c r="E28" s="15">
        <f t="shared" ref="E28" si="24">SUM(E24:E27)</f>
        <v>0</v>
      </c>
      <c r="H28" s="4"/>
      <c r="I28" s="4"/>
      <c r="J28" s="4"/>
      <c r="K28" s="4"/>
      <c r="L28" s="181"/>
      <c r="M28" s="181"/>
      <c r="N28" s="181"/>
    </row>
    <row r="29" spans="1:14" x14ac:dyDescent="0.25">
      <c r="A29" s="92"/>
      <c r="B29" s="97"/>
      <c r="C29" s="97"/>
      <c r="D29" s="97"/>
      <c r="E29" s="97"/>
      <c r="G29" s="5" t="s">
        <v>278</v>
      </c>
      <c r="H29" s="4">
        <f>B20+B45+B44</f>
        <v>0</v>
      </c>
      <c r="I29" s="4">
        <f t="shared" ref="I29:K29" si="25">C20+C45+C44</f>
        <v>0</v>
      </c>
      <c r="J29" s="4">
        <f t="shared" si="25"/>
        <v>0</v>
      </c>
      <c r="K29" s="4">
        <f t="shared" si="25"/>
        <v>0</v>
      </c>
      <c r="L29" s="181"/>
      <c r="M29" s="181"/>
      <c r="N29" s="181"/>
    </row>
    <row r="30" spans="1:14" x14ac:dyDescent="0.25">
      <c r="A30" s="98" t="s">
        <v>123</v>
      </c>
      <c r="B30" s="99">
        <f>B22+B28</f>
        <v>0</v>
      </c>
      <c r="C30" s="99">
        <f t="shared" ref="C30" si="26">C22+C28</f>
        <v>0</v>
      </c>
      <c r="D30" s="99">
        <f t="shared" ref="D30" si="27">D22+D28</f>
        <v>0</v>
      </c>
      <c r="E30" s="99">
        <f t="shared" ref="E30" si="28">E22+E28</f>
        <v>0</v>
      </c>
      <c r="G30" s="21" t="s">
        <v>275</v>
      </c>
      <c r="H30" s="102">
        <f>H27-H29</f>
        <v>1973376522</v>
      </c>
      <c r="I30" s="102">
        <f t="shared" ref="I30:K30" si="29">I27-I29</f>
        <v>1139019365</v>
      </c>
      <c r="J30" s="102">
        <f t="shared" si="29"/>
        <v>2178778901</v>
      </c>
      <c r="K30" s="102">
        <f t="shared" si="29"/>
        <v>2025687303</v>
      </c>
      <c r="L30" s="181"/>
      <c r="M30" s="181"/>
      <c r="N30" s="181"/>
    </row>
    <row r="31" spans="1:14" ht="15.75" customHeight="1" x14ac:dyDescent="0.25">
      <c r="A31" s="5" t="s">
        <v>124</v>
      </c>
      <c r="B31" s="4"/>
      <c r="C31" s="8"/>
      <c r="D31" s="8"/>
      <c r="E31" s="8">
        <v>0</v>
      </c>
      <c r="H31" s="4"/>
      <c r="I31" s="4"/>
      <c r="J31" s="4"/>
      <c r="K31" s="4"/>
      <c r="L31" s="184"/>
      <c r="M31" s="184"/>
      <c r="N31" s="184"/>
    </row>
    <row r="32" spans="1:14" x14ac:dyDescent="0.25">
      <c r="A32" s="94" t="s">
        <v>125</v>
      </c>
      <c r="B32" s="95">
        <f t="shared" ref="B32" si="30">B30+B31</f>
        <v>0</v>
      </c>
      <c r="C32" s="95">
        <f t="shared" ref="C32" si="31">C30+C31</f>
        <v>0</v>
      </c>
      <c r="D32" s="95">
        <f t="shared" ref="D32" si="32">D30+D31</f>
        <v>0</v>
      </c>
      <c r="E32" s="95">
        <f>E30+E31</f>
        <v>0</v>
      </c>
      <c r="G32" s="5" t="s">
        <v>269</v>
      </c>
      <c r="H32" s="4">
        <f>B16+B17</f>
        <v>0</v>
      </c>
      <c r="I32" s="4">
        <f t="shared" ref="I32:K32" si="33">C16+C17</f>
        <v>0</v>
      </c>
      <c r="J32" s="4">
        <f t="shared" si="33"/>
        <v>0</v>
      </c>
      <c r="K32" s="4">
        <f t="shared" si="33"/>
        <v>0</v>
      </c>
      <c r="L32" s="184"/>
      <c r="M32" s="184"/>
      <c r="N32" s="184"/>
    </row>
    <row r="33" spans="1:14" x14ac:dyDescent="0.25">
      <c r="A33" s="92"/>
      <c r="B33" s="96"/>
      <c r="C33" s="93"/>
      <c r="D33" s="4"/>
      <c r="E33" s="4"/>
      <c r="G33" s="21" t="s">
        <v>276</v>
      </c>
      <c r="H33" s="32">
        <f>H30-H32</f>
        <v>1973376522</v>
      </c>
      <c r="I33" s="32">
        <f t="shared" ref="I33:K33" si="34">I30-I32</f>
        <v>1139019365</v>
      </c>
      <c r="J33" s="32">
        <f t="shared" si="34"/>
        <v>2178778901</v>
      </c>
      <c r="K33" s="32">
        <f t="shared" si="34"/>
        <v>2025687303</v>
      </c>
      <c r="L33" s="184"/>
      <c r="M33" s="184"/>
      <c r="N33" s="184"/>
    </row>
    <row r="34" spans="1:14" x14ac:dyDescent="0.25">
      <c r="A34" s="21" t="s">
        <v>126</v>
      </c>
      <c r="B34" s="96"/>
      <c r="C34" s="93"/>
      <c r="D34" s="3"/>
      <c r="E34" s="3"/>
      <c r="H34" s="4"/>
      <c r="I34" s="4"/>
      <c r="J34" s="4"/>
      <c r="K34" s="4"/>
      <c r="L34" s="184"/>
      <c r="M34" s="184"/>
      <c r="N34" s="184"/>
    </row>
    <row r="35" spans="1:14" x14ac:dyDescent="0.25">
      <c r="A35" s="92" t="s">
        <v>113</v>
      </c>
      <c r="B35" s="96"/>
      <c r="C35" s="93"/>
      <c r="D35" s="4"/>
      <c r="E35" s="4"/>
      <c r="H35" s="4"/>
      <c r="I35" s="4"/>
      <c r="J35" s="4"/>
      <c r="K35" s="4"/>
      <c r="L35" s="184"/>
      <c r="M35" s="184"/>
      <c r="N35" s="184"/>
    </row>
    <row r="36" spans="1:14" x14ac:dyDescent="0.25">
      <c r="A36" s="92" t="s">
        <v>127</v>
      </c>
      <c r="B36" s="93"/>
      <c r="C36" s="93"/>
      <c r="D36" s="93"/>
      <c r="E36" s="93"/>
      <c r="H36" s="4"/>
      <c r="I36" s="4"/>
      <c r="J36" s="4"/>
      <c r="K36" s="4"/>
    </row>
    <row r="37" spans="1:14" x14ac:dyDescent="0.25">
      <c r="A37" s="92" t="s">
        <v>128</v>
      </c>
      <c r="B37" s="93"/>
      <c r="C37" s="93"/>
      <c r="D37" s="93"/>
      <c r="E37" s="93"/>
      <c r="H37" s="4"/>
      <c r="I37" s="4"/>
      <c r="J37" s="4"/>
      <c r="K37" s="4"/>
    </row>
    <row r="38" spans="1:14" x14ac:dyDescent="0.25">
      <c r="A38" s="92" t="s">
        <v>129</v>
      </c>
      <c r="B38" s="93"/>
      <c r="C38" s="93"/>
      <c r="D38" s="93"/>
      <c r="E38" s="93"/>
      <c r="H38" s="4"/>
      <c r="I38" s="4"/>
      <c r="J38" s="4"/>
      <c r="K38" s="4"/>
    </row>
    <row r="39" spans="1:14" x14ac:dyDescent="0.25">
      <c r="A39" s="92"/>
      <c r="B39" s="15">
        <f>SUM(B36:B38)</f>
        <v>0</v>
      </c>
      <c r="C39" s="15">
        <f t="shared" ref="C39" si="35">SUM(C36:C38)</f>
        <v>0</v>
      </c>
      <c r="D39" s="15">
        <f t="shared" ref="D39" si="36">SUM(D36:D38)</f>
        <v>0</v>
      </c>
      <c r="E39" s="15">
        <f t="shared" ref="E39" si="37">SUM(E36:E38)</f>
        <v>0</v>
      </c>
      <c r="H39" s="4"/>
      <c r="I39" s="4"/>
      <c r="J39" s="4"/>
      <c r="K39" s="4"/>
    </row>
    <row r="40" spans="1:14" x14ac:dyDescent="0.25">
      <c r="A40" s="2" t="s">
        <v>120</v>
      </c>
      <c r="B40" s="96"/>
      <c r="C40" s="93"/>
      <c r="D40" s="3"/>
      <c r="E40" s="3"/>
      <c r="H40" s="4"/>
      <c r="I40" s="4"/>
      <c r="J40" s="4"/>
      <c r="K40" s="4"/>
    </row>
    <row r="41" spans="1:14" x14ac:dyDescent="0.25">
      <c r="A41" s="92" t="s">
        <v>127</v>
      </c>
      <c r="B41" s="93"/>
      <c r="C41" s="93"/>
      <c r="D41" s="93"/>
      <c r="E41" s="93"/>
      <c r="H41" s="4"/>
      <c r="I41" s="4"/>
      <c r="J41" s="4"/>
      <c r="K41" s="4"/>
    </row>
    <row r="42" spans="1:14" x14ac:dyDescent="0.25">
      <c r="A42" s="92" t="s">
        <v>268</v>
      </c>
      <c r="B42" s="93"/>
      <c r="C42" s="93"/>
      <c r="D42" s="93"/>
      <c r="E42" s="93"/>
      <c r="H42" s="4"/>
      <c r="I42" s="4"/>
      <c r="J42" s="4"/>
      <c r="K42" s="4"/>
    </row>
    <row r="43" spans="1:14" x14ac:dyDescent="0.25">
      <c r="A43" s="92" t="s">
        <v>130</v>
      </c>
      <c r="B43" s="93"/>
      <c r="C43" s="93"/>
      <c r="D43" s="93"/>
      <c r="E43" s="93"/>
      <c r="H43" s="4"/>
      <c r="I43" s="4"/>
      <c r="J43" s="4"/>
      <c r="K43" s="4"/>
    </row>
    <row r="44" spans="1:14" x14ac:dyDescent="0.25">
      <c r="A44" s="92" t="s">
        <v>118</v>
      </c>
      <c r="B44" s="93"/>
      <c r="C44" s="93"/>
      <c r="D44" s="93"/>
      <c r="E44" s="93"/>
      <c r="H44" s="4"/>
      <c r="I44" s="4"/>
      <c r="J44" s="4"/>
      <c r="K44" s="4"/>
    </row>
    <row r="45" spans="1:14" x14ac:dyDescent="0.25">
      <c r="A45" s="92" t="s">
        <v>131</v>
      </c>
      <c r="B45" s="93"/>
      <c r="C45" s="93"/>
      <c r="D45" s="93"/>
      <c r="E45" s="93"/>
      <c r="H45" s="4"/>
      <c r="I45" s="4"/>
      <c r="J45" s="4"/>
      <c r="K45" s="4"/>
    </row>
    <row r="46" spans="1:14" x14ac:dyDescent="0.25">
      <c r="A46" s="92" t="s">
        <v>129</v>
      </c>
      <c r="B46" s="93"/>
      <c r="C46" s="93"/>
      <c r="D46" s="93"/>
      <c r="E46" s="93"/>
      <c r="H46" s="4"/>
      <c r="I46" s="4"/>
      <c r="J46" s="4"/>
      <c r="K46" s="4"/>
    </row>
    <row r="47" spans="1:14" x14ac:dyDescent="0.25">
      <c r="A47" s="92"/>
      <c r="B47" s="15">
        <f t="shared" ref="B47" si="38">SUM(B41:B46)</f>
        <v>0</v>
      </c>
      <c r="C47" s="15">
        <f t="shared" ref="C47" si="39">SUM(C41:C46)</f>
        <v>0</v>
      </c>
      <c r="D47" s="15">
        <f t="shared" ref="D47" si="40">SUM(D41:D46)</f>
        <v>0</v>
      </c>
      <c r="E47" s="15">
        <f>SUM(E41:E46)</f>
        <v>0</v>
      </c>
      <c r="H47" s="4"/>
      <c r="I47" s="4"/>
      <c r="J47" s="4"/>
      <c r="K47" s="4"/>
    </row>
    <row r="48" spans="1:14" x14ac:dyDescent="0.25">
      <c r="A48" s="92"/>
      <c r="B48" s="97"/>
      <c r="C48" s="97"/>
      <c r="D48" s="97"/>
      <c r="E48" s="97"/>
      <c r="H48" s="4"/>
      <c r="I48" s="4"/>
      <c r="J48" s="4"/>
      <c r="K48" s="4"/>
    </row>
    <row r="49" spans="1:11" x14ac:dyDescent="0.25">
      <c r="A49" s="18" t="s">
        <v>132</v>
      </c>
      <c r="B49" s="15">
        <f>B39+B47</f>
        <v>0</v>
      </c>
      <c r="C49" s="15">
        <f t="shared" ref="C49" si="41">C39+C47</f>
        <v>0</v>
      </c>
      <c r="D49" s="15">
        <f t="shared" ref="D49" si="42">D39+D47</f>
        <v>0</v>
      </c>
      <c r="E49" s="15">
        <f>E39+E47</f>
        <v>0</v>
      </c>
      <c r="H49" s="4"/>
      <c r="I49" s="4"/>
      <c r="J49" s="4"/>
      <c r="K49" s="4"/>
    </row>
    <row r="50" spans="1:11" x14ac:dyDescent="0.25">
      <c r="A50" s="5" t="s">
        <v>133</v>
      </c>
      <c r="B50" s="4">
        <v>0</v>
      </c>
      <c r="C50" s="8"/>
      <c r="D50" s="8"/>
      <c r="E50" s="8">
        <v>0</v>
      </c>
      <c r="H50" s="4"/>
      <c r="I50" s="4"/>
      <c r="J50" s="4"/>
      <c r="K50" s="4"/>
    </row>
    <row r="51" spans="1:11" x14ac:dyDescent="0.25">
      <c r="A51" s="94" t="s">
        <v>134</v>
      </c>
      <c r="B51" s="95">
        <f t="shared" ref="B51" si="43">B49+B50</f>
        <v>0</v>
      </c>
      <c r="C51" s="95">
        <f t="shared" ref="C51" si="44">C49+C50</f>
        <v>0</v>
      </c>
      <c r="D51" s="95">
        <f t="shared" ref="D51" si="45">D49+D50</f>
        <v>0</v>
      </c>
      <c r="E51" s="95">
        <f t="shared" ref="E51" si="46">E49+E50</f>
        <v>0</v>
      </c>
    </row>
    <row r="52" spans="1:11" x14ac:dyDescent="0.25">
      <c r="A52" s="92" t="s">
        <v>135</v>
      </c>
      <c r="B52" s="93"/>
      <c r="C52" s="93"/>
      <c r="D52" s="8"/>
      <c r="E52" s="8"/>
    </row>
    <row r="53" spans="1:11" x14ac:dyDescent="0.25">
      <c r="A53" s="94" t="s">
        <v>136</v>
      </c>
      <c r="B53" s="95">
        <f>B12+B32+B51</f>
        <v>1775152525</v>
      </c>
      <c r="C53" s="95">
        <f t="shared" ref="C53" si="47">C12+C32+C51</f>
        <v>1506873649</v>
      </c>
      <c r="D53" s="95">
        <f t="shared" ref="D53" si="48">D12+D32+D51</f>
        <v>1927613110</v>
      </c>
      <c r="E53" s="95">
        <f t="shared" ref="E53" si="49">E12+E32+E51</f>
        <v>1828886206</v>
      </c>
    </row>
    <row r="54" spans="1:11" x14ac:dyDescent="0.25">
      <c r="A54" s="92" t="s">
        <v>137</v>
      </c>
      <c r="B54" s="93"/>
      <c r="C54" s="93"/>
      <c r="D54" s="93"/>
      <c r="E54" s="93"/>
    </row>
    <row r="55" spans="1:11" x14ac:dyDescent="0.25">
      <c r="A55" s="92" t="s">
        <v>138</v>
      </c>
      <c r="B55" s="93"/>
      <c r="C55" s="93"/>
      <c r="D55" s="93"/>
      <c r="E55" s="93"/>
    </row>
    <row r="56" spans="1:11" x14ac:dyDescent="0.25">
      <c r="A56" s="21" t="s">
        <v>139</v>
      </c>
      <c r="B56" s="100">
        <f>B52+B53+B54+B55</f>
        <v>1775152525</v>
      </c>
      <c r="C56" s="100">
        <f t="shared" ref="C56" si="50">C52+C53+C54+C55</f>
        <v>1506873649</v>
      </c>
      <c r="D56" s="100">
        <f t="shared" ref="D56" si="51">D52+D53+D54+D55</f>
        <v>1927613110</v>
      </c>
      <c r="E56" s="100">
        <f t="shared" ref="E56" si="52">E52+E53+E54+E55</f>
        <v>1828886206</v>
      </c>
    </row>
  </sheetData>
  <mergeCells count="7">
    <mergeCell ref="L27:N30"/>
    <mergeCell ref="L10:N11"/>
    <mergeCell ref="L12:N16"/>
    <mergeCell ref="L31:N35"/>
    <mergeCell ref="L17:N19"/>
    <mergeCell ref="L20:N23"/>
    <mergeCell ref="L24:N26"/>
  </mergeCells>
  <pageMargins left="0.31496062992125984" right="0.31496062992125984" top="0.15748031496062992" bottom="0.15748031496062992" header="0.31496062992125984" footer="0.31496062992125984"/>
  <pageSetup paperSize="9" scale="6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S71"/>
  <sheetViews>
    <sheetView zoomScale="80" zoomScaleNormal="80" workbookViewId="0">
      <selection activeCell="C6" sqref="C6"/>
    </sheetView>
  </sheetViews>
  <sheetFormatPr defaultRowHeight="15.75" x14ac:dyDescent="0.25"/>
  <cols>
    <col min="1" max="1" width="71.42578125" style="53" customWidth="1"/>
    <col min="2" max="6" width="22.7109375" style="53" customWidth="1"/>
    <col min="7" max="7" width="11.7109375" style="53" customWidth="1"/>
    <col min="8" max="8" width="22.7109375" style="53" customWidth="1"/>
    <col min="9" max="9" width="11.7109375" style="53" customWidth="1"/>
    <col min="10" max="10" width="22.7109375" style="53" customWidth="1"/>
    <col min="11" max="11" width="11.7109375" style="53" customWidth="1"/>
    <col min="12" max="14" width="9.140625" style="53"/>
    <col min="15" max="15" width="63" style="53" customWidth="1"/>
    <col min="16" max="19" width="22.7109375" style="53" customWidth="1"/>
    <col min="20" max="16384" width="9.140625" style="53"/>
  </cols>
  <sheetData>
    <row r="3" spans="1:19" ht="31.5" x14ac:dyDescent="0.25">
      <c r="A3" s="109" t="s">
        <v>141</v>
      </c>
      <c r="B3" s="72">
        <v>2011</v>
      </c>
      <c r="C3" s="72">
        <v>2010</v>
      </c>
      <c r="D3" s="72">
        <v>2009</v>
      </c>
      <c r="E3" s="72">
        <v>2008</v>
      </c>
      <c r="F3" s="26" t="s">
        <v>245</v>
      </c>
      <c r="G3" s="34" t="s">
        <v>46</v>
      </c>
      <c r="H3" s="26" t="s">
        <v>246</v>
      </c>
      <c r="I3" s="34" t="s">
        <v>46</v>
      </c>
      <c r="J3" s="26" t="s">
        <v>247</v>
      </c>
      <c r="K3" s="34" t="s">
        <v>46</v>
      </c>
      <c r="O3" s="72" t="s">
        <v>199</v>
      </c>
      <c r="P3" s="72">
        <v>2011</v>
      </c>
      <c r="Q3" s="72">
        <v>2010</v>
      </c>
      <c r="R3" s="72">
        <v>2009</v>
      </c>
      <c r="S3" s="72">
        <v>2008</v>
      </c>
    </row>
    <row r="4" spans="1:19" x14ac:dyDescent="0.25">
      <c r="A4" s="53" t="s">
        <v>75</v>
      </c>
      <c r="B4" s="121">
        <f>'Balanço Funcional'!C9</f>
        <v>0</v>
      </c>
      <c r="C4" s="121">
        <f>'Balanço Funcional'!D9</f>
        <v>0</v>
      </c>
      <c r="D4" s="121">
        <f>'Balanço Funcional'!E9</f>
        <v>0</v>
      </c>
      <c r="E4" s="121">
        <f>'Balanço Funcional'!F9</f>
        <v>0</v>
      </c>
      <c r="F4" s="121">
        <f>B4-C4</f>
        <v>0</v>
      </c>
      <c r="G4" s="120" t="e">
        <f>F4/B4</f>
        <v>#DIV/0!</v>
      </c>
      <c r="H4" s="121">
        <f>C4-D4</f>
        <v>0</v>
      </c>
      <c r="I4" s="120" t="e">
        <f>H4/C4</f>
        <v>#DIV/0!</v>
      </c>
      <c r="J4" s="150">
        <f>D4-E4</f>
        <v>0</v>
      </c>
      <c r="K4" s="120" t="e">
        <f>J4/D4</f>
        <v>#DIV/0!</v>
      </c>
      <c r="O4" s="53" t="s">
        <v>200</v>
      </c>
      <c r="P4" s="103">
        <f>'Posição Financeira'!B6</f>
        <v>0</v>
      </c>
      <c r="Q4" s="103">
        <f>'Posição Financeira'!C6</f>
        <v>0</v>
      </c>
      <c r="R4" s="103">
        <f>'Posição Financeira'!D6</f>
        <v>0</v>
      </c>
      <c r="S4" s="103">
        <f>'Posição Financeira'!E6</f>
        <v>0</v>
      </c>
    </row>
    <row r="5" spans="1:19" x14ac:dyDescent="0.25">
      <c r="A5" s="53" t="s">
        <v>142</v>
      </c>
      <c r="B5" s="121">
        <f>'Balanço Funcional'!C28</f>
        <v>0</v>
      </c>
      <c r="C5" s="121">
        <f>'Balanço Funcional'!D28</f>
        <v>0</v>
      </c>
      <c r="D5" s="121">
        <f>'Balanço Funcional'!E28</f>
        <v>0</v>
      </c>
      <c r="E5" s="121">
        <f>'Balanço Funcional'!F28</f>
        <v>0</v>
      </c>
      <c r="F5" s="121">
        <f>B5-C5</f>
        <v>0</v>
      </c>
      <c r="G5" s="120" t="e">
        <f t="shared" ref="G5:G6" si="0">F5/B5</f>
        <v>#DIV/0!</v>
      </c>
      <c r="H5" s="121">
        <f t="shared" ref="H5:H6" si="1">C5-D5</f>
        <v>0</v>
      </c>
      <c r="I5" s="120" t="e">
        <f t="shared" ref="I5:I6" si="2">H5/C5</f>
        <v>#DIV/0!</v>
      </c>
      <c r="J5" s="150">
        <f t="shared" ref="J5:J6" si="3">D5-E5</f>
        <v>0</v>
      </c>
      <c r="K5" s="120" t="e">
        <f t="shared" ref="K5:K6" si="4">J5/D5</f>
        <v>#DIV/0!</v>
      </c>
      <c r="O5" s="53" t="s">
        <v>201</v>
      </c>
      <c r="P5" s="103">
        <f>'Posição Financeira'!B7</f>
        <v>0</v>
      </c>
      <c r="Q5" s="103">
        <f>'Posição Financeira'!C7</f>
        <v>0</v>
      </c>
      <c r="R5" s="103">
        <f>'Posição Financeira'!D7</f>
        <v>0</v>
      </c>
      <c r="S5" s="103">
        <f>'Posição Financeira'!E7</f>
        <v>0</v>
      </c>
    </row>
    <row r="6" spans="1:19" x14ac:dyDescent="0.25">
      <c r="A6" s="53" t="s">
        <v>143</v>
      </c>
      <c r="B6" s="121">
        <f>'Balanço Funcional'!C52</f>
        <v>0</v>
      </c>
      <c r="C6" s="121">
        <f>'Balanço Funcional'!D52</f>
        <v>1629</v>
      </c>
      <c r="D6" s="121">
        <f>'Balanço Funcional'!E52</f>
        <v>27646138</v>
      </c>
      <c r="E6" s="121">
        <f>'Balanço Funcional'!F52</f>
        <v>16589316</v>
      </c>
      <c r="F6" s="121">
        <f>F4-F5</f>
        <v>0</v>
      </c>
      <c r="G6" s="120" t="e">
        <f t="shared" si="0"/>
        <v>#DIV/0!</v>
      </c>
      <c r="H6" s="121">
        <f t="shared" si="1"/>
        <v>-27644509</v>
      </c>
      <c r="I6" s="120">
        <f t="shared" si="2"/>
        <v>-16970.232658072437</v>
      </c>
      <c r="J6" s="150">
        <f t="shared" si="3"/>
        <v>11056822</v>
      </c>
      <c r="K6" s="120">
        <f t="shared" si="4"/>
        <v>0.39994092484093074</v>
      </c>
      <c r="O6" s="53" t="s">
        <v>202</v>
      </c>
      <c r="P6" s="103">
        <f>'Posição Financeira'!B8</f>
        <v>0</v>
      </c>
      <c r="Q6" s="103">
        <f>'Posição Financeira'!C8</f>
        <v>0</v>
      </c>
      <c r="R6" s="103">
        <f>'Posição Financeira'!D8</f>
        <v>0</v>
      </c>
      <c r="S6" s="103">
        <f>'Posição Financeira'!E8</f>
        <v>0</v>
      </c>
    </row>
    <row r="7" spans="1:19" x14ac:dyDescent="0.25">
      <c r="B7" s="105"/>
      <c r="C7" s="105"/>
      <c r="D7" s="105"/>
      <c r="E7" s="105"/>
      <c r="F7" s="105"/>
      <c r="G7" s="110"/>
      <c r="O7" s="53" t="s">
        <v>243</v>
      </c>
      <c r="P7" s="103">
        <f>'Posição Financeira'!B9</f>
        <v>0</v>
      </c>
      <c r="Q7" s="103">
        <f>'Posição Financeira'!C9</f>
        <v>0</v>
      </c>
      <c r="R7" s="103">
        <f>'Posição Financeira'!D9</f>
        <v>0</v>
      </c>
      <c r="S7" s="103">
        <f>'Posição Financeira'!E9</f>
        <v>0</v>
      </c>
    </row>
    <row r="8" spans="1:19" x14ac:dyDescent="0.25">
      <c r="O8" s="53" t="s">
        <v>203</v>
      </c>
      <c r="P8" s="103">
        <f>'Posição Financeira'!B10</f>
        <v>0</v>
      </c>
      <c r="Q8" s="103">
        <f>'Posição Financeira'!C10</f>
        <v>0</v>
      </c>
      <c r="R8" s="103">
        <f>'Posição Financeira'!D10</f>
        <v>0</v>
      </c>
      <c r="S8" s="103">
        <f>'Posição Financeira'!E10</f>
        <v>0</v>
      </c>
    </row>
    <row r="9" spans="1:19" x14ac:dyDescent="0.25">
      <c r="A9" s="72" t="s">
        <v>152</v>
      </c>
      <c r="B9" s="72">
        <v>2011</v>
      </c>
      <c r="C9" s="72">
        <v>2010</v>
      </c>
      <c r="D9" s="72">
        <v>2009</v>
      </c>
      <c r="E9" s="72">
        <v>2008</v>
      </c>
      <c r="J9" s="54"/>
      <c r="O9" s="53" t="s">
        <v>204</v>
      </c>
      <c r="P9" s="103">
        <f>'Posição Financeira'!B11</f>
        <v>0</v>
      </c>
      <c r="Q9" s="103">
        <f>'Posição Financeira'!C11</f>
        <v>0</v>
      </c>
      <c r="R9" s="103">
        <f>'Posição Financeira'!D11</f>
        <v>0</v>
      </c>
      <c r="S9" s="103">
        <f>'Posição Financeira'!E11</f>
        <v>0</v>
      </c>
    </row>
    <row r="10" spans="1:19" x14ac:dyDescent="0.25">
      <c r="A10" s="53" t="s">
        <v>343</v>
      </c>
      <c r="B10" s="119" t="e">
        <f>(DR!B6+DR!B7)/('Balanço Funcional'!C8+'Balanço Funcional'!C18+'Balanço Funcional'!C39)</f>
        <v>#DIV/0!</v>
      </c>
      <c r="C10" s="119">
        <f>(DR!C6+DR!C7)/('Balanço Funcional'!D8+'Balanço Funcional'!D18+'Balanço Funcional'!D39)</f>
        <v>0</v>
      </c>
      <c r="D10" s="119">
        <f>(DR!D6+DR!D7)/('Balanço Funcional'!E8+'Balanço Funcional'!E18+'Balanço Funcional'!E39)</f>
        <v>0</v>
      </c>
      <c r="E10" s="119">
        <f>(DR!E6+DR!E7)/('Balanço Funcional'!F8+'Balanço Funcional'!F18+'Balanço Funcional'!F39)</f>
        <v>0</v>
      </c>
      <c r="G10" s="54"/>
      <c r="H10" s="111"/>
      <c r="I10" s="111"/>
      <c r="J10" s="111"/>
      <c r="O10" s="53" t="s">
        <v>205</v>
      </c>
      <c r="P10" s="103">
        <f>'Posição Financeira'!B12</f>
        <v>0</v>
      </c>
      <c r="Q10" s="103">
        <f>'Posição Financeira'!C12</f>
        <v>0</v>
      </c>
      <c r="R10" s="103">
        <f>'Posição Financeira'!D12</f>
        <v>0</v>
      </c>
      <c r="S10" s="103">
        <f>'Posição Financeira'!E12</f>
        <v>0</v>
      </c>
    </row>
    <row r="11" spans="1:19" x14ac:dyDescent="0.25">
      <c r="A11" s="53" t="s">
        <v>344</v>
      </c>
      <c r="B11" s="119" t="e">
        <f>(DR!B6+DR!B7)/'Balanço Funcional'!C8</f>
        <v>#DIV/0!</v>
      </c>
      <c r="C11" s="119" t="e">
        <f>(DR!C6+DR!C7)/'Balanço Funcional'!D8</f>
        <v>#DIV/0!</v>
      </c>
      <c r="D11" s="119" t="e">
        <f>(DR!D6+DR!D7)/'Balanço Funcional'!E8</f>
        <v>#DIV/0!</v>
      </c>
      <c r="E11" s="119" t="e">
        <f>(DR!E6+DR!E7)/'Balanço Funcional'!F8</f>
        <v>#DIV/0!</v>
      </c>
      <c r="G11" s="54"/>
      <c r="H11" s="111"/>
      <c r="I11" s="111"/>
      <c r="J11" s="111"/>
      <c r="O11" s="53" t="s">
        <v>206</v>
      </c>
      <c r="P11" s="103">
        <f>'Posição Financeira'!B13</f>
        <v>0</v>
      </c>
      <c r="Q11" s="103">
        <f>'Posição Financeira'!C13</f>
        <v>0</v>
      </c>
      <c r="R11" s="103">
        <f>'Posição Financeira'!D13</f>
        <v>0</v>
      </c>
      <c r="S11" s="103">
        <f>'Posição Financeira'!E13</f>
        <v>0</v>
      </c>
    </row>
    <row r="12" spans="1:19" x14ac:dyDescent="0.25">
      <c r="A12" s="53" t="s">
        <v>153</v>
      </c>
      <c r="B12" s="119" t="e">
        <f>(DR!B6+DR!B7)/('Balanço Funcional'!C8+'Balanço Funcional'!C28+'Balanço Funcional'!C39-'Balanço Funcional'!C31)</f>
        <v>#DIV/0!</v>
      </c>
      <c r="C12" s="119">
        <f>(DR!C6+DR!C7)/('Balanço Funcional'!D8+'Balanço Funcional'!D28+'Balanço Funcional'!D39-'Balanço Funcional'!D31)</f>
        <v>0</v>
      </c>
      <c r="D12" s="119">
        <f>(DR!D6+DR!D7)/('Balanço Funcional'!E8+'Balanço Funcional'!E28+'Balanço Funcional'!E39-'Balanço Funcional'!E31)</f>
        <v>0</v>
      </c>
      <c r="E12" s="119">
        <f>(DR!E6+DR!E7)/('Balanço Funcional'!F8+'Balanço Funcional'!F28+'Balanço Funcional'!F39-'Balanço Funcional'!F31)</f>
        <v>0</v>
      </c>
      <c r="G12" s="54"/>
      <c r="H12" s="111"/>
      <c r="I12" s="111"/>
      <c r="J12" s="111"/>
      <c r="O12" s="53" t="s">
        <v>207</v>
      </c>
      <c r="P12" s="103">
        <f>'Posição Financeira'!B14</f>
        <v>0</v>
      </c>
      <c r="Q12" s="103">
        <f>'Posição Financeira'!C14</f>
        <v>0</v>
      </c>
      <c r="R12" s="103">
        <f>'Posição Financeira'!D14</f>
        <v>0</v>
      </c>
      <c r="S12" s="103">
        <f>'Posição Financeira'!E14</f>
        <v>0</v>
      </c>
    </row>
    <row r="13" spans="1:19" x14ac:dyDescent="0.25">
      <c r="A13" s="53" t="s">
        <v>154</v>
      </c>
      <c r="B13" s="112" t="e">
        <f>(B5/(DR!B6+DR!B7))*365</f>
        <v>#DIV/0!</v>
      </c>
      <c r="C13" s="112" t="e">
        <f>(C5/(DR!C6+DR!C7))*365</f>
        <v>#DIV/0!</v>
      </c>
      <c r="D13" s="112" t="e">
        <f>(D5/(DR!D6+DR!D7))*365</f>
        <v>#DIV/0!</v>
      </c>
      <c r="E13" s="112" t="e">
        <f>(E5/(DR!E6+DR!E7))*365</f>
        <v>#DIV/0!</v>
      </c>
      <c r="G13" s="54"/>
      <c r="O13" s="53" t="s">
        <v>244</v>
      </c>
      <c r="P13" s="103">
        <f>'Posição Financeira'!B15</f>
        <v>0</v>
      </c>
      <c r="Q13" s="103">
        <f>'Posição Financeira'!C15</f>
        <v>0</v>
      </c>
      <c r="R13" s="103">
        <f>'Posição Financeira'!D15</f>
        <v>0</v>
      </c>
      <c r="S13" s="103">
        <f>'Posição Financeira'!E15</f>
        <v>0</v>
      </c>
    </row>
    <row r="14" spans="1:19" x14ac:dyDescent="0.25">
      <c r="A14" s="53" t="s">
        <v>155</v>
      </c>
      <c r="B14" s="119" t="e">
        <f>DR!B13/'Posição Financeira'!B10</f>
        <v>#DIV/0!</v>
      </c>
      <c r="C14" s="119" t="e">
        <f>DR!C13/'Posição Financeira'!C10</f>
        <v>#DIV/0!</v>
      </c>
      <c r="D14" s="119" t="e">
        <f>DR!D13/'Posição Financeira'!D10</f>
        <v>#DIV/0!</v>
      </c>
      <c r="E14" s="119" t="e">
        <f>DR!E13/'Posição Financeira'!E10</f>
        <v>#DIV/0!</v>
      </c>
      <c r="F14" s="1"/>
      <c r="G14" s="187"/>
      <c r="H14" s="187"/>
      <c r="I14" s="187"/>
      <c r="J14" s="187"/>
      <c r="K14" s="187"/>
      <c r="L14" s="187"/>
      <c r="M14" s="187"/>
      <c r="O14" s="18" t="s">
        <v>211</v>
      </c>
      <c r="P14" s="14">
        <f>SUM(P4:P13)</f>
        <v>0</v>
      </c>
      <c r="Q14" s="14">
        <f t="shared" ref="Q14:S14" si="5">SUM(Q4:Q13)</f>
        <v>0</v>
      </c>
      <c r="R14" s="14">
        <f t="shared" si="5"/>
        <v>0</v>
      </c>
      <c r="S14" s="14">
        <f t="shared" si="5"/>
        <v>0</v>
      </c>
    </row>
    <row r="15" spans="1:19" x14ac:dyDescent="0.25">
      <c r="A15" s="53" t="s">
        <v>328</v>
      </c>
      <c r="B15" s="113" t="e">
        <f>('Posição Financeira'!B10/DR!B13)*365</f>
        <v>#DIV/0!</v>
      </c>
      <c r="C15" s="113" t="e">
        <f>('Posição Financeira'!C10/DR!C13)*365</f>
        <v>#DIV/0!</v>
      </c>
      <c r="D15" s="113" t="e">
        <f>('Posição Financeira'!D10/DR!D13)*365</f>
        <v>#DIV/0!</v>
      </c>
      <c r="E15" s="113" t="e">
        <f>('Posição Financeira'!E10/DR!E13)*365</f>
        <v>#DIV/0!</v>
      </c>
      <c r="F15" s="1"/>
      <c r="G15" s="187"/>
      <c r="H15" s="187"/>
      <c r="I15" s="187"/>
      <c r="J15" s="187"/>
      <c r="K15" s="187"/>
      <c r="L15" s="187"/>
      <c r="M15" s="187"/>
      <c r="O15" s="54"/>
      <c r="P15" s="103"/>
      <c r="Q15" s="103"/>
    </row>
    <row r="16" spans="1:19" x14ac:dyDescent="0.25">
      <c r="A16" s="114" t="s">
        <v>329</v>
      </c>
      <c r="B16" s="117" t="e">
        <f>((DR!B6+DR!B7)*(1+0.23)/365)*B25</f>
        <v>#DIV/0!</v>
      </c>
      <c r="C16" s="117" t="e">
        <f>((DR!C6+DR!C7)*(1+0.205)/365)*C25</f>
        <v>#DIV/0!</v>
      </c>
      <c r="D16" s="117" t="e">
        <f>((DR!D6+DR!D7)*(1+0.2)/365)*D25</f>
        <v>#DIV/0!</v>
      </c>
      <c r="E16" s="117" t="e">
        <f>((DR!E6+DR!E7)*(1+0.205)/365)*E25</f>
        <v>#DIV/0!</v>
      </c>
      <c r="F16" s="1"/>
      <c r="G16" s="187"/>
      <c r="H16" s="187"/>
      <c r="I16" s="187"/>
      <c r="J16" s="187"/>
      <c r="K16" s="187"/>
      <c r="L16" s="187"/>
      <c r="M16" s="187"/>
      <c r="O16" s="53" t="s">
        <v>310</v>
      </c>
      <c r="P16"/>
      <c r="Q16"/>
      <c r="R16"/>
      <c r="S16"/>
    </row>
    <row r="17" spans="1:19" x14ac:dyDescent="0.25">
      <c r="A17" s="114" t="s">
        <v>144</v>
      </c>
      <c r="B17" s="115" t="e">
        <f>(1/B25)*365</f>
        <v>#DIV/0!</v>
      </c>
      <c r="C17" s="115" t="e">
        <f t="shared" ref="C17:E17" si="6">(1/C25)*365</f>
        <v>#DIV/0!</v>
      </c>
      <c r="D17" s="115" t="e">
        <f t="shared" si="6"/>
        <v>#DIV/0!</v>
      </c>
      <c r="E17" s="115" t="e">
        <f t="shared" si="6"/>
        <v>#DIV/0!</v>
      </c>
      <c r="F17" s="1"/>
      <c r="G17" s="187"/>
      <c r="H17" s="187"/>
      <c r="I17" s="187"/>
      <c r="J17" s="187"/>
      <c r="K17" s="187"/>
      <c r="L17" s="187"/>
      <c r="M17" s="187"/>
      <c r="O17" s="53" t="s">
        <v>311</v>
      </c>
      <c r="P17" s="148">
        <f>'Posição Financeira'!B35</f>
        <v>0</v>
      </c>
      <c r="Q17" s="148">
        <f>'Posição Financeira'!C35</f>
        <v>0</v>
      </c>
      <c r="R17" s="148">
        <f>'Posição Financeira'!D35</f>
        <v>0</v>
      </c>
      <c r="S17" s="148">
        <f>'Posição Financeira'!E35</f>
        <v>0</v>
      </c>
    </row>
    <row r="18" spans="1:19" x14ac:dyDescent="0.25">
      <c r="A18" s="114" t="s">
        <v>330</v>
      </c>
      <c r="B18" s="103" t="e">
        <f>(((DR!B13+DR!B15)*1.23)/365)*B26</f>
        <v>#DIV/0!</v>
      </c>
      <c r="C18" s="103" t="e">
        <f>(((DR!C13+DR!C15)*1.205)/365)*C26</f>
        <v>#DIV/0!</v>
      </c>
      <c r="D18" s="103" t="e">
        <f>(((DR!D13+DR!D15)*1.2)/365)*D26</f>
        <v>#DIV/0!</v>
      </c>
      <c r="E18" s="103" t="e">
        <f>(((DR!E13+DR!E15)*1.205)/365)*E26</f>
        <v>#DIV/0!</v>
      </c>
      <c r="F18" s="1"/>
      <c r="G18" s="188"/>
      <c r="H18" s="188"/>
      <c r="I18" s="188"/>
      <c r="J18" s="188"/>
      <c r="K18" s="188"/>
      <c r="L18" s="188"/>
      <c r="M18" s="188"/>
      <c r="O18" s="53" t="s">
        <v>312</v>
      </c>
      <c r="P18" s="148">
        <f>'Posição Financeira'!B42-'Posição Financeira'!B35</f>
        <v>0</v>
      </c>
      <c r="Q18" s="148">
        <f>'Posição Financeira'!C42-'Posição Financeira'!C35</f>
        <v>0</v>
      </c>
      <c r="R18" s="148">
        <f>'Posição Financeira'!D42-'Posição Financeira'!D35</f>
        <v>0</v>
      </c>
      <c r="S18" s="148">
        <f>'Posição Financeira'!E42-'Posição Financeira'!E35</f>
        <v>0</v>
      </c>
    </row>
    <row r="19" spans="1:19" x14ac:dyDescent="0.25">
      <c r="A19" s="114" t="s">
        <v>158</v>
      </c>
      <c r="B19" s="115" t="e">
        <f>365/B26</f>
        <v>#DIV/0!</v>
      </c>
      <c r="C19" s="115" t="e">
        <f t="shared" ref="C19:E19" si="7">365/C26</f>
        <v>#DIV/0!</v>
      </c>
      <c r="D19" s="115" t="e">
        <f t="shared" si="7"/>
        <v>#DIV/0!</v>
      </c>
      <c r="E19" s="115" t="e">
        <f t="shared" si="7"/>
        <v>#DIV/0!</v>
      </c>
      <c r="F19" s="1"/>
      <c r="G19" s="188"/>
      <c r="H19" s="188"/>
      <c r="I19" s="188"/>
      <c r="J19" s="188"/>
      <c r="K19" s="188"/>
      <c r="L19" s="188"/>
      <c r="M19" s="188"/>
      <c r="O19" s="53" t="s">
        <v>208</v>
      </c>
      <c r="P19" s="149"/>
      <c r="Q19" s="149"/>
      <c r="R19" s="121"/>
      <c r="S19" s="121"/>
    </row>
    <row r="20" spans="1:19" x14ac:dyDescent="0.25">
      <c r="A20" s="114" t="s">
        <v>156</v>
      </c>
      <c r="B20" s="118" t="e">
        <f>(DR!B13/365)*B27</f>
        <v>#DIV/0!</v>
      </c>
      <c r="C20" s="118" t="e">
        <f>(DR!C13/365)*C27</f>
        <v>#DIV/0!</v>
      </c>
      <c r="D20" s="118" t="e">
        <f>(DR!D13/365)*D27</f>
        <v>#DIV/0!</v>
      </c>
      <c r="E20" s="118" t="e">
        <f>(DR!E13/365)*E27</f>
        <v>#DIV/0!</v>
      </c>
      <c r="F20" s="1"/>
      <c r="G20" s="188"/>
      <c r="H20" s="188"/>
      <c r="I20" s="188"/>
      <c r="J20" s="188"/>
      <c r="K20" s="188"/>
      <c r="L20" s="188"/>
      <c r="M20" s="188"/>
      <c r="O20" s="53" t="s">
        <v>313</v>
      </c>
      <c r="P20" s="149">
        <f>'Posição Financeira'!B45</f>
        <v>0</v>
      </c>
      <c r="Q20" s="149">
        <f>'Posição Financeira'!C45</f>
        <v>0</v>
      </c>
      <c r="R20" s="149">
        <f>'Posição Financeira'!D45</f>
        <v>0</v>
      </c>
      <c r="S20" s="149">
        <f>'Posição Financeira'!E45</f>
        <v>0</v>
      </c>
    </row>
    <row r="21" spans="1:19" x14ac:dyDescent="0.25">
      <c r="A21" s="114" t="s">
        <v>157</v>
      </c>
      <c r="B21" s="115" t="e">
        <f>365/B27</f>
        <v>#DIV/0!</v>
      </c>
      <c r="C21" s="115" t="e">
        <f t="shared" ref="C21:E21" si="8">365/C27</f>
        <v>#DIV/0!</v>
      </c>
      <c r="D21" s="115" t="e">
        <f t="shared" si="8"/>
        <v>#DIV/0!</v>
      </c>
      <c r="E21" s="115" t="e">
        <f t="shared" si="8"/>
        <v>#DIV/0!</v>
      </c>
      <c r="F21" s="1"/>
      <c r="G21" s="188"/>
      <c r="H21" s="188"/>
      <c r="I21" s="188"/>
      <c r="J21" s="188"/>
      <c r="K21" s="188"/>
      <c r="L21" s="188"/>
      <c r="M21" s="188"/>
      <c r="O21" s="53" t="s">
        <v>314</v>
      </c>
      <c r="P21" s="121">
        <f>'Posição Financeira'!B52-'Posição Financeira'!B50-'Posição Financeira'!B45</f>
        <v>0</v>
      </c>
      <c r="Q21" s="121">
        <f>'Posição Financeira'!C52-'Posição Financeira'!C50-'Posição Financeira'!C45</f>
        <v>0</v>
      </c>
      <c r="R21" s="121">
        <f>'Posição Financeira'!D52-'Posição Financeira'!D50-'Posição Financeira'!D45</f>
        <v>0</v>
      </c>
      <c r="S21" s="121">
        <f>'Posição Financeira'!E52-'Posição Financeira'!E50-'Posição Financeira'!E45</f>
        <v>0</v>
      </c>
    </row>
    <row r="22" spans="1:19" x14ac:dyDescent="0.25">
      <c r="A22" s="114"/>
      <c r="B22" s="115"/>
      <c r="C22" s="115"/>
      <c r="D22" s="115"/>
      <c r="E22" s="115"/>
      <c r="F22" s="1"/>
      <c r="G22" s="188"/>
      <c r="H22" s="188"/>
      <c r="I22" s="188"/>
      <c r="J22" s="188"/>
      <c r="K22" s="188"/>
      <c r="L22" s="188"/>
      <c r="M22" s="188"/>
      <c r="O22" s="18" t="s">
        <v>209</v>
      </c>
      <c r="P22" s="19">
        <f>P17+P18+P20+P21</f>
        <v>0</v>
      </c>
      <c r="Q22" s="19">
        <f>Q17+Q18+Q20+Q21</f>
        <v>0</v>
      </c>
      <c r="R22" s="19">
        <f>R17+R18+R20+R21</f>
        <v>0</v>
      </c>
      <c r="S22" s="19">
        <f>S17+S18+S20+S21</f>
        <v>0</v>
      </c>
    </row>
    <row r="23" spans="1:19" x14ac:dyDescent="0.25">
      <c r="A23" s="114"/>
      <c r="B23" s="115"/>
      <c r="C23" s="115"/>
      <c r="D23" s="115"/>
      <c r="E23" s="115"/>
      <c r="F23" s="1"/>
      <c r="G23" s="188"/>
      <c r="H23" s="188"/>
      <c r="I23" s="188"/>
      <c r="J23" s="188"/>
      <c r="K23" s="188"/>
      <c r="L23" s="188"/>
      <c r="M23" s="188"/>
      <c r="P23" s="107"/>
      <c r="Q23" s="107"/>
    </row>
    <row r="24" spans="1:19" x14ac:dyDescent="0.25">
      <c r="A24" s="114"/>
      <c r="B24" s="72">
        <v>2011</v>
      </c>
      <c r="C24" s="72">
        <v>2010</v>
      </c>
      <c r="D24" s="72">
        <v>2009</v>
      </c>
      <c r="E24" s="72">
        <v>2008</v>
      </c>
      <c r="F24" s="1"/>
      <c r="O24" s="53" t="s">
        <v>210</v>
      </c>
      <c r="P24" s="107" t="e">
        <f>P14/P22</f>
        <v>#DIV/0!</v>
      </c>
      <c r="Q24" s="107" t="e">
        <f>Q14/Q22</f>
        <v>#DIV/0!</v>
      </c>
      <c r="R24" s="107" t="e">
        <f>R14/R22</f>
        <v>#DIV/0!</v>
      </c>
      <c r="S24" s="107" t="e">
        <f>S14/S22</f>
        <v>#DIV/0!</v>
      </c>
    </row>
    <row r="25" spans="1:19" x14ac:dyDescent="0.25">
      <c r="A25" s="53" t="s">
        <v>315</v>
      </c>
      <c r="B25" s="111" t="e">
        <f>('Posição Financeira'!C8/(DR!B6+DR!B7)*(1+0.23))*365</f>
        <v>#DIV/0!</v>
      </c>
      <c r="C25" s="111" t="e">
        <f>('Posição Financeira'!D8/(DR!C6+DR!C7)*(1+0.205))*365</f>
        <v>#DIV/0!</v>
      </c>
      <c r="D25" s="111" t="e">
        <f>('Posição Financeira'!E8/(DR!D6+DR!D7)*(1+0.2))*365</f>
        <v>#DIV/0!</v>
      </c>
      <c r="E25" s="111" t="e">
        <f>('Posição Financeira'!F8/(DR!E6+DR!E7)*(1+0.205))*365</f>
        <v>#DIV/0!</v>
      </c>
      <c r="F25" s="1"/>
      <c r="O25" s="53" t="s">
        <v>212</v>
      </c>
      <c r="P25" s="107" t="e">
        <f>(P14-P7)/P22</f>
        <v>#DIV/0!</v>
      </c>
      <c r="Q25" s="107" t="e">
        <f>(Q14-Q7)/Q22</f>
        <v>#DIV/0!</v>
      </c>
      <c r="R25" s="107" t="e">
        <f>(R14-R7)/R22</f>
        <v>#DIV/0!</v>
      </c>
      <c r="S25" s="107" t="e">
        <f>(S14-S7)/S22</f>
        <v>#DIV/0!</v>
      </c>
    </row>
    <row r="26" spans="1:19" x14ac:dyDescent="0.25">
      <c r="A26" s="53" t="s">
        <v>316</v>
      </c>
      <c r="B26" s="111" t="e">
        <f>('Balanço Funcional'!C21/((DR!B13+DR!B15)*1.23))*365</f>
        <v>#DIV/0!</v>
      </c>
      <c r="C26" s="111" t="e">
        <f>('Balanço Funcional'!D21/((DR!C13+DR!C15)*1.205))*365</f>
        <v>#DIV/0!</v>
      </c>
      <c r="D26" s="111" t="e">
        <f>('Balanço Funcional'!E21/((DR!D13+DR!D15)*1.2))*365</f>
        <v>#DIV/0!</v>
      </c>
      <c r="E26" s="111" t="e">
        <f>('Balanço Funcional'!F21/((DR!E13+DR!E15)*1.205))*365</f>
        <v>#DIV/0!</v>
      </c>
      <c r="F26" s="1"/>
      <c r="O26" s="53" t="s">
        <v>213</v>
      </c>
      <c r="P26" s="107" t="e">
        <f>P4/P22</f>
        <v>#DIV/0!</v>
      </c>
      <c r="Q26" s="107" t="e">
        <f>Q4/Q22</f>
        <v>#DIV/0!</v>
      </c>
      <c r="R26" s="107" t="e">
        <f>R4/R22</f>
        <v>#DIV/0!</v>
      </c>
      <c r="S26" s="107" t="e">
        <f>S4/S22</f>
        <v>#DIV/0!</v>
      </c>
    </row>
    <row r="27" spans="1:19" x14ac:dyDescent="0.25">
      <c r="A27" s="53" t="s">
        <v>317</v>
      </c>
      <c r="B27" s="111" t="e">
        <f>('Posição Financeira'!C10/DR!B13)*365</f>
        <v>#DIV/0!</v>
      </c>
      <c r="C27" s="111" t="e">
        <f>('Posição Financeira'!D10/DR!C13)*365</f>
        <v>#DIV/0!</v>
      </c>
      <c r="D27" s="111" t="e">
        <f>('Posição Financeira'!E10/DR!D13)*365</f>
        <v>#DIV/0!</v>
      </c>
      <c r="E27" s="111" t="e">
        <f>('Posição Financeira'!F10/DR!E13)*365</f>
        <v>#DIV/0!</v>
      </c>
      <c r="F27" s="1"/>
      <c r="O27" s="53" t="s">
        <v>214</v>
      </c>
      <c r="P27" s="107" t="e">
        <f>P20/P22</f>
        <v>#DIV/0!</v>
      </c>
      <c r="Q27" s="107" t="e">
        <f t="shared" ref="Q27:S27" si="9">Q20/Q22</f>
        <v>#DIV/0!</v>
      </c>
      <c r="R27" s="107" t="e">
        <f t="shared" si="9"/>
        <v>#DIV/0!</v>
      </c>
      <c r="S27" s="107" t="e">
        <f t="shared" si="9"/>
        <v>#DIV/0!</v>
      </c>
    </row>
    <row r="28" spans="1:19" x14ac:dyDescent="0.25">
      <c r="A28" s="54"/>
      <c r="D28" s="115"/>
      <c r="E28" s="115"/>
      <c r="F28" s="1"/>
    </row>
    <row r="29" spans="1:19" x14ac:dyDescent="0.25">
      <c r="A29" s="54"/>
      <c r="B29" s="115"/>
      <c r="C29" s="115"/>
      <c r="D29" s="115"/>
      <c r="E29" s="115"/>
      <c r="F29" s="1"/>
    </row>
    <row r="30" spans="1:19" x14ac:dyDescent="0.25">
      <c r="A30" s="54"/>
      <c r="B30" s="115"/>
      <c r="C30" s="115"/>
      <c r="D30" s="115"/>
      <c r="E30" s="115"/>
      <c r="F30" s="1"/>
    </row>
    <row r="31" spans="1:19" x14ac:dyDescent="0.25">
      <c r="A31" s="72" t="s">
        <v>145</v>
      </c>
      <c r="B31" s="72">
        <v>2011</v>
      </c>
      <c r="C31" s="72">
        <v>2010</v>
      </c>
      <c r="D31" s="72">
        <v>2009</v>
      </c>
      <c r="E31" s="72">
        <v>2008</v>
      </c>
      <c r="F31" s="1"/>
    </row>
    <row r="32" spans="1:19" x14ac:dyDescent="0.25">
      <c r="A32" s="72" t="s">
        <v>146</v>
      </c>
      <c r="F32" s="1"/>
    </row>
    <row r="33" spans="1:10" x14ac:dyDescent="0.25">
      <c r="A33" s="53" t="s">
        <v>332</v>
      </c>
      <c r="B33" s="120" t="e">
        <f>('Balanço Funcional'!C5+'Balanço Funcional'!C26+'Balanço Funcional'!C51)/('Balanço Funcional'!C51+'Balanço Funcional'!C26+'Balanço Funcional'!C6)</f>
        <v>#DIV/0!</v>
      </c>
      <c r="C33" s="120" t="e">
        <f>('Balanço Funcional'!D5+'Balanço Funcional'!D26+'Balanço Funcional'!D51)/('Balanço Funcional'!D51+'Balanço Funcional'!D26+'Balanço Funcional'!D6)</f>
        <v>#DIV/0!</v>
      </c>
      <c r="D33" s="120" t="e">
        <f>('Balanço Funcional'!E5+'Balanço Funcional'!E26+'Balanço Funcional'!E51)/('Balanço Funcional'!E51+'Balanço Funcional'!E26+'Balanço Funcional'!E6)</f>
        <v>#DIV/0!</v>
      </c>
      <c r="E33" s="120" t="e">
        <f>('Balanço Funcional'!F5+'Balanço Funcional'!F26+'Balanço Funcional'!F51)/('Balanço Funcional'!F51+'Balanço Funcional'!F26+'Balanço Funcional'!F6)</f>
        <v>#DIV/0!</v>
      </c>
      <c r="F33" s="1"/>
    </row>
    <row r="34" spans="1:10" x14ac:dyDescent="0.25">
      <c r="A34" s="53" t="s">
        <v>331</v>
      </c>
      <c r="B34" s="116" t="e">
        <f>('Balanço Funcional'!C26+'Balanço Funcional'!C51)/('Balanço Funcional'!C51+'Balanço Funcional'!C26+'Balanço Funcional'!C5)</f>
        <v>#DIV/0!</v>
      </c>
      <c r="C34" s="116" t="e">
        <f>('Balanço Funcional'!D26+'Balanço Funcional'!D51)/('Balanço Funcional'!D51+'Balanço Funcional'!D26+'Balanço Funcional'!D5)</f>
        <v>#DIV/0!</v>
      </c>
      <c r="D34" s="116" t="e">
        <f>('Balanço Funcional'!E26+'Balanço Funcional'!E51)/('Balanço Funcional'!E51+'Balanço Funcional'!E26+'Balanço Funcional'!E5)</f>
        <v>#DIV/0!</v>
      </c>
      <c r="E34" s="116" t="e">
        <f>('Balanço Funcional'!F26+'Balanço Funcional'!F51)/('Balanço Funcional'!F51+'Balanço Funcional'!F26+'Balanço Funcional'!F5)</f>
        <v>#DIV/0!</v>
      </c>
      <c r="F34" s="1"/>
    </row>
    <row r="35" spans="1:10" x14ac:dyDescent="0.25">
      <c r="B35" s="72">
        <v>2011</v>
      </c>
      <c r="C35" s="72">
        <v>2010</v>
      </c>
      <c r="D35" s="72">
        <v>2009</v>
      </c>
      <c r="E35" s="72">
        <v>2008</v>
      </c>
      <c r="F35" s="1"/>
    </row>
    <row r="36" spans="1:10" x14ac:dyDescent="0.25">
      <c r="A36" s="72" t="s">
        <v>147</v>
      </c>
      <c r="F36" s="1"/>
    </row>
    <row r="37" spans="1:10" x14ac:dyDescent="0.25">
      <c r="A37" s="53" t="s">
        <v>333</v>
      </c>
      <c r="B37" s="153" t="e">
        <f>('Balanço Funcional'!C39+'Balanço Funcional'!C18)/('Balanço Funcional'!C26+'Balanço Funcional'!C51)</f>
        <v>#DIV/0!</v>
      </c>
      <c r="C37" s="153" t="e">
        <f>('Balanço Funcional'!D39+'Balanço Funcional'!D18)/('Balanço Funcional'!D26+'Balanço Funcional'!D51)</f>
        <v>#DIV/0!</v>
      </c>
      <c r="D37" s="153" t="e">
        <f>('Balanço Funcional'!E39+'Balanço Funcional'!E18)/('Balanço Funcional'!E26+'Balanço Funcional'!E51)</f>
        <v>#DIV/0!</v>
      </c>
      <c r="E37" s="153" t="e">
        <f>('Balanço Funcional'!F39+'Balanço Funcional'!F18)/('Balanço Funcional'!F26+'Balanço Funcional'!F51)</f>
        <v>#DIV/0!</v>
      </c>
      <c r="F37" s="1"/>
    </row>
    <row r="38" spans="1:10" x14ac:dyDescent="0.25">
      <c r="A38" s="53" t="s">
        <v>334</v>
      </c>
      <c r="B38" s="153" t="e">
        <f>('Balanço Funcional'!C39+'Balanço Funcional'!C18-'Balanço Funcional'!C13)/('Balanço Funcional'!C26+'Balanço Funcional'!C51)</f>
        <v>#DIV/0!</v>
      </c>
      <c r="C38" s="153" t="e">
        <f>('Balanço Funcional'!D39+'Balanço Funcional'!D18-'Balanço Funcional'!D13)/('Balanço Funcional'!D26+'Balanço Funcional'!D51)</f>
        <v>#DIV/0!</v>
      </c>
      <c r="D38" s="153" t="e">
        <f>('Balanço Funcional'!E39+'Balanço Funcional'!E18-'Balanço Funcional'!E13)/('Balanço Funcional'!E26+'Balanço Funcional'!E51)</f>
        <v>#DIV/0!</v>
      </c>
      <c r="E38" s="153" t="e">
        <f>('Balanço Funcional'!F39+'Balanço Funcional'!F18-'Balanço Funcional'!F13)/('Balanço Funcional'!F26+'Balanço Funcional'!F51)</f>
        <v>#DIV/0!</v>
      </c>
      <c r="F38" s="1"/>
      <c r="G38" s="163"/>
    </row>
    <row r="39" spans="1:10" ht="31.5" x14ac:dyDescent="0.25">
      <c r="A39" s="51" t="s">
        <v>335</v>
      </c>
      <c r="B39" s="154" t="e">
        <f>('Balanço Funcional'!C31+'Balanço Funcional'!C32+'Balanço Funcional'!C34+'Balanço Funcional'!C36+'Balanço Funcional'!C38)/('Balanço Funcional'!C51+'Balanço Funcional'!C26)</f>
        <v>#DIV/0!</v>
      </c>
      <c r="C39" s="154" t="e">
        <f>('Balanço Funcional'!D31+'Balanço Funcional'!D32+'Balanço Funcional'!D34+'Balanço Funcional'!D36+'Balanço Funcional'!D38)/('Balanço Funcional'!D51+'Balanço Funcional'!D26)</f>
        <v>#DIV/0!</v>
      </c>
      <c r="D39" s="154" t="e">
        <f>('Balanço Funcional'!E31+'Balanço Funcional'!E32+'Balanço Funcional'!E34+'Balanço Funcional'!E36+'Balanço Funcional'!E38)/('Balanço Funcional'!E51+'Balanço Funcional'!E26)</f>
        <v>#DIV/0!</v>
      </c>
      <c r="E39" s="154" t="e">
        <f>('Balanço Funcional'!F31+'Balanço Funcional'!F32+'Balanço Funcional'!F34+'Balanço Funcional'!F36+'Balanço Funcional'!F38)/('Balanço Funcional'!F51+'Balanço Funcional'!F26)</f>
        <v>#DIV/0!</v>
      </c>
      <c r="F39" s="1"/>
    </row>
    <row r="40" spans="1:10" x14ac:dyDescent="0.25">
      <c r="A40" s="54"/>
      <c r="B40" s="107"/>
      <c r="C40" s="107"/>
      <c r="D40" s="107"/>
      <c r="E40" s="107"/>
      <c r="F40" s="1"/>
    </row>
    <row r="41" spans="1:10" x14ac:dyDescent="0.25">
      <c r="A41" s="53" t="s">
        <v>151</v>
      </c>
      <c r="F41" s="1"/>
      <c r="H41" s="54"/>
      <c r="I41" s="54"/>
      <c r="J41" s="54"/>
    </row>
    <row r="42" spans="1:10" x14ac:dyDescent="0.25">
      <c r="B42" s="72">
        <v>2011</v>
      </c>
      <c r="C42" s="72">
        <v>2010</v>
      </c>
      <c r="D42" s="72">
        <v>2009</v>
      </c>
      <c r="E42" s="72">
        <v>2008</v>
      </c>
      <c r="F42" s="1"/>
      <c r="H42" s="103"/>
      <c r="I42" s="103"/>
      <c r="J42" s="103"/>
    </row>
    <row r="43" spans="1:10" x14ac:dyDescent="0.25">
      <c r="A43" s="53" t="s">
        <v>148</v>
      </c>
      <c r="B43" s="120" t="e">
        <f>'Balanço Funcional'!C64</f>
        <v>#DIV/0!</v>
      </c>
      <c r="C43" s="120" t="e">
        <f>'Balanço Funcional'!D64</f>
        <v>#DIV/0!</v>
      </c>
      <c r="D43" s="120" t="e">
        <f>'Balanço Funcional'!E64</f>
        <v>#DIV/0!</v>
      </c>
      <c r="E43" s="120" t="str">
        <f>'Balanço Funcional'!F64</f>
        <v>n/a</v>
      </c>
      <c r="F43" s="1"/>
      <c r="H43" s="164"/>
      <c r="I43" s="107"/>
      <c r="J43" s="107"/>
    </row>
    <row r="44" spans="1:10" x14ac:dyDescent="0.25">
      <c r="A44" s="53" t="s">
        <v>149</v>
      </c>
      <c r="B44" s="120" t="e">
        <f>'Balanço Funcional'!C62</f>
        <v>#DIV/0!</v>
      </c>
      <c r="C44" s="120" t="e">
        <f>'Balanço Funcional'!D62</f>
        <v>#DIV/0!</v>
      </c>
      <c r="D44" s="120" t="e">
        <f>'Balanço Funcional'!E62</f>
        <v>#DIV/0!</v>
      </c>
      <c r="E44" s="120" t="str">
        <f>'Balanço Funcional'!F62</f>
        <v>n/a</v>
      </c>
      <c r="F44" s="1"/>
    </row>
    <row r="45" spans="1:10" x14ac:dyDescent="0.25">
      <c r="A45" s="114" t="s">
        <v>283</v>
      </c>
      <c r="B45" s="120" t="e">
        <f>'Balanço Funcional'!C6/'Balanço Funcional'!C8</f>
        <v>#DIV/0!</v>
      </c>
      <c r="C45" s="120" t="e">
        <f>'Balanço Funcional'!D6/'Balanço Funcional'!D8</f>
        <v>#DIV/0!</v>
      </c>
      <c r="D45" s="120" t="e">
        <f>'Balanço Funcional'!E6/'Balanço Funcional'!E8</f>
        <v>#DIV/0!</v>
      </c>
      <c r="E45" s="120" t="e">
        <f>'Balanço Funcional'!F6/'Balanço Funcional'!F8</f>
        <v>#DIV/0!</v>
      </c>
    </row>
    <row r="46" spans="1:10" x14ac:dyDescent="0.25">
      <c r="A46" s="114" t="s">
        <v>284</v>
      </c>
      <c r="B46" s="120" t="e">
        <f>'Balanço Funcional'!C4/'Balanço Funcional'!C8</f>
        <v>#DIV/0!</v>
      </c>
      <c r="C46" s="120" t="e">
        <f>'Balanço Funcional'!D4/'Balanço Funcional'!D8</f>
        <v>#DIV/0!</v>
      </c>
      <c r="D46" s="120" t="e">
        <f>'Balanço Funcional'!E4/'Balanço Funcional'!E8</f>
        <v>#DIV/0!</v>
      </c>
      <c r="E46" s="120" t="e">
        <f>'Balanço Funcional'!F4/'Balanço Funcional'!F8</f>
        <v>#DIV/0!</v>
      </c>
    </row>
    <row r="47" spans="1:10" x14ac:dyDescent="0.25">
      <c r="A47" s="114" t="s">
        <v>285</v>
      </c>
      <c r="B47" s="120" t="e">
        <f>'Balanço Funcional'!C63</f>
        <v>#DIV/0!</v>
      </c>
      <c r="C47" s="120" t="e">
        <f>'Balanço Funcional'!D63</f>
        <v>#DIV/0!</v>
      </c>
      <c r="D47" s="120" t="e">
        <f>'Balanço Funcional'!E63</f>
        <v>#DIV/0!</v>
      </c>
      <c r="E47" s="120" t="str">
        <f>'Balanço Funcional'!F63</f>
        <v>n/a</v>
      </c>
    </row>
    <row r="48" spans="1:10" x14ac:dyDescent="0.25">
      <c r="A48" s="114" t="s">
        <v>150</v>
      </c>
      <c r="B48" s="120" t="e">
        <f>('Balanço Funcional'!C5+'Balanço Funcional'!C26+'Balanço Funcional'!C51)/('Balanço Funcional'!C39+'Balanço Funcional'!C18+'Balanço Funcional'!C8)</f>
        <v>#DIV/0!</v>
      </c>
      <c r="C48" s="120">
        <f>('Balanço Funcional'!D5+'Balanço Funcional'!D26+'Balanço Funcional'!D51)/('Balanço Funcional'!D39+'Balanço Funcional'!D18+'Balanço Funcional'!D8)</f>
        <v>0</v>
      </c>
      <c r="D48" s="120">
        <f>('Balanço Funcional'!E5+'Balanço Funcional'!E26+'Balanço Funcional'!E51)/('Balanço Funcional'!E39+'Balanço Funcional'!E18+'Balanço Funcional'!E8)</f>
        <v>0</v>
      </c>
      <c r="E48" s="120">
        <f>('Balanço Funcional'!F5+'Balanço Funcional'!F26+'Balanço Funcional'!F51)/('Balanço Funcional'!F39+'Balanço Funcional'!F18+'Balanço Funcional'!F8)</f>
        <v>0</v>
      </c>
    </row>
    <row r="49" spans="1:8" x14ac:dyDescent="0.25">
      <c r="A49" s="114" t="s">
        <v>286</v>
      </c>
      <c r="B49" s="120" t="e">
        <f>'Balanço Funcional'!C5/('Balanço Funcional'!C6+'Balanço Funcional'!C26+'Balanço Funcional'!C51)</f>
        <v>#DIV/0!</v>
      </c>
      <c r="C49" s="120" t="e">
        <f>'Balanço Funcional'!D5/('Balanço Funcional'!D6+'Balanço Funcional'!D26+'Balanço Funcional'!D51)</f>
        <v>#DIV/0!</v>
      </c>
      <c r="D49" s="120" t="e">
        <f>'Balanço Funcional'!E5/('Balanço Funcional'!E6+'Balanço Funcional'!E26+'Balanço Funcional'!E51)</f>
        <v>#DIV/0!</v>
      </c>
      <c r="E49" s="120" t="e">
        <f>'Balanço Funcional'!F5/('Balanço Funcional'!F6+'Balanço Funcional'!F26+'Balanço Funcional'!F51)</f>
        <v>#DIV/0!</v>
      </c>
    </row>
    <row r="50" spans="1:8" x14ac:dyDescent="0.25">
      <c r="A50" s="114" t="s">
        <v>287</v>
      </c>
      <c r="B50" s="120" t="e">
        <f>'Balanço Funcional'!C5/'Balanço Funcional'!C4</f>
        <v>#DIV/0!</v>
      </c>
      <c r="C50" s="120" t="e">
        <f>'Balanço Funcional'!D5/'Balanço Funcional'!D4</f>
        <v>#DIV/0!</v>
      </c>
      <c r="D50" s="120" t="e">
        <f>'Balanço Funcional'!E5/'Balanço Funcional'!E4</f>
        <v>#DIV/0!</v>
      </c>
      <c r="E50" s="120" t="e">
        <f>'Balanço Funcional'!F5/'Balanço Funcional'!F4</f>
        <v>#DIV/0!</v>
      </c>
    </row>
    <row r="51" spans="1:8" customFormat="1" ht="15" x14ac:dyDescent="0.25"/>
    <row r="52" spans="1:8" customFormat="1" ht="15" x14ac:dyDescent="0.25"/>
    <row r="53" spans="1:8" customFormat="1" ht="15" x14ac:dyDescent="0.25"/>
    <row r="55" spans="1:8" x14ac:dyDescent="0.25">
      <c r="B55" s="54"/>
      <c r="C55" s="54"/>
      <c r="D55" s="54"/>
      <c r="E55" s="54"/>
      <c r="F55" s="1"/>
      <c r="G55" s="1"/>
      <c r="H55" s="1"/>
    </row>
    <row r="56" spans="1:8" x14ac:dyDescent="0.25">
      <c r="A56" s="72" t="s">
        <v>191</v>
      </c>
      <c r="B56" s="72">
        <v>2011</v>
      </c>
      <c r="C56" s="72">
        <v>2010</v>
      </c>
      <c r="D56" s="72">
        <v>2009</v>
      </c>
      <c r="E56" s="72">
        <v>2008</v>
      </c>
    </row>
    <row r="57" spans="1:8" x14ac:dyDescent="0.25">
      <c r="A57" s="53" t="s">
        <v>280</v>
      </c>
      <c r="B57" s="118">
        <f>'Estrutura de Custos'!AD27</f>
        <v>0</v>
      </c>
      <c r="C57" s="118">
        <f>'Estrutura de Custos'!AF27</f>
        <v>0</v>
      </c>
      <c r="D57" s="118">
        <f>'Estrutura de Custos'!AH27</f>
        <v>0</v>
      </c>
      <c r="E57" s="118">
        <f>'Estrutura de Custos'!AJ27</f>
        <v>0</v>
      </c>
    </row>
    <row r="58" spans="1:8" x14ac:dyDescent="0.25">
      <c r="A58" s="53" t="s">
        <v>281</v>
      </c>
      <c r="B58" s="118">
        <f>'Estrutura de Custos'!AD41</f>
        <v>0</v>
      </c>
      <c r="C58" s="129">
        <f>'Estrutura de Custos'!AF41</f>
        <v>0</v>
      </c>
      <c r="D58" s="129">
        <f>'Estrutura de Custos'!AH41</f>
        <v>0</v>
      </c>
      <c r="E58" s="129">
        <f>'Estrutura de Custos'!AJ41</f>
        <v>0</v>
      </c>
    </row>
    <row r="59" spans="1:8" x14ac:dyDescent="0.25">
      <c r="A59" s="72" t="s">
        <v>282</v>
      </c>
      <c r="B59" s="73">
        <f>B57+B58</f>
        <v>0</v>
      </c>
      <c r="C59" s="73">
        <f t="shared" ref="C59:E59" si="10">C57+C58</f>
        <v>0</v>
      </c>
      <c r="D59" s="73">
        <f t="shared" si="10"/>
        <v>0</v>
      </c>
      <c r="E59" s="73">
        <f t="shared" si="10"/>
        <v>0</v>
      </c>
    </row>
    <row r="60" spans="1:8" x14ac:dyDescent="0.25">
      <c r="A60" s="54"/>
      <c r="B60" s="55"/>
      <c r="C60" s="130"/>
      <c r="D60" s="130"/>
      <c r="E60" s="130"/>
    </row>
    <row r="61" spans="1:8" x14ac:dyDescent="0.25">
      <c r="A61" s="53" t="s">
        <v>192</v>
      </c>
      <c r="B61" s="118">
        <f>'Estrutura de Custos'!AD6</f>
        <v>0</v>
      </c>
      <c r="C61" s="118">
        <f>'Estrutura de Custos'!AF6</f>
        <v>0</v>
      </c>
      <c r="D61" s="118">
        <f>'Estrutura de Custos'!AH6</f>
        <v>0</v>
      </c>
      <c r="E61" s="118">
        <f>'Estrutura de Custos'!AJ6</f>
        <v>0</v>
      </c>
    </row>
    <row r="62" spans="1:8" x14ac:dyDescent="0.25">
      <c r="A62" s="53" t="s">
        <v>193</v>
      </c>
      <c r="B62" s="118">
        <f>'Estrutura de Custos'!AD7</f>
        <v>0</v>
      </c>
      <c r="C62" s="118">
        <f>'Estrutura de Custos'!AF7</f>
        <v>0</v>
      </c>
      <c r="D62" s="118">
        <f>'Estrutura de Custos'!AH7</f>
        <v>0</v>
      </c>
      <c r="E62" s="118">
        <f>'Estrutura de Custos'!AJ7</f>
        <v>0</v>
      </c>
    </row>
    <row r="63" spans="1:8" x14ac:dyDescent="0.25">
      <c r="A63" s="72" t="s">
        <v>195</v>
      </c>
      <c r="B63" s="73">
        <f>B61+B62</f>
        <v>0</v>
      </c>
      <c r="C63" s="73">
        <f t="shared" ref="C63:E63" si="11">C61+C62</f>
        <v>0</v>
      </c>
      <c r="D63" s="73">
        <f t="shared" si="11"/>
        <v>0</v>
      </c>
      <c r="E63" s="73">
        <f t="shared" si="11"/>
        <v>0</v>
      </c>
    </row>
    <row r="64" spans="1:8" x14ac:dyDescent="0.25">
      <c r="A64" s="54"/>
      <c r="B64" s="55"/>
      <c r="C64" s="130"/>
      <c r="D64" s="130"/>
      <c r="E64" s="130"/>
    </row>
    <row r="65" spans="1:5" x14ac:dyDescent="0.25">
      <c r="A65" s="53" t="s">
        <v>194</v>
      </c>
      <c r="B65" s="118">
        <f>'Estrutura de Custos'!AD9</f>
        <v>0</v>
      </c>
      <c r="C65" s="118">
        <f>'Estrutura de Custos'!AF9</f>
        <v>0</v>
      </c>
      <c r="D65" s="118">
        <f>'Estrutura de Custos'!AH9</f>
        <v>0</v>
      </c>
      <c r="E65" s="118">
        <f>'Estrutura de Custos'!AJ9</f>
        <v>0</v>
      </c>
    </row>
    <row r="66" spans="1:5" x14ac:dyDescent="0.25">
      <c r="A66" s="72" t="s">
        <v>196</v>
      </c>
      <c r="B66" s="73">
        <f>B62+B65</f>
        <v>0</v>
      </c>
      <c r="C66" s="73">
        <f t="shared" ref="C66:E66" si="12">C62+C65</f>
        <v>0</v>
      </c>
      <c r="D66" s="73">
        <f t="shared" si="12"/>
        <v>0</v>
      </c>
      <c r="E66" s="73">
        <f t="shared" si="12"/>
        <v>0</v>
      </c>
    </row>
    <row r="67" spans="1:5" x14ac:dyDescent="0.25">
      <c r="A67" s="54"/>
      <c r="B67" s="108"/>
      <c r="C67" s="106"/>
      <c r="D67" s="106"/>
      <c r="E67" s="106"/>
    </row>
    <row r="68" spans="1:5" x14ac:dyDescent="0.25">
      <c r="A68" s="53" t="s">
        <v>339</v>
      </c>
      <c r="B68" s="120" t="e">
        <f>B63/B57</f>
        <v>#DIV/0!</v>
      </c>
      <c r="C68" s="120" t="e">
        <f t="shared" ref="C68:E68" si="13">C63/C57</f>
        <v>#DIV/0!</v>
      </c>
      <c r="D68" s="120" t="e">
        <f t="shared" si="13"/>
        <v>#DIV/0!</v>
      </c>
      <c r="E68" s="120" t="e">
        <f t="shared" si="13"/>
        <v>#DIV/0!</v>
      </c>
    </row>
    <row r="69" spans="1:5" x14ac:dyDescent="0.25">
      <c r="A69" s="53" t="s">
        <v>197</v>
      </c>
      <c r="B69" s="120" t="e">
        <f>B61/B66</f>
        <v>#DIV/0!</v>
      </c>
      <c r="C69" s="120" t="e">
        <f t="shared" ref="C69:E69" si="14">C61/C66</f>
        <v>#DIV/0!</v>
      </c>
      <c r="D69" s="120" t="e">
        <f t="shared" si="14"/>
        <v>#DIV/0!</v>
      </c>
      <c r="E69" s="120" t="e">
        <f t="shared" si="14"/>
        <v>#DIV/0!</v>
      </c>
    </row>
    <row r="70" spans="1:5" x14ac:dyDescent="0.25">
      <c r="A70" s="53" t="s">
        <v>340</v>
      </c>
      <c r="B70" s="120" t="e">
        <f>B61/(B61+B66)</f>
        <v>#DIV/0!</v>
      </c>
      <c r="C70" s="120" t="e">
        <f t="shared" ref="C70:E70" si="15">C61/(C61+C66)</f>
        <v>#DIV/0!</v>
      </c>
      <c r="D70" s="120" t="e">
        <f t="shared" si="15"/>
        <v>#DIV/0!</v>
      </c>
      <c r="E70" s="120" t="e">
        <f t="shared" si="15"/>
        <v>#DIV/0!</v>
      </c>
    </row>
    <row r="71" spans="1:5" x14ac:dyDescent="0.25">
      <c r="A71" s="114" t="s">
        <v>198</v>
      </c>
      <c r="B71" s="120" t="e">
        <f>B61/B63</f>
        <v>#DIV/0!</v>
      </c>
      <c r="C71" s="120" t="e">
        <f t="shared" ref="C71:E71" si="16">C61/C63</f>
        <v>#DIV/0!</v>
      </c>
      <c r="D71" s="120" t="e">
        <f t="shared" si="16"/>
        <v>#DIV/0!</v>
      </c>
      <c r="E71" s="120" t="e">
        <f t="shared" si="16"/>
        <v>#DIV/0!</v>
      </c>
    </row>
  </sheetData>
  <mergeCells count="2">
    <mergeCell ref="G14:M17"/>
    <mergeCell ref="G18:M23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15"/>
  <sheetViews>
    <sheetView zoomScaleNormal="100" workbookViewId="0">
      <selection activeCell="B11" sqref="B11"/>
    </sheetView>
  </sheetViews>
  <sheetFormatPr defaultRowHeight="15.75" x14ac:dyDescent="0.25"/>
  <cols>
    <col min="1" max="1" width="49.85546875" style="92" bestFit="1" customWidth="1"/>
    <col min="2" max="5" width="22.7109375" style="92" customWidth="1"/>
    <col min="6" max="16384" width="9.140625" style="92"/>
  </cols>
  <sheetData>
    <row r="4" spans="1:5" x14ac:dyDescent="0.25">
      <c r="A4" s="127"/>
      <c r="B4" s="72">
        <v>2011</v>
      </c>
      <c r="C4" s="72">
        <v>2010</v>
      </c>
      <c r="D4" s="72">
        <v>2009</v>
      </c>
      <c r="E4" s="72">
        <v>2008</v>
      </c>
    </row>
    <row r="5" spans="1:5" x14ac:dyDescent="0.25">
      <c r="A5" s="127" t="s">
        <v>239</v>
      </c>
      <c r="B5" s="156">
        <f>'Risco e Rendibilidade do CI'!B9</f>
        <v>-75518065</v>
      </c>
      <c r="C5" s="156">
        <f>'Risco e Rendibilidade do CI'!C9</f>
        <v>-48134257</v>
      </c>
      <c r="D5" s="156">
        <f>'Risco e Rendibilidade do CI'!D9</f>
        <v>-65628649</v>
      </c>
      <c r="E5" s="156">
        <f>'Risco e Rendibilidade do CI'!E9</f>
        <v>-58551978</v>
      </c>
    </row>
    <row r="6" spans="1:5" x14ac:dyDescent="0.25">
      <c r="A6" s="127" t="s">
        <v>323</v>
      </c>
      <c r="B6" s="156">
        <f>DR!B18+515172069</f>
        <v>515172069</v>
      </c>
      <c r="C6" s="156">
        <f>DR!C18+422745542</f>
        <v>422745542</v>
      </c>
      <c r="D6" s="156">
        <f>DR!D18+470563303</f>
        <v>470563303</v>
      </c>
      <c r="E6" s="156">
        <f>DR!E18+429877963</f>
        <v>429877963</v>
      </c>
    </row>
    <row r="7" spans="1:5" x14ac:dyDescent="0.25">
      <c r="A7" s="127" t="s">
        <v>240</v>
      </c>
      <c r="B7" s="156"/>
      <c r="C7" s="156">
        <v>128630333</v>
      </c>
      <c r="D7" s="156">
        <v>180445655</v>
      </c>
      <c r="E7" s="156">
        <v>221374002</v>
      </c>
    </row>
    <row r="8" spans="1:5" x14ac:dyDescent="0.25">
      <c r="A8" s="127" t="s">
        <v>241</v>
      </c>
      <c r="B8" s="156">
        <f>DR!$B$36</f>
        <v>0</v>
      </c>
      <c r="C8" s="156">
        <f>DR!$C$36</f>
        <v>0</v>
      </c>
      <c r="D8" s="156">
        <f>DR!$D$36</f>
        <v>0</v>
      </c>
      <c r="E8" s="156">
        <f>DR!$E$36</f>
        <v>0</v>
      </c>
    </row>
    <row r="9" spans="1:5" x14ac:dyDescent="0.25">
      <c r="A9" s="127" t="s">
        <v>242</v>
      </c>
      <c r="B9" s="156">
        <v>1117987321</v>
      </c>
      <c r="C9" s="156">
        <f>503626688+875872500</f>
        <v>1379499188</v>
      </c>
      <c r="D9" s="156">
        <v>503626688</v>
      </c>
      <c r="E9" s="156">
        <v>533200884</v>
      </c>
    </row>
    <row r="10" spans="1:5" x14ac:dyDescent="0.25">
      <c r="A10" s="18" t="s">
        <v>297</v>
      </c>
      <c r="B10" s="47">
        <f>SUM(B5:B7)</f>
        <v>439654004</v>
      </c>
      <c r="C10" s="47">
        <f t="shared" ref="C10:E10" si="0">SUM(C5:C7)</f>
        <v>503241618</v>
      </c>
      <c r="D10" s="47">
        <f t="shared" si="0"/>
        <v>585380309</v>
      </c>
      <c r="E10" s="47">
        <f t="shared" si="0"/>
        <v>592699987</v>
      </c>
    </row>
    <row r="11" spans="1:5" x14ac:dyDescent="0.25">
      <c r="A11" s="54" t="s">
        <v>298</v>
      </c>
      <c r="B11" s="55">
        <f>SUM(B6:B8)</f>
        <v>515172069</v>
      </c>
      <c r="C11" s="55">
        <f t="shared" ref="C11:E11" si="1">SUM(C6:C8)</f>
        <v>551375875</v>
      </c>
      <c r="D11" s="55">
        <f t="shared" si="1"/>
        <v>651008958</v>
      </c>
      <c r="E11" s="55">
        <f t="shared" si="1"/>
        <v>651251965</v>
      </c>
    </row>
    <row r="12" spans="1:5" x14ac:dyDescent="0.25">
      <c r="A12" s="18" t="s">
        <v>299</v>
      </c>
      <c r="B12" s="47">
        <f>B11-B9</f>
        <v>-602815252</v>
      </c>
      <c r="C12" s="47">
        <f t="shared" ref="C12:E12" si="2">C11-C9</f>
        <v>-828123313</v>
      </c>
      <c r="D12" s="47">
        <f t="shared" si="2"/>
        <v>147382270</v>
      </c>
      <c r="E12" s="47">
        <f t="shared" si="2"/>
        <v>118051081</v>
      </c>
    </row>
    <row r="13" spans="1:5" x14ac:dyDescent="0.25">
      <c r="A13"/>
      <c r="B13"/>
      <c r="C13"/>
      <c r="D13"/>
      <c r="E13"/>
    </row>
    <row r="14" spans="1:5" x14ac:dyDescent="0.25">
      <c r="A14"/>
      <c r="B14"/>
      <c r="C14"/>
      <c r="D14"/>
      <c r="E14"/>
    </row>
    <row r="15" spans="1:5" x14ac:dyDescent="0.25">
      <c r="A15"/>
      <c r="B15"/>
      <c r="C15"/>
      <c r="D15"/>
      <c r="E15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119"/>
  <sheetViews>
    <sheetView topLeftCell="A24" zoomScale="70" zoomScaleNormal="70" workbookViewId="0">
      <selection activeCell="A43" sqref="A43:E45"/>
    </sheetView>
  </sheetViews>
  <sheetFormatPr defaultRowHeight="15.75" x14ac:dyDescent="0.25"/>
  <cols>
    <col min="1" max="1" width="56.85546875" style="92" customWidth="1"/>
    <col min="2" max="6" width="22.7109375" style="92" customWidth="1"/>
    <col min="7" max="7" width="64.140625" style="92" customWidth="1"/>
    <col min="8" max="16" width="18.7109375" style="92" customWidth="1"/>
    <col min="17" max="17" width="22.7109375" style="92" customWidth="1"/>
    <col min="18" max="18" width="52.7109375" style="92" bestFit="1" customWidth="1"/>
    <col min="19" max="19" width="11.7109375" style="124" customWidth="1"/>
    <col min="20" max="27" width="11.7109375" style="92" customWidth="1"/>
    <col min="28" max="28" width="22.7109375" style="92" customWidth="1"/>
    <col min="29" max="29" width="47.7109375" style="92" customWidth="1"/>
    <col min="30" max="30" width="22.7109375" style="92" customWidth="1"/>
    <col min="31" max="31" width="11.7109375" style="92" customWidth="1"/>
    <col min="32" max="32" width="22.7109375" style="92" customWidth="1"/>
    <col min="33" max="33" width="11.7109375" style="92" customWidth="1"/>
    <col min="34" max="34" width="22.7109375" style="92" customWidth="1"/>
    <col min="35" max="35" width="11.7109375" style="92" customWidth="1"/>
    <col min="36" max="36" width="22.7109375" style="92" customWidth="1"/>
    <col min="37" max="37" width="11.7109375" style="92" customWidth="1"/>
    <col min="38" max="16384" width="9.140625" style="92"/>
  </cols>
  <sheetData>
    <row r="2" spans="1:38" x14ac:dyDescent="0.25">
      <c r="B2" s="72">
        <v>2011</v>
      </c>
      <c r="C2" s="72">
        <v>2010</v>
      </c>
      <c r="D2" s="72">
        <v>2009</v>
      </c>
      <c r="E2" s="72">
        <v>2008</v>
      </c>
      <c r="F2" s="72"/>
      <c r="G2" s="136" t="s">
        <v>161</v>
      </c>
      <c r="H2" s="34"/>
      <c r="I2" s="34"/>
      <c r="J2" s="34"/>
      <c r="K2" s="34"/>
      <c r="L2" s="34"/>
      <c r="M2" s="34"/>
      <c r="N2" s="34"/>
      <c r="O2" s="34"/>
      <c r="P2" s="34"/>
      <c r="Q2" s="72"/>
      <c r="S2" s="122"/>
      <c r="AC2" s="54"/>
      <c r="AD2" s="53"/>
      <c r="AE2" s="53"/>
      <c r="AF2" s="53"/>
      <c r="AG2" s="53"/>
      <c r="AH2" s="53"/>
      <c r="AI2" s="53"/>
      <c r="AJ2" s="53"/>
      <c r="AK2" s="53"/>
      <c r="AL2" s="53"/>
    </row>
    <row r="3" spans="1:38" x14ac:dyDescent="0.25">
      <c r="A3" s="21" t="s">
        <v>47</v>
      </c>
      <c r="B3" s="4"/>
      <c r="C3" s="96"/>
      <c r="D3" s="96"/>
      <c r="E3" s="96"/>
      <c r="G3" s="34"/>
      <c r="H3" s="34">
        <v>2011</v>
      </c>
      <c r="I3" s="34">
        <v>2010</v>
      </c>
      <c r="J3" s="34" t="s">
        <v>163</v>
      </c>
      <c r="K3" s="34">
        <v>2010</v>
      </c>
      <c r="L3" s="34">
        <v>2009</v>
      </c>
      <c r="M3" s="34" t="s">
        <v>163</v>
      </c>
      <c r="N3" s="34">
        <v>2009</v>
      </c>
      <c r="O3" s="34">
        <v>2008</v>
      </c>
      <c r="P3" s="34" t="s">
        <v>163</v>
      </c>
      <c r="S3" s="34"/>
      <c r="T3" s="34"/>
      <c r="U3" s="2"/>
      <c r="V3" s="34"/>
      <c r="W3" s="34"/>
      <c r="X3" s="2"/>
      <c r="Y3" s="34"/>
      <c r="Z3" s="34"/>
      <c r="AA3" s="2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x14ac:dyDescent="0.25">
      <c r="A4" s="21" t="s">
        <v>48</v>
      </c>
      <c r="B4" s="4"/>
      <c r="C4" s="96"/>
      <c r="D4" s="96"/>
      <c r="E4" s="96"/>
      <c r="G4" s="136" t="s">
        <v>162</v>
      </c>
      <c r="H4" s="96">
        <f>B5+B6</f>
        <v>6000742302</v>
      </c>
      <c r="I4" s="96">
        <f>C5+C6</f>
        <v>0</v>
      </c>
      <c r="J4" s="96">
        <f>H4-I4</f>
        <v>6000742302</v>
      </c>
      <c r="K4" s="96">
        <f>I4</f>
        <v>0</v>
      </c>
      <c r="L4" s="96">
        <f>D5+D6</f>
        <v>0</v>
      </c>
      <c r="M4" s="96">
        <f>K4-L4</f>
        <v>0</v>
      </c>
      <c r="N4" s="96">
        <f>L4</f>
        <v>0</v>
      </c>
      <c r="O4" s="96">
        <f>E5+E6</f>
        <v>0</v>
      </c>
      <c r="P4" s="96">
        <f>N4-O4</f>
        <v>0</v>
      </c>
      <c r="R4" s="2"/>
      <c r="S4" s="34">
        <v>2011</v>
      </c>
      <c r="T4" s="34">
        <v>2010</v>
      </c>
      <c r="U4" s="34" t="s">
        <v>163</v>
      </c>
      <c r="V4" s="34">
        <v>2010</v>
      </c>
      <c r="W4" s="34">
        <v>2009</v>
      </c>
      <c r="X4" s="34" t="s">
        <v>163</v>
      </c>
      <c r="Y4" s="34">
        <v>2009</v>
      </c>
      <c r="Z4" s="34">
        <v>2008</v>
      </c>
      <c r="AA4" s="34" t="s">
        <v>163</v>
      </c>
      <c r="AC4" s="72" t="s">
        <v>184</v>
      </c>
      <c r="AD4" s="72">
        <v>2011</v>
      </c>
      <c r="AE4" s="72" t="s">
        <v>46</v>
      </c>
      <c r="AF4" s="72">
        <v>2010</v>
      </c>
      <c r="AG4" s="72" t="s">
        <v>46</v>
      </c>
      <c r="AH4" s="72">
        <v>2009</v>
      </c>
      <c r="AI4" s="72" t="s">
        <v>46</v>
      </c>
      <c r="AJ4" s="72">
        <v>2008</v>
      </c>
      <c r="AK4" s="72" t="s">
        <v>46</v>
      </c>
      <c r="AL4" s="53"/>
    </row>
    <row r="5" spans="1:38" x14ac:dyDescent="0.25">
      <c r="A5" s="5" t="s">
        <v>49</v>
      </c>
      <c r="B5" s="4">
        <v>5859286893</v>
      </c>
      <c r="C5" s="96">
        <f>DR!C6</f>
        <v>0</v>
      </c>
      <c r="D5" s="96">
        <f>DR!D6</f>
        <v>0</v>
      </c>
      <c r="E5" s="96">
        <f>DR!E6</f>
        <v>0</v>
      </c>
      <c r="G5" s="92" t="s">
        <v>53</v>
      </c>
      <c r="H5" s="137">
        <f>B10/$H$4</f>
        <v>0.17005820340924882</v>
      </c>
      <c r="I5" s="10" t="e">
        <f>C10/$I$4</f>
        <v>#DIV/0!</v>
      </c>
      <c r="J5" s="10" t="e">
        <f>H5-I5</f>
        <v>#DIV/0!</v>
      </c>
      <c r="K5" s="126" t="e">
        <f>I5</f>
        <v>#DIV/0!</v>
      </c>
      <c r="L5" s="126" t="e">
        <f>D10/$L$4</f>
        <v>#DIV/0!</v>
      </c>
      <c r="M5" s="126" t="e">
        <f t="shared" ref="M5:M26" si="0">K5-L5</f>
        <v>#DIV/0!</v>
      </c>
      <c r="N5" s="126" t="e">
        <f>L5</f>
        <v>#DIV/0!</v>
      </c>
      <c r="O5" s="126" t="e">
        <f>E10/$O$4</f>
        <v>#DIV/0!</v>
      </c>
      <c r="P5" s="126" t="e">
        <f t="shared" ref="P5:P26" si="1">N5-O5</f>
        <v>#DIV/0!</v>
      </c>
      <c r="R5" s="136" t="s">
        <v>162</v>
      </c>
      <c r="AC5" s="53"/>
      <c r="AD5" s="53"/>
      <c r="AE5" s="53"/>
      <c r="AF5" s="53"/>
      <c r="AG5" s="53"/>
      <c r="AH5" s="53"/>
      <c r="AI5" s="53"/>
      <c r="AJ5" s="53"/>
      <c r="AK5" s="53"/>
      <c r="AL5" s="53"/>
    </row>
    <row r="6" spans="1:38" x14ac:dyDescent="0.25">
      <c r="A6" s="5" t="s">
        <v>50</v>
      </c>
      <c r="B6" s="4">
        <v>141455409</v>
      </c>
      <c r="C6" s="96">
        <f>DR!C7</f>
        <v>0</v>
      </c>
      <c r="D6" s="96">
        <f>DR!D7</f>
        <v>0</v>
      </c>
      <c r="E6" s="96">
        <f>DR!E7</f>
        <v>0</v>
      </c>
      <c r="G6" s="5" t="s">
        <v>54</v>
      </c>
      <c r="H6" s="137">
        <f>B11/$H$4</f>
        <v>0.16869153832228673</v>
      </c>
      <c r="I6" s="10" t="e">
        <f t="shared" ref="I6:I15" si="2">C11/$I$4</f>
        <v>#DIV/0!</v>
      </c>
      <c r="J6" s="10" t="e">
        <f t="shared" ref="J6:J14" si="3">H6-I6</f>
        <v>#DIV/0!</v>
      </c>
      <c r="K6" s="10" t="e">
        <f t="shared" ref="K6:K26" si="4">I6</f>
        <v>#DIV/0!</v>
      </c>
      <c r="L6" s="10" t="e">
        <f t="shared" ref="L6:L16" si="5">D11/$L$4</f>
        <v>#DIV/0!</v>
      </c>
      <c r="M6" s="10" t="e">
        <f t="shared" si="0"/>
        <v>#DIV/0!</v>
      </c>
      <c r="N6" s="10" t="e">
        <f t="shared" ref="N6:N26" si="6">L6</f>
        <v>#DIV/0!</v>
      </c>
      <c r="O6" s="10" t="e">
        <f t="shared" ref="O6:O16" si="7">E11/$O$4</f>
        <v>#DIV/0!</v>
      </c>
      <c r="P6" s="10" t="e">
        <f t="shared" si="1"/>
        <v>#DIV/0!</v>
      </c>
      <c r="R6" s="92" t="s">
        <v>53</v>
      </c>
      <c r="S6" s="31">
        <f>B10/$S$26</f>
        <v>0.18855702826881257</v>
      </c>
      <c r="T6" s="10" t="e">
        <f>C10/$U$26</f>
        <v>#DIV/0!</v>
      </c>
      <c r="U6" s="7" t="e">
        <f>S6-T6</f>
        <v>#DIV/0!</v>
      </c>
      <c r="V6" s="7" t="e">
        <f>T6</f>
        <v>#DIV/0!</v>
      </c>
      <c r="W6" s="7" t="e">
        <f>D10/$W$26</f>
        <v>#DIV/0!</v>
      </c>
      <c r="X6" s="7" t="e">
        <f>V6-W6</f>
        <v>#DIV/0!</v>
      </c>
      <c r="Y6" s="7" t="e">
        <f>W6</f>
        <v>#DIV/0!</v>
      </c>
      <c r="Z6" s="10" t="e">
        <f>E10/$Y$26</f>
        <v>#DIV/0!</v>
      </c>
      <c r="AA6" s="7" t="e">
        <f>Y6-Z6</f>
        <v>#DIV/0!</v>
      </c>
      <c r="AC6" s="53" t="s">
        <v>185</v>
      </c>
      <c r="AD6" s="118">
        <f>'Balanço Funcional'!C4</f>
        <v>0</v>
      </c>
      <c r="AE6" s="120" t="e">
        <f>AD6/AD10</f>
        <v>#DIV/0!</v>
      </c>
      <c r="AF6" s="118">
        <f>'Balanço Funcional'!D4</f>
        <v>0</v>
      </c>
      <c r="AG6" s="120" t="e">
        <f>AF6/AF10</f>
        <v>#DIV/0!</v>
      </c>
      <c r="AH6" s="118">
        <f>'Balanço Funcional'!E4</f>
        <v>0</v>
      </c>
      <c r="AI6" s="120" t="e">
        <f>AH6/AH10</f>
        <v>#DIV/0!</v>
      </c>
      <c r="AJ6" s="118">
        <f>'Balanço Funcional'!F4</f>
        <v>0</v>
      </c>
      <c r="AK6" s="120" t="e">
        <f>AJ6/AJ10</f>
        <v>#DIV/0!</v>
      </c>
      <c r="AL6" s="53"/>
    </row>
    <row r="7" spans="1:38" x14ac:dyDescent="0.25">
      <c r="A7" s="5" t="s">
        <v>295</v>
      </c>
      <c r="B7" s="4">
        <v>146102419</v>
      </c>
      <c r="C7" s="96">
        <f>DR!C8</f>
        <v>0</v>
      </c>
      <c r="D7" s="96">
        <f>DR!D8</f>
        <v>0</v>
      </c>
      <c r="E7" s="96">
        <f>DR!E8</f>
        <v>0</v>
      </c>
      <c r="G7" s="5" t="s">
        <v>55</v>
      </c>
      <c r="H7" s="137">
        <f t="shared" ref="H7:H15" si="8">B12/$H$4</f>
        <v>2.8309018026550142E-2</v>
      </c>
      <c r="I7" s="10" t="e">
        <f t="shared" si="2"/>
        <v>#DIV/0!</v>
      </c>
      <c r="J7" s="10" t="e">
        <f t="shared" si="3"/>
        <v>#DIV/0!</v>
      </c>
      <c r="K7" s="10" t="e">
        <f t="shared" si="4"/>
        <v>#DIV/0!</v>
      </c>
      <c r="L7" s="10" t="e">
        <f t="shared" si="5"/>
        <v>#DIV/0!</v>
      </c>
      <c r="M7" s="10" t="e">
        <f t="shared" si="0"/>
        <v>#DIV/0!</v>
      </c>
      <c r="N7" s="10" t="e">
        <f t="shared" si="6"/>
        <v>#DIV/0!</v>
      </c>
      <c r="O7" s="10" t="e">
        <f t="shared" si="7"/>
        <v>#DIV/0!</v>
      </c>
      <c r="P7" s="10" t="e">
        <f t="shared" si="1"/>
        <v>#DIV/0!</v>
      </c>
      <c r="R7" s="5" t="s">
        <v>54</v>
      </c>
      <c r="S7" s="31">
        <f t="shared" ref="S7:S15" si="9">B11/$S$26</f>
        <v>0.18704169820963182</v>
      </c>
      <c r="T7" s="10" t="e">
        <f t="shared" ref="T7:T15" si="10">C11/$U$26</f>
        <v>#DIV/0!</v>
      </c>
      <c r="U7" s="7" t="e">
        <f t="shared" ref="U7:U21" si="11">S7-T7</f>
        <v>#DIV/0!</v>
      </c>
      <c r="V7" s="7" t="e">
        <f t="shared" ref="V7:V21" si="12">T7</f>
        <v>#DIV/0!</v>
      </c>
      <c r="W7" s="7" t="e">
        <f t="shared" ref="W7:W15" si="13">D11/$W$26</f>
        <v>#DIV/0!</v>
      </c>
      <c r="X7" s="7" t="e">
        <f t="shared" ref="X7:X21" si="14">V7-W7</f>
        <v>#DIV/0!</v>
      </c>
      <c r="Y7" s="7" t="e">
        <f t="shared" ref="Y7:Y21" si="15">W7</f>
        <v>#DIV/0!</v>
      </c>
      <c r="Z7" s="10" t="e">
        <f t="shared" ref="Z7:Z15" si="16">E11/$Y$26</f>
        <v>#DIV/0!</v>
      </c>
      <c r="AA7" s="7" t="e">
        <f t="shared" ref="AA7:AA21" si="17">Y7-Z7</f>
        <v>#DIV/0!</v>
      </c>
      <c r="AC7" s="53" t="s">
        <v>73</v>
      </c>
      <c r="AD7" s="118">
        <f>'Balanço Funcional'!C5</f>
        <v>0</v>
      </c>
      <c r="AE7" s="120" t="e">
        <f>AD7/AD10</f>
        <v>#DIV/0!</v>
      </c>
      <c r="AF7" s="118">
        <f>'Balanço Funcional'!D5</f>
        <v>0</v>
      </c>
      <c r="AG7" s="120" t="e">
        <f>AF7/AF10</f>
        <v>#DIV/0!</v>
      </c>
      <c r="AH7" s="118">
        <f>'Balanço Funcional'!E5</f>
        <v>0</v>
      </c>
      <c r="AI7" s="120" t="e">
        <f>AH7/AH10</f>
        <v>#DIV/0!</v>
      </c>
      <c r="AJ7" s="118">
        <f>'Balanço Funcional'!F5</f>
        <v>0</v>
      </c>
      <c r="AK7" s="120" t="e">
        <f>AJ7/AJ10</f>
        <v>#DIV/0!</v>
      </c>
      <c r="AL7" s="53"/>
    </row>
    <row r="8" spans="1:38" x14ac:dyDescent="0.25">
      <c r="A8" s="5"/>
      <c r="B8" s="19">
        <f>B5+B6+B7</f>
        <v>6146844721</v>
      </c>
      <c r="C8" s="19">
        <f t="shared" ref="C8:E8" si="18">C5+C6+C7</f>
        <v>0</v>
      </c>
      <c r="D8" s="19">
        <f t="shared" si="18"/>
        <v>0</v>
      </c>
      <c r="E8" s="19">
        <f t="shared" si="18"/>
        <v>0</v>
      </c>
      <c r="G8" s="5" t="s">
        <v>56</v>
      </c>
      <c r="H8" s="137">
        <f t="shared" si="8"/>
        <v>2.1850433396598139E-2</v>
      </c>
      <c r="I8" s="10" t="e">
        <f t="shared" si="2"/>
        <v>#DIV/0!</v>
      </c>
      <c r="J8" s="10" t="e">
        <f t="shared" si="3"/>
        <v>#DIV/0!</v>
      </c>
      <c r="K8" s="10" t="e">
        <f t="shared" si="4"/>
        <v>#DIV/0!</v>
      </c>
      <c r="L8" s="10" t="e">
        <f t="shared" si="5"/>
        <v>#DIV/0!</v>
      </c>
      <c r="M8" s="10" t="e">
        <f t="shared" si="0"/>
        <v>#DIV/0!</v>
      </c>
      <c r="N8" s="10" t="e">
        <f t="shared" si="6"/>
        <v>#DIV/0!</v>
      </c>
      <c r="O8" s="10" t="e">
        <f t="shared" si="7"/>
        <v>#DIV/0!</v>
      </c>
      <c r="P8" s="10" t="e">
        <f t="shared" si="1"/>
        <v>#DIV/0!</v>
      </c>
      <c r="R8" s="5" t="s">
        <v>55</v>
      </c>
      <c r="S8" s="31">
        <f t="shared" si="9"/>
        <v>3.138845527756666E-2</v>
      </c>
      <c r="T8" s="10" t="e">
        <f t="shared" si="10"/>
        <v>#DIV/0!</v>
      </c>
      <c r="U8" s="7" t="e">
        <f t="shared" si="11"/>
        <v>#DIV/0!</v>
      </c>
      <c r="V8" s="7" t="e">
        <f t="shared" si="12"/>
        <v>#DIV/0!</v>
      </c>
      <c r="W8" s="7" t="e">
        <f t="shared" si="13"/>
        <v>#DIV/0!</v>
      </c>
      <c r="X8" s="7" t="e">
        <f t="shared" si="14"/>
        <v>#DIV/0!</v>
      </c>
      <c r="Y8" s="7" t="e">
        <f t="shared" si="15"/>
        <v>#DIV/0!</v>
      </c>
      <c r="Z8" s="10" t="e">
        <f t="shared" si="16"/>
        <v>#DIV/0!</v>
      </c>
      <c r="AA8" s="7" t="e">
        <f t="shared" si="17"/>
        <v>#DIV/0!</v>
      </c>
      <c r="AC8" s="72" t="s">
        <v>186</v>
      </c>
      <c r="AD8" s="73">
        <f t="shared" ref="AD8:AK8" si="19">AD6+AD7</f>
        <v>0</v>
      </c>
      <c r="AE8" s="74" t="e">
        <f t="shared" si="19"/>
        <v>#DIV/0!</v>
      </c>
      <c r="AF8" s="73">
        <f t="shared" si="19"/>
        <v>0</v>
      </c>
      <c r="AG8" s="74" t="e">
        <f t="shared" si="19"/>
        <v>#DIV/0!</v>
      </c>
      <c r="AH8" s="73">
        <f t="shared" si="19"/>
        <v>0</v>
      </c>
      <c r="AI8" s="74" t="e">
        <f t="shared" si="19"/>
        <v>#DIV/0!</v>
      </c>
      <c r="AJ8" s="73">
        <f t="shared" si="19"/>
        <v>0</v>
      </c>
      <c r="AK8" s="131" t="e">
        <f t="shared" si="19"/>
        <v>#DIV/0!</v>
      </c>
      <c r="AL8" s="53"/>
    </row>
    <row r="9" spans="1:38" x14ac:dyDescent="0.25">
      <c r="A9" s="21" t="s">
        <v>52</v>
      </c>
      <c r="B9" s="4"/>
      <c r="C9" s="96"/>
      <c r="D9" s="96"/>
      <c r="E9" s="96"/>
      <c r="G9" s="5" t="s">
        <v>57</v>
      </c>
      <c r="H9" s="137">
        <f t="shared" si="8"/>
        <v>0.21353736863069844</v>
      </c>
      <c r="I9" s="10" t="e">
        <f t="shared" si="2"/>
        <v>#DIV/0!</v>
      </c>
      <c r="J9" s="10" t="e">
        <f t="shared" si="3"/>
        <v>#DIV/0!</v>
      </c>
      <c r="K9" s="10" t="e">
        <f t="shared" si="4"/>
        <v>#DIV/0!</v>
      </c>
      <c r="L9" s="10" t="e">
        <f t="shared" si="5"/>
        <v>#DIV/0!</v>
      </c>
      <c r="M9" s="10" t="e">
        <f t="shared" si="0"/>
        <v>#DIV/0!</v>
      </c>
      <c r="N9" s="10" t="e">
        <f t="shared" si="6"/>
        <v>#DIV/0!</v>
      </c>
      <c r="O9" s="10" t="e">
        <f t="shared" si="7"/>
        <v>#DIV/0!</v>
      </c>
      <c r="P9" s="10" t="e">
        <f t="shared" si="1"/>
        <v>#DIV/0!</v>
      </c>
      <c r="R9" s="5" t="s">
        <v>56</v>
      </c>
      <c r="S9" s="31">
        <f t="shared" si="9"/>
        <v>2.4227309856574012E-2</v>
      </c>
      <c r="T9" s="10" t="e">
        <f t="shared" si="10"/>
        <v>#DIV/0!</v>
      </c>
      <c r="U9" s="7" t="e">
        <f t="shared" si="11"/>
        <v>#DIV/0!</v>
      </c>
      <c r="V9" s="7" t="e">
        <f t="shared" si="12"/>
        <v>#DIV/0!</v>
      </c>
      <c r="W9" s="7" t="e">
        <f t="shared" si="13"/>
        <v>#DIV/0!</v>
      </c>
      <c r="X9" s="7" t="e">
        <f t="shared" si="14"/>
        <v>#DIV/0!</v>
      </c>
      <c r="Y9" s="7" t="e">
        <f t="shared" si="15"/>
        <v>#DIV/0!</v>
      </c>
      <c r="Z9" s="10" t="e">
        <f t="shared" si="16"/>
        <v>#DIV/0!</v>
      </c>
      <c r="AA9" s="7" t="e">
        <f t="shared" si="17"/>
        <v>#DIV/0!</v>
      </c>
      <c r="AC9" s="53" t="s">
        <v>341</v>
      </c>
      <c r="AD9" s="118">
        <f>'Balanço Funcional'!C26+'Balanço Funcional'!C51</f>
        <v>0</v>
      </c>
      <c r="AE9" s="120" t="e">
        <f>AD9/AD10</f>
        <v>#DIV/0!</v>
      </c>
      <c r="AF9" s="118">
        <f>'Balanço Funcional'!D26+'Balanço Funcional'!D51</f>
        <v>0</v>
      </c>
      <c r="AG9" s="120" t="e">
        <f>AF9/AF10</f>
        <v>#DIV/0!</v>
      </c>
      <c r="AH9" s="118">
        <f>'Balanço Funcional'!E26+'Balanço Funcional'!E51</f>
        <v>0</v>
      </c>
      <c r="AI9" s="120" t="e">
        <f>AH9/AH10</f>
        <v>#DIV/0!</v>
      </c>
      <c r="AJ9" s="118">
        <f>'Balanço Funcional'!F26+'Balanço Funcional'!F51</f>
        <v>0</v>
      </c>
      <c r="AK9" s="120" t="e">
        <f>AJ9/AJ10</f>
        <v>#DIV/0!</v>
      </c>
      <c r="AL9" s="53"/>
    </row>
    <row r="10" spans="1:38" x14ac:dyDescent="0.25">
      <c r="A10" s="5" t="s">
        <v>53</v>
      </c>
      <c r="B10" s="4">
        <v>1020475455</v>
      </c>
      <c r="C10" s="96">
        <f>DR!C11</f>
        <v>0</v>
      </c>
      <c r="D10" s="96">
        <f>DR!D11</f>
        <v>0</v>
      </c>
      <c r="E10" s="96">
        <f>DR!E11</f>
        <v>0</v>
      </c>
      <c r="G10" s="5" t="s">
        <v>58</v>
      </c>
      <c r="H10" s="137">
        <f t="shared" si="8"/>
        <v>3.1239595131009178E-2</v>
      </c>
      <c r="I10" s="10" t="e">
        <f t="shared" si="2"/>
        <v>#DIV/0!</v>
      </c>
      <c r="J10" s="10" t="e">
        <f t="shared" si="3"/>
        <v>#DIV/0!</v>
      </c>
      <c r="K10" s="10" t="e">
        <f t="shared" si="4"/>
        <v>#DIV/0!</v>
      </c>
      <c r="L10" s="10" t="e">
        <f t="shared" si="5"/>
        <v>#DIV/0!</v>
      </c>
      <c r="M10" s="10" t="e">
        <f t="shared" si="0"/>
        <v>#DIV/0!</v>
      </c>
      <c r="N10" s="10" t="e">
        <f t="shared" si="6"/>
        <v>#DIV/0!</v>
      </c>
      <c r="O10" s="10" t="e">
        <f t="shared" si="7"/>
        <v>#DIV/0!</v>
      </c>
      <c r="P10" s="10" t="e">
        <f t="shared" si="1"/>
        <v>#DIV/0!</v>
      </c>
      <c r="R10" s="5" t="s">
        <v>57</v>
      </c>
      <c r="S10" s="31">
        <f t="shared" si="9"/>
        <v>0.23676582985209083</v>
      </c>
      <c r="T10" s="10" t="e">
        <f t="shared" si="10"/>
        <v>#DIV/0!</v>
      </c>
      <c r="U10" s="7" t="e">
        <f t="shared" si="11"/>
        <v>#DIV/0!</v>
      </c>
      <c r="V10" s="7" t="e">
        <f t="shared" si="12"/>
        <v>#DIV/0!</v>
      </c>
      <c r="W10" s="7" t="e">
        <f t="shared" si="13"/>
        <v>#DIV/0!</v>
      </c>
      <c r="X10" s="7" t="e">
        <f t="shared" si="14"/>
        <v>#DIV/0!</v>
      </c>
      <c r="Y10" s="7" t="e">
        <f t="shared" si="15"/>
        <v>#DIV/0!</v>
      </c>
      <c r="Z10" s="10" t="e">
        <f t="shared" si="16"/>
        <v>#DIV/0!</v>
      </c>
      <c r="AA10" s="7" t="e">
        <f t="shared" si="17"/>
        <v>#DIV/0!</v>
      </c>
      <c r="AC10" s="72" t="s">
        <v>187</v>
      </c>
      <c r="AD10" s="73">
        <f>AD8+AD9</f>
        <v>0</v>
      </c>
      <c r="AE10" s="74" t="e">
        <f>AE8+AE9</f>
        <v>#DIV/0!</v>
      </c>
      <c r="AF10" s="73">
        <f>AF8+AF9</f>
        <v>0</v>
      </c>
      <c r="AG10" s="74" t="e">
        <f t="shared" ref="AG10:AK10" si="20">AG8+AG9</f>
        <v>#DIV/0!</v>
      </c>
      <c r="AH10" s="73">
        <f t="shared" si="20"/>
        <v>0</v>
      </c>
      <c r="AI10" s="74" t="e">
        <f t="shared" si="20"/>
        <v>#DIV/0!</v>
      </c>
      <c r="AJ10" s="73">
        <f t="shared" si="20"/>
        <v>0</v>
      </c>
      <c r="AK10" s="74" t="e">
        <f t="shared" si="20"/>
        <v>#DIV/0!</v>
      </c>
      <c r="AL10" s="53"/>
    </row>
    <row r="11" spans="1:38" x14ac:dyDescent="0.25">
      <c r="A11" s="5" t="s">
        <v>54</v>
      </c>
      <c r="B11" s="4">
        <v>1012274450</v>
      </c>
      <c r="C11" s="96">
        <f>DR!C12</f>
        <v>0</v>
      </c>
      <c r="D11" s="96">
        <f>DR!D12</f>
        <v>0</v>
      </c>
      <c r="E11" s="96">
        <f>DR!E12</f>
        <v>0</v>
      </c>
      <c r="G11" s="5" t="s">
        <v>59</v>
      </c>
      <c r="H11" s="137">
        <f t="shared" si="8"/>
        <v>2.6040796644094914E-2</v>
      </c>
      <c r="I11" s="10" t="e">
        <f t="shared" si="2"/>
        <v>#DIV/0!</v>
      </c>
      <c r="J11" s="10" t="e">
        <f t="shared" si="3"/>
        <v>#DIV/0!</v>
      </c>
      <c r="K11" s="10" t="e">
        <f t="shared" si="4"/>
        <v>#DIV/0!</v>
      </c>
      <c r="L11" s="10" t="e">
        <f t="shared" si="5"/>
        <v>#DIV/0!</v>
      </c>
      <c r="M11" s="10" t="e">
        <f t="shared" si="0"/>
        <v>#DIV/0!</v>
      </c>
      <c r="N11" s="10" t="e">
        <f t="shared" si="6"/>
        <v>#DIV/0!</v>
      </c>
      <c r="O11" s="10" t="e">
        <f t="shared" si="7"/>
        <v>#DIV/0!</v>
      </c>
      <c r="P11" s="10" t="e">
        <f t="shared" si="1"/>
        <v>#DIV/0!</v>
      </c>
      <c r="R11" s="5" t="s">
        <v>58</v>
      </c>
      <c r="S11" s="31">
        <f t="shared" si="9"/>
        <v>3.4637818724031037E-2</v>
      </c>
      <c r="T11" s="10" t="e">
        <f t="shared" si="10"/>
        <v>#DIV/0!</v>
      </c>
      <c r="U11" s="7" t="e">
        <f t="shared" si="11"/>
        <v>#DIV/0!</v>
      </c>
      <c r="V11" s="7" t="e">
        <f t="shared" si="12"/>
        <v>#DIV/0!</v>
      </c>
      <c r="W11" s="7" t="e">
        <f t="shared" si="13"/>
        <v>#DIV/0!</v>
      </c>
      <c r="X11" s="7" t="e">
        <f t="shared" si="14"/>
        <v>#DIV/0!</v>
      </c>
      <c r="Y11" s="7" t="e">
        <f t="shared" si="15"/>
        <v>#DIV/0!</v>
      </c>
      <c r="Z11" s="10" t="e">
        <f t="shared" si="16"/>
        <v>#DIV/0!</v>
      </c>
      <c r="AA11" s="7" t="e">
        <f t="shared" si="17"/>
        <v>#DIV/0!</v>
      </c>
      <c r="AC11" s="53"/>
      <c r="AD11" s="53"/>
      <c r="AE11" s="53"/>
      <c r="AF11" s="53"/>
      <c r="AG11" s="53"/>
      <c r="AH11" s="53"/>
      <c r="AI11" s="53"/>
      <c r="AJ11" s="53"/>
      <c r="AK11" s="53"/>
      <c r="AL11" s="53"/>
    </row>
    <row r="12" spans="1:38" x14ac:dyDescent="0.25">
      <c r="A12" s="5" t="s">
        <v>55</v>
      </c>
      <c r="B12" s="4">
        <v>169875122</v>
      </c>
      <c r="C12" s="96">
        <f>DR!C13</f>
        <v>0</v>
      </c>
      <c r="D12" s="96">
        <f>DR!D13</f>
        <v>0</v>
      </c>
      <c r="E12" s="96">
        <f>DR!E13</f>
        <v>0</v>
      </c>
      <c r="G12" s="5" t="s">
        <v>60</v>
      </c>
      <c r="H12" s="137">
        <f t="shared" si="8"/>
        <v>0.22090343865594647</v>
      </c>
      <c r="I12" s="10" t="e">
        <f t="shared" si="2"/>
        <v>#DIV/0!</v>
      </c>
      <c r="J12" s="10" t="e">
        <f t="shared" si="3"/>
        <v>#DIV/0!</v>
      </c>
      <c r="K12" s="10" t="e">
        <f t="shared" si="4"/>
        <v>#DIV/0!</v>
      </c>
      <c r="L12" s="10" t="e">
        <f t="shared" si="5"/>
        <v>#DIV/0!</v>
      </c>
      <c r="M12" s="10" t="e">
        <f t="shared" si="0"/>
        <v>#DIV/0!</v>
      </c>
      <c r="N12" s="10" t="e">
        <f t="shared" si="6"/>
        <v>#DIV/0!</v>
      </c>
      <c r="O12" s="10" t="e">
        <f t="shared" si="7"/>
        <v>#DIV/0!</v>
      </c>
      <c r="P12" s="10" t="e">
        <f t="shared" si="1"/>
        <v>#DIV/0!</v>
      </c>
      <c r="R12" s="5" t="s">
        <v>59</v>
      </c>
      <c r="S12" s="31">
        <f t="shared" si="9"/>
        <v>2.887349819371289E-2</v>
      </c>
      <c r="T12" s="10" t="e">
        <f t="shared" si="10"/>
        <v>#DIV/0!</v>
      </c>
      <c r="U12" s="7" t="e">
        <f t="shared" si="11"/>
        <v>#DIV/0!</v>
      </c>
      <c r="V12" s="7" t="e">
        <f t="shared" si="12"/>
        <v>#DIV/0!</v>
      </c>
      <c r="W12" s="7" t="e">
        <f t="shared" si="13"/>
        <v>#DIV/0!</v>
      </c>
      <c r="X12" s="7" t="e">
        <f t="shared" si="14"/>
        <v>#DIV/0!</v>
      </c>
      <c r="Y12" s="7" t="e">
        <f t="shared" si="15"/>
        <v>#DIV/0!</v>
      </c>
      <c r="Z12" s="10" t="e">
        <f t="shared" si="16"/>
        <v>#DIV/0!</v>
      </c>
      <c r="AA12" s="7" t="e">
        <f t="shared" si="17"/>
        <v>#DIV/0!</v>
      </c>
      <c r="AC12" s="127"/>
      <c r="AD12" s="127"/>
      <c r="AE12" s="127"/>
      <c r="AF12" s="127"/>
      <c r="AG12" s="127"/>
      <c r="AH12" s="127"/>
      <c r="AI12" s="127"/>
      <c r="AJ12" s="127"/>
    </row>
    <row r="13" spans="1:38" x14ac:dyDescent="0.25">
      <c r="A13" s="5" t="s">
        <v>248</v>
      </c>
      <c r="B13" s="4">
        <v>131118820</v>
      </c>
      <c r="C13" s="96">
        <f>DR!C14</f>
        <v>0</v>
      </c>
      <c r="D13" s="96">
        <f>DR!D14</f>
        <v>0</v>
      </c>
      <c r="E13" s="96">
        <f>DR!E14</f>
        <v>0</v>
      </c>
      <c r="G13" s="5" t="s">
        <v>61</v>
      </c>
      <c r="H13" s="137">
        <f t="shared" si="8"/>
        <v>9.7533013508167808E-3</v>
      </c>
      <c r="I13" s="10" t="e">
        <f t="shared" si="2"/>
        <v>#DIV/0!</v>
      </c>
      <c r="J13" s="10" t="e">
        <f t="shared" si="3"/>
        <v>#DIV/0!</v>
      </c>
      <c r="K13" s="10" t="e">
        <f t="shared" si="4"/>
        <v>#DIV/0!</v>
      </c>
      <c r="L13" s="10" t="e">
        <f t="shared" si="5"/>
        <v>#DIV/0!</v>
      </c>
      <c r="M13" s="10" t="e">
        <f t="shared" si="0"/>
        <v>#DIV/0!</v>
      </c>
      <c r="N13" s="10" t="e">
        <f t="shared" si="6"/>
        <v>#DIV/0!</v>
      </c>
      <c r="O13" s="10" t="e">
        <f t="shared" si="7"/>
        <v>#DIV/0!</v>
      </c>
      <c r="P13" s="10" t="e">
        <f t="shared" si="1"/>
        <v>#DIV/0!</v>
      </c>
      <c r="R13" s="5" t="s">
        <v>60</v>
      </c>
      <c r="S13" s="31">
        <f t="shared" si="9"/>
        <v>0.24493317636132256</v>
      </c>
      <c r="T13" s="10" t="e">
        <f t="shared" si="10"/>
        <v>#DIV/0!</v>
      </c>
      <c r="U13" s="7" t="e">
        <f t="shared" si="11"/>
        <v>#DIV/0!</v>
      </c>
      <c r="V13" s="7" t="e">
        <f t="shared" si="12"/>
        <v>#DIV/0!</v>
      </c>
      <c r="W13" s="7" t="e">
        <f t="shared" si="13"/>
        <v>#DIV/0!</v>
      </c>
      <c r="X13" s="7" t="e">
        <f t="shared" si="14"/>
        <v>#DIV/0!</v>
      </c>
      <c r="Y13" s="7" t="e">
        <f t="shared" si="15"/>
        <v>#DIV/0!</v>
      </c>
      <c r="Z13" s="10" t="e">
        <f t="shared" si="16"/>
        <v>#DIV/0!</v>
      </c>
      <c r="AA13" s="7" t="e">
        <f t="shared" si="17"/>
        <v>#DIV/0!</v>
      </c>
    </row>
    <row r="14" spans="1:38" x14ac:dyDescent="0.25">
      <c r="A14" s="5" t="s">
        <v>57</v>
      </c>
      <c r="B14" s="4">
        <v>1281382721</v>
      </c>
      <c r="C14" s="96">
        <f>DR!C15</f>
        <v>0</v>
      </c>
      <c r="D14" s="96">
        <f>DR!D15</f>
        <v>0</v>
      </c>
      <c r="E14" s="96">
        <f>DR!E15</f>
        <v>0</v>
      </c>
      <c r="G14" s="5" t="s">
        <v>62</v>
      </c>
      <c r="H14" s="137">
        <f t="shared" si="8"/>
        <v>6.0708945938002055E-3</v>
      </c>
      <c r="I14" s="10" t="e">
        <f t="shared" si="2"/>
        <v>#DIV/0!</v>
      </c>
      <c r="J14" s="138" t="e">
        <f t="shared" si="3"/>
        <v>#DIV/0!</v>
      </c>
      <c r="K14" s="10" t="e">
        <f t="shared" si="4"/>
        <v>#DIV/0!</v>
      </c>
      <c r="L14" s="10" t="e">
        <f t="shared" si="5"/>
        <v>#DIV/0!</v>
      </c>
      <c r="M14" s="10" t="e">
        <f t="shared" si="0"/>
        <v>#DIV/0!</v>
      </c>
      <c r="N14" s="10" t="e">
        <f t="shared" si="6"/>
        <v>#DIV/0!</v>
      </c>
      <c r="O14" s="10" t="e">
        <f t="shared" si="7"/>
        <v>#DIV/0!</v>
      </c>
      <c r="P14" s="10" t="e">
        <f t="shared" si="1"/>
        <v>#DIV/0!</v>
      </c>
      <c r="R14" s="5" t="s">
        <v>61</v>
      </c>
      <c r="S14" s="31">
        <f t="shared" si="9"/>
        <v>1.0814259363275083E-2</v>
      </c>
      <c r="T14" s="10" t="e">
        <f t="shared" si="10"/>
        <v>#DIV/0!</v>
      </c>
      <c r="U14" s="7" t="e">
        <f t="shared" si="11"/>
        <v>#DIV/0!</v>
      </c>
      <c r="V14" s="7" t="e">
        <f t="shared" si="12"/>
        <v>#DIV/0!</v>
      </c>
      <c r="W14" s="7" t="e">
        <f t="shared" si="13"/>
        <v>#DIV/0!</v>
      </c>
      <c r="X14" s="7" t="e">
        <f t="shared" si="14"/>
        <v>#DIV/0!</v>
      </c>
      <c r="Y14" s="7" t="e">
        <f t="shared" si="15"/>
        <v>#DIV/0!</v>
      </c>
      <c r="Z14" s="10" t="e">
        <f t="shared" si="16"/>
        <v>#DIV/0!</v>
      </c>
      <c r="AA14" s="7" t="e">
        <f t="shared" si="17"/>
        <v>#DIV/0!</v>
      </c>
      <c r="AC14" s="21" t="s">
        <v>188</v>
      </c>
      <c r="AD14" s="72">
        <v>2011</v>
      </c>
      <c r="AE14" s="72" t="s">
        <v>46</v>
      </c>
      <c r="AF14" s="72">
        <v>2010</v>
      </c>
      <c r="AG14" s="72" t="s">
        <v>46</v>
      </c>
      <c r="AH14" s="72">
        <v>2009</v>
      </c>
      <c r="AI14" s="72" t="s">
        <v>46</v>
      </c>
      <c r="AJ14" s="72">
        <v>2008</v>
      </c>
      <c r="AK14" s="72" t="s">
        <v>46</v>
      </c>
    </row>
    <row r="15" spans="1:38" x14ac:dyDescent="0.25">
      <c r="A15" s="5" t="s">
        <v>58</v>
      </c>
      <c r="B15" s="4">
        <v>187460760</v>
      </c>
      <c r="C15" s="96">
        <f>DR!C16</f>
        <v>0</v>
      </c>
      <c r="D15" s="96">
        <f>DR!D16</f>
        <v>0</v>
      </c>
      <c r="E15" s="96">
        <f>DR!E16</f>
        <v>0</v>
      </c>
      <c r="G15" s="5" t="s">
        <v>63</v>
      </c>
      <c r="H15" s="137">
        <f t="shared" si="8"/>
        <v>-1.5316386769244736E-3</v>
      </c>
      <c r="I15" s="10" t="e">
        <f t="shared" si="2"/>
        <v>#DIV/0!</v>
      </c>
      <c r="J15" s="10" t="e">
        <f>H15-I15</f>
        <v>#DIV/0!</v>
      </c>
      <c r="K15" s="10" t="e">
        <f t="shared" si="4"/>
        <v>#DIV/0!</v>
      </c>
      <c r="L15" s="10" t="e">
        <f t="shared" si="5"/>
        <v>#DIV/0!</v>
      </c>
      <c r="M15" s="10" t="e">
        <f t="shared" si="0"/>
        <v>#DIV/0!</v>
      </c>
      <c r="N15" s="10" t="e">
        <f t="shared" si="6"/>
        <v>#DIV/0!</v>
      </c>
      <c r="O15" s="10" t="e">
        <f t="shared" si="7"/>
        <v>#DIV/0!</v>
      </c>
      <c r="P15" s="10" t="e">
        <f t="shared" si="1"/>
        <v>#DIV/0!</v>
      </c>
      <c r="R15" s="5" t="s">
        <v>62</v>
      </c>
      <c r="S15" s="31">
        <f t="shared" si="9"/>
        <v>6.7312827055181646E-3</v>
      </c>
      <c r="T15" s="10" t="e">
        <f t="shared" si="10"/>
        <v>#DIV/0!</v>
      </c>
      <c r="U15" s="7" t="e">
        <f t="shared" si="11"/>
        <v>#DIV/0!</v>
      </c>
      <c r="V15" s="7" t="e">
        <f t="shared" si="12"/>
        <v>#DIV/0!</v>
      </c>
      <c r="W15" s="7" t="e">
        <f t="shared" si="13"/>
        <v>#DIV/0!</v>
      </c>
      <c r="X15" s="7" t="e">
        <f t="shared" si="14"/>
        <v>#DIV/0!</v>
      </c>
      <c r="Y15" s="7" t="e">
        <f t="shared" si="15"/>
        <v>#DIV/0!</v>
      </c>
      <c r="Z15" s="10" t="e">
        <f t="shared" si="16"/>
        <v>#DIV/0!</v>
      </c>
      <c r="AA15" s="7" t="e">
        <f t="shared" si="17"/>
        <v>#DIV/0!</v>
      </c>
      <c r="AC15" s="13"/>
      <c r="AD15" s="13"/>
      <c r="AE15" s="13"/>
      <c r="AF15" s="13"/>
      <c r="AG15" s="13"/>
      <c r="AH15" s="13"/>
      <c r="AI15" s="13"/>
      <c r="AJ15" s="13"/>
      <c r="AK15" s="132"/>
    </row>
    <row r="16" spans="1:38" x14ac:dyDescent="0.25">
      <c r="A16" s="5" t="s">
        <v>59</v>
      </c>
      <c r="B16" s="4">
        <v>156264110</v>
      </c>
      <c r="C16" s="96">
        <f>DR!C17</f>
        <v>0</v>
      </c>
      <c r="D16" s="96">
        <f>DR!D17</f>
        <v>0</v>
      </c>
      <c r="E16" s="96">
        <f>DR!E17</f>
        <v>0</v>
      </c>
      <c r="G16" s="21" t="s">
        <v>65</v>
      </c>
      <c r="H16" s="141">
        <f>B23/$H$4</f>
        <v>0.12398635044734838</v>
      </c>
      <c r="I16" s="23" t="e">
        <f>C23/$I$4</f>
        <v>#DIV/0!</v>
      </c>
      <c r="J16" s="23" t="e">
        <f t="shared" ref="J16" si="21">H16-I16</f>
        <v>#DIV/0!</v>
      </c>
      <c r="K16" s="142" t="e">
        <f t="shared" si="4"/>
        <v>#DIV/0!</v>
      </c>
      <c r="L16" s="23" t="e">
        <f t="shared" si="5"/>
        <v>#DIV/0!</v>
      </c>
      <c r="M16" s="23" t="e">
        <f t="shared" si="0"/>
        <v>#DIV/0!</v>
      </c>
      <c r="N16" s="23" t="e">
        <f t="shared" si="6"/>
        <v>#DIV/0!</v>
      </c>
      <c r="O16" s="23" t="e">
        <f t="shared" si="7"/>
        <v>#DIV/0!</v>
      </c>
      <c r="P16" s="23" t="e">
        <f t="shared" si="1"/>
        <v>#DIV/0!</v>
      </c>
      <c r="R16" s="92" t="s">
        <v>64</v>
      </c>
      <c r="S16" s="31">
        <f>B21/$S$26</f>
        <v>6.029643187464389E-3</v>
      </c>
      <c r="T16" s="10" t="e">
        <f>C21/$U$26</f>
        <v>#DIV/0!</v>
      </c>
      <c r="U16" s="7" t="e">
        <f t="shared" si="11"/>
        <v>#DIV/0!</v>
      </c>
      <c r="V16" s="7" t="e">
        <f t="shared" si="12"/>
        <v>#DIV/0!</v>
      </c>
      <c r="W16" s="7" t="e">
        <f>D21/$W$26</f>
        <v>#DIV/0!</v>
      </c>
      <c r="X16" s="7" t="e">
        <f t="shared" si="14"/>
        <v>#DIV/0!</v>
      </c>
      <c r="Y16" s="7" t="e">
        <f t="shared" si="15"/>
        <v>#DIV/0!</v>
      </c>
      <c r="Z16" s="7" t="e">
        <f>E21/$Y$26</f>
        <v>#DIV/0!</v>
      </c>
      <c r="AA16" s="7" t="e">
        <f t="shared" si="17"/>
        <v>#DIV/0!</v>
      </c>
      <c r="AC16" s="72" t="s">
        <v>97</v>
      </c>
      <c r="AD16" s="133"/>
      <c r="AE16" s="131"/>
      <c r="AF16" s="133"/>
      <c r="AG16" s="131"/>
      <c r="AH16" s="133"/>
      <c r="AI16" s="131"/>
      <c r="AJ16" s="133"/>
      <c r="AK16" s="131"/>
    </row>
    <row r="17" spans="1:37" x14ac:dyDescent="0.25">
      <c r="A17" s="5" t="s">
        <v>60</v>
      </c>
      <c r="B17" s="4">
        <v>1325584609</v>
      </c>
      <c r="C17" s="96">
        <f>DR!C18</f>
        <v>0</v>
      </c>
      <c r="D17" s="96">
        <f>DR!D18</f>
        <v>0</v>
      </c>
      <c r="E17" s="96">
        <f>DR!E18</f>
        <v>0</v>
      </c>
      <c r="G17" s="5"/>
      <c r="H17" s="139"/>
      <c r="I17" s="5"/>
      <c r="J17" s="5"/>
      <c r="K17" s="7"/>
      <c r="L17" s="5"/>
      <c r="M17" s="10"/>
      <c r="N17" s="10"/>
      <c r="O17" s="5"/>
      <c r="P17" s="10"/>
      <c r="S17" s="31"/>
      <c r="T17" s="10"/>
      <c r="U17" s="7"/>
      <c r="V17" s="7"/>
      <c r="W17" s="7"/>
      <c r="X17" s="7"/>
      <c r="Y17" s="7"/>
      <c r="Z17" s="7"/>
      <c r="AA17" s="7"/>
      <c r="AC17" s="53" t="s">
        <v>290</v>
      </c>
      <c r="AD17" s="121">
        <f>'Posição Financeira'!B25</f>
        <v>0</v>
      </c>
      <c r="AE17" s="120" t="e">
        <f>AD17/$AD$42</f>
        <v>#DIV/0!</v>
      </c>
      <c r="AF17" s="121">
        <f>'Posição Financeira'!C25</f>
        <v>0</v>
      </c>
      <c r="AG17" s="120" t="e">
        <f>AF17/$AF$42</f>
        <v>#DIV/0!</v>
      </c>
      <c r="AH17" s="121">
        <f>'Posição Financeira'!D25</f>
        <v>0</v>
      </c>
      <c r="AI17" s="120" t="e">
        <f>AH17/$AH$42</f>
        <v>#DIV/0!</v>
      </c>
      <c r="AJ17" s="121">
        <f>'Posição Financeira'!E25</f>
        <v>0</v>
      </c>
      <c r="AK17" s="120" t="e">
        <f>AJ17/$AJ$42</f>
        <v>#DIV/0!</v>
      </c>
    </row>
    <row r="18" spans="1:37" x14ac:dyDescent="0.25">
      <c r="A18" s="5" t="s">
        <v>61</v>
      </c>
      <c r="B18" s="4">
        <v>58527048</v>
      </c>
      <c r="C18" s="96">
        <f>DR!C19</f>
        <v>0</v>
      </c>
      <c r="D18" s="96">
        <f>DR!D19</f>
        <v>0</v>
      </c>
      <c r="E18" s="96">
        <f>DR!E19</f>
        <v>0</v>
      </c>
      <c r="G18" s="21" t="s">
        <v>66</v>
      </c>
      <c r="H18" s="139"/>
      <c r="I18" s="5"/>
      <c r="J18" s="5"/>
      <c r="K18" s="7"/>
      <c r="L18" s="5"/>
      <c r="M18" s="10"/>
      <c r="N18" s="10"/>
      <c r="O18" s="5"/>
      <c r="P18" s="10"/>
      <c r="R18" s="21" t="s">
        <v>66</v>
      </c>
      <c r="S18" s="31"/>
      <c r="T18" s="10"/>
      <c r="U18" s="7"/>
      <c r="V18" s="7"/>
      <c r="W18" s="5"/>
      <c r="X18" s="7"/>
      <c r="Y18" s="7"/>
      <c r="Z18" s="5"/>
      <c r="AA18" s="7"/>
      <c r="AC18" s="53" t="s">
        <v>342</v>
      </c>
      <c r="AD18" s="121">
        <f>'Posição Financeira'!B24</f>
        <v>0</v>
      </c>
      <c r="AE18" s="120" t="e">
        <f t="shared" ref="AE18:AE26" si="22">AD18/$AD$42</f>
        <v>#DIV/0!</v>
      </c>
      <c r="AF18" s="121">
        <f>'Posição Financeira'!C24</f>
        <v>0</v>
      </c>
      <c r="AG18" s="120" t="e">
        <f t="shared" ref="AG18:AG26" si="23">AF18/$AF$42</f>
        <v>#DIV/0!</v>
      </c>
      <c r="AH18" s="121">
        <f>'Posição Financeira'!D24</f>
        <v>0</v>
      </c>
      <c r="AI18" s="120" t="e">
        <f t="shared" ref="AI18:AI26" si="24">AH18/$AH$42</f>
        <v>#DIV/0!</v>
      </c>
      <c r="AJ18" s="121">
        <f>'Posição Financeira'!E24</f>
        <v>0</v>
      </c>
      <c r="AK18" s="120" t="e">
        <f t="shared" ref="AK18:AK26" si="25">AJ18/$AJ$42</f>
        <v>#DIV/0!</v>
      </c>
    </row>
    <row r="19" spans="1:37" x14ac:dyDescent="0.25">
      <c r="A19" s="5" t="s">
        <v>62</v>
      </c>
      <c r="B19" s="4">
        <v>36429874</v>
      </c>
      <c r="C19" s="96">
        <f>DR!C20</f>
        <v>0</v>
      </c>
      <c r="D19" s="96">
        <f>DR!D20</f>
        <v>0</v>
      </c>
      <c r="E19" s="96">
        <f>DR!E20</f>
        <v>0</v>
      </c>
      <c r="G19" s="5" t="s">
        <v>67</v>
      </c>
      <c r="H19" s="137">
        <f>B26/$H$4</f>
        <v>4.9512986568507368E-2</v>
      </c>
      <c r="I19" s="10" t="e">
        <f>C26/$I$4</f>
        <v>#DIV/0!</v>
      </c>
      <c r="J19" s="10" t="e">
        <f>H19-I19</f>
        <v>#DIV/0!</v>
      </c>
      <c r="K19" s="10" t="e">
        <f t="shared" si="4"/>
        <v>#DIV/0!</v>
      </c>
      <c r="L19" s="10" t="e">
        <f>D26/$L$4</f>
        <v>#DIV/0!</v>
      </c>
      <c r="M19" s="10" t="e">
        <f t="shared" si="0"/>
        <v>#DIV/0!</v>
      </c>
      <c r="N19" s="10" t="e">
        <f t="shared" si="6"/>
        <v>#DIV/0!</v>
      </c>
      <c r="O19" s="10" t="e">
        <f>E26/$O$4</f>
        <v>#DIV/0!</v>
      </c>
      <c r="P19" s="10" t="e">
        <f t="shared" si="1"/>
        <v>#DIV/0!</v>
      </c>
      <c r="R19" s="5" t="s">
        <v>67</v>
      </c>
      <c r="S19" s="31">
        <f>B26/$S$27</f>
        <v>0.70295849688860645</v>
      </c>
      <c r="T19" s="10" t="e">
        <f>C26/$U$27</f>
        <v>#DIV/0!</v>
      </c>
      <c r="U19" s="7" t="e">
        <f t="shared" si="11"/>
        <v>#DIV/0!</v>
      </c>
      <c r="V19" s="7" t="e">
        <f t="shared" si="12"/>
        <v>#DIV/0!</v>
      </c>
      <c r="W19" s="7" t="e">
        <f>D26/$W$27</f>
        <v>#DIV/0!</v>
      </c>
      <c r="X19" s="7" t="e">
        <f t="shared" si="14"/>
        <v>#DIV/0!</v>
      </c>
      <c r="Y19" s="7" t="e">
        <f t="shared" si="15"/>
        <v>#DIV/0!</v>
      </c>
      <c r="Z19" s="7" t="e">
        <f>E26/$Y$27</f>
        <v>#DIV/0!</v>
      </c>
      <c r="AA19" s="7" t="e">
        <f t="shared" si="17"/>
        <v>#DIV/0!</v>
      </c>
      <c r="AC19" s="53" t="s">
        <v>2</v>
      </c>
      <c r="AD19" s="121">
        <f>'Posição Financeira'!B19</f>
        <v>0</v>
      </c>
      <c r="AE19" s="120" t="e">
        <f t="shared" si="22"/>
        <v>#DIV/0!</v>
      </c>
      <c r="AF19" s="121">
        <f>'Posição Financeira'!C19</f>
        <v>0</v>
      </c>
      <c r="AG19" s="120" t="e">
        <f t="shared" si="23"/>
        <v>#DIV/0!</v>
      </c>
      <c r="AH19" s="121">
        <f>'Posição Financeira'!D19</f>
        <v>0</v>
      </c>
      <c r="AI19" s="120" t="e">
        <f t="shared" si="24"/>
        <v>#DIV/0!</v>
      </c>
      <c r="AJ19" s="121">
        <f>'Posição Financeira'!E19</f>
        <v>0</v>
      </c>
      <c r="AK19" s="120" t="e">
        <f t="shared" si="25"/>
        <v>#DIV/0!</v>
      </c>
    </row>
    <row r="20" spans="1:37" x14ac:dyDescent="0.25">
      <c r="A20" s="5" t="s">
        <v>63</v>
      </c>
      <c r="B20" s="4">
        <v>-9190969</v>
      </c>
      <c r="C20" s="96">
        <f>DR!C21</f>
        <v>0</v>
      </c>
      <c r="D20" s="96">
        <f>DR!D21</f>
        <v>0</v>
      </c>
      <c r="E20" s="96">
        <f>DR!E21</f>
        <v>0</v>
      </c>
      <c r="G20" s="5" t="s">
        <v>68</v>
      </c>
      <c r="H20" s="137">
        <f t="shared" ref="H20:H22" si="26">B27/$H$4</f>
        <v>3.02396438419828E-3</v>
      </c>
      <c r="I20" s="10" t="e">
        <f t="shared" ref="I20:I22" si="27">C27/$I$4</f>
        <v>#DIV/0!</v>
      </c>
      <c r="J20" s="10" t="e">
        <f t="shared" ref="J20:J22" si="28">H20-I20</f>
        <v>#DIV/0!</v>
      </c>
      <c r="K20" s="10" t="e">
        <f t="shared" si="4"/>
        <v>#DIV/0!</v>
      </c>
      <c r="L20" s="10" t="e">
        <f t="shared" ref="L20:L22" si="29">D27/$L$4</f>
        <v>#DIV/0!</v>
      </c>
      <c r="M20" s="10" t="e">
        <f t="shared" si="0"/>
        <v>#DIV/0!</v>
      </c>
      <c r="N20" s="10" t="e">
        <f t="shared" si="6"/>
        <v>#DIV/0!</v>
      </c>
      <c r="O20" s="10" t="e">
        <f t="shared" ref="O20:O22" si="30">E27/$O$4</f>
        <v>#DIV/0!</v>
      </c>
      <c r="P20" s="10" t="e">
        <f t="shared" si="1"/>
        <v>#DIV/0!</v>
      </c>
      <c r="R20" s="5" t="s">
        <v>68</v>
      </c>
      <c r="S20" s="31">
        <f t="shared" ref="S20:S21" si="31">B27/$S$27</f>
        <v>4.2932604261702201E-2</v>
      </c>
      <c r="T20" s="10" t="e">
        <f t="shared" ref="T20:T21" si="32">C27/$U$27</f>
        <v>#DIV/0!</v>
      </c>
      <c r="U20" s="7" t="e">
        <f t="shared" si="11"/>
        <v>#DIV/0!</v>
      </c>
      <c r="V20" s="7" t="e">
        <f t="shared" si="12"/>
        <v>#DIV/0!</v>
      </c>
      <c r="W20" s="7" t="e">
        <f t="shared" ref="W20:W21" si="33">D27/$W$27</f>
        <v>#DIV/0!</v>
      </c>
      <c r="X20" s="7" t="e">
        <f t="shared" si="14"/>
        <v>#DIV/0!</v>
      </c>
      <c r="Y20" s="7" t="e">
        <f t="shared" si="15"/>
        <v>#DIV/0!</v>
      </c>
      <c r="Z20" s="5"/>
      <c r="AA20" s="7" t="e">
        <f t="shared" si="17"/>
        <v>#DIV/0!</v>
      </c>
      <c r="AC20" s="53" t="s">
        <v>3</v>
      </c>
      <c r="AD20" s="121">
        <f>'Posição Financeira'!B20</f>
        <v>0</v>
      </c>
      <c r="AE20" s="120" t="e">
        <f t="shared" si="22"/>
        <v>#DIV/0!</v>
      </c>
      <c r="AF20" s="121">
        <f>'Posição Financeira'!C20</f>
        <v>0</v>
      </c>
      <c r="AG20" s="120" t="e">
        <f t="shared" si="23"/>
        <v>#DIV/0!</v>
      </c>
      <c r="AH20" s="121">
        <f>'Posição Financeira'!D20</f>
        <v>0</v>
      </c>
      <c r="AI20" s="120" t="e">
        <f t="shared" si="24"/>
        <v>#DIV/0!</v>
      </c>
      <c r="AJ20" s="121">
        <f>'Posição Financeira'!E20</f>
        <v>0</v>
      </c>
      <c r="AK20" s="120" t="e">
        <f t="shared" si="25"/>
        <v>#DIV/0!</v>
      </c>
    </row>
    <row r="21" spans="1:37" x14ac:dyDescent="0.25">
      <c r="A21" s="5" t="s">
        <v>64</v>
      </c>
      <c r="B21" s="4">
        <v>32632583</v>
      </c>
      <c r="C21" s="96">
        <f>DR!C22</f>
        <v>0</v>
      </c>
      <c r="D21" s="96">
        <f>DR!D22</f>
        <v>0</v>
      </c>
      <c r="E21" s="96">
        <f>DR!E22</f>
        <v>0</v>
      </c>
      <c r="G21" s="5" t="s">
        <v>252</v>
      </c>
      <c r="H21" s="137">
        <f t="shared" si="26"/>
        <v>1.7898198188614701E-2</v>
      </c>
      <c r="I21" s="10" t="e">
        <f t="shared" si="27"/>
        <v>#DIV/0!</v>
      </c>
      <c r="J21" s="10" t="e">
        <f t="shared" si="28"/>
        <v>#DIV/0!</v>
      </c>
      <c r="K21" s="10" t="e">
        <f t="shared" si="4"/>
        <v>#DIV/0!</v>
      </c>
      <c r="L21" s="10" t="e">
        <f t="shared" si="29"/>
        <v>#DIV/0!</v>
      </c>
      <c r="M21" s="10" t="e">
        <f t="shared" si="0"/>
        <v>#DIV/0!</v>
      </c>
      <c r="N21" s="10" t="e">
        <f t="shared" si="6"/>
        <v>#DIV/0!</v>
      </c>
      <c r="O21" s="10" t="e">
        <f t="shared" si="30"/>
        <v>#DIV/0!</v>
      </c>
      <c r="P21" s="10" t="e">
        <f t="shared" si="1"/>
        <v>#DIV/0!</v>
      </c>
      <c r="R21" s="5" t="s">
        <v>252</v>
      </c>
      <c r="S21" s="31">
        <f t="shared" si="31"/>
        <v>0.2541088988496914</v>
      </c>
      <c r="T21" s="10" t="e">
        <f t="shared" si="32"/>
        <v>#DIV/0!</v>
      </c>
      <c r="U21" s="7" t="e">
        <f t="shared" si="11"/>
        <v>#DIV/0!</v>
      </c>
      <c r="V21" s="7" t="e">
        <f t="shared" si="12"/>
        <v>#DIV/0!</v>
      </c>
      <c r="W21" s="7" t="e">
        <f t="shared" si="33"/>
        <v>#DIV/0!</v>
      </c>
      <c r="X21" s="7" t="e">
        <f t="shared" si="14"/>
        <v>#DIV/0!</v>
      </c>
      <c r="Y21" s="7" t="e">
        <f t="shared" si="15"/>
        <v>#DIV/0!</v>
      </c>
      <c r="Z21" s="5"/>
      <c r="AA21" s="7" t="e">
        <f t="shared" si="17"/>
        <v>#DIV/0!</v>
      </c>
      <c r="AC21" s="53" t="s">
        <v>5</v>
      </c>
      <c r="AD21" s="121">
        <f>'Posição Financeira'!B21</f>
        <v>0</v>
      </c>
      <c r="AE21" s="120" t="e">
        <f t="shared" si="22"/>
        <v>#DIV/0!</v>
      </c>
      <c r="AF21" s="121">
        <f>'Posição Financeira'!C21</f>
        <v>0</v>
      </c>
      <c r="AG21" s="120" t="e">
        <f t="shared" si="23"/>
        <v>#DIV/0!</v>
      </c>
      <c r="AH21" s="121">
        <f>'Posição Financeira'!D21</f>
        <v>0</v>
      </c>
      <c r="AI21" s="120" t="e">
        <f t="shared" si="24"/>
        <v>#DIV/0!</v>
      </c>
      <c r="AJ21" s="121">
        <f>'Posição Financeira'!E21</f>
        <v>0</v>
      </c>
      <c r="AK21" s="120" t="e">
        <f t="shared" si="25"/>
        <v>#DIV/0!</v>
      </c>
    </row>
    <row r="22" spans="1:37" x14ac:dyDescent="0.25">
      <c r="A22" s="5"/>
      <c r="B22" s="19">
        <f>SUM(B10:B21)</f>
        <v>5402834583</v>
      </c>
      <c r="C22" s="19">
        <f t="shared" ref="C22:E22" si="34">SUM(C10:C21)</f>
        <v>0</v>
      </c>
      <c r="D22" s="19">
        <f t="shared" si="34"/>
        <v>0</v>
      </c>
      <c r="E22" s="19">
        <f t="shared" si="34"/>
        <v>0</v>
      </c>
      <c r="G22" s="18" t="s">
        <v>159</v>
      </c>
      <c r="H22" s="140">
        <f t="shared" si="26"/>
        <v>7.0435149141320347E-2</v>
      </c>
      <c r="I22" s="17" t="e">
        <f t="shared" si="27"/>
        <v>#DIV/0!</v>
      </c>
      <c r="J22" s="17" t="e">
        <f t="shared" si="28"/>
        <v>#DIV/0!</v>
      </c>
      <c r="K22" s="17" t="e">
        <f t="shared" si="4"/>
        <v>#DIV/0!</v>
      </c>
      <c r="L22" s="17" t="e">
        <f t="shared" si="29"/>
        <v>#DIV/0!</v>
      </c>
      <c r="M22" s="17" t="e">
        <f t="shared" si="0"/>
        <v>#DIV/0!</v>
      </c>
      <c r="N22" s="17" t="e">
        <f t="shared" si="6"/>
        <v>#DIV/0!</v>
      </c>
      <c r="O22" s="17" t="e">
        <f t="shared" si="30"/>
        <v>#DIV/0!</v>
      </c>
      <c r="P22" s="17" t="e">
        <f t="shared" si="1"/>
        <v>#DIV/0!</v>
      </c>
      <c r="S22" s="92"/>
      <c r="AC22" s="53" t="s">
        <v>11</v>
      </c>
      <c r="AD22" s="121">
        <f>'Posição Financeira'!B22</f>
        <v>0</v>
      </c>
      <c r="AE22" s="120" t="e">
        <f t="shared" si="22"/>
        <v>#DIV/0!</v>
      </c>
      <c r="AF22" s="121">
        <f>'Posição Financeira'!C22</f>
        <v>0</v>
      </c>
      <c r="AG22" s="120" t="e">
        <f t="shared" si="23"/>
        <v>#DIV/0!</v>
      </c>
      <c r="AH22" s="121">
        <f>'Posição Financeira'!D22</f>
        <v>0</v>
      </c>
      <c r="AI22" s="120" t="e">
        <f t="shared" si="24"/>
        <v>#DIV/0!</v>
      </c>
      <c r="AJ22" s="121">
        <f>'Posição Financeira'!E22</f>
        <v>0</v>
      </c>
      <c r="AK22" s="120" t="e">
        <f t="shared" si="25"/>
        <v>#DIV/0!</v>
      </c>
    </row>
    <row r="23" spans="1:37" x14ac:dyDescent="0.25">
      <c r="A23" s="21" t="s">
        <v>65</v>
      </c>
      <c r="B23" s="32">
        <f>B8-B22</f>
        <v>744010138</v>
      </c>
      <c r="C23" s="32">
        <f t="shared" ref="C23:E23" si="35">C8-C22</f>
        <v>0</v>
      </c>
      <c r="D23" s="32">
        <f t="shared" si="35"/>
        <v>0</v>
      </c>
      <c r="E23" s="32">
        <f t="shared" si="35"/>
        <v>0</v>
      </c>
      <c r="G23" s="5" t="s">
        <v>250</v>
      </c>
      <c r="H23" s="137">
        <f>B31/$H$4</f>
        <v>9.6277588825543269E-5</v>
      </c>
      <c r="I23" s="10" t="e">
        <f>C31/$I$4</f>
        <v>#DIV/0!</v>
      </c>
      <c r="J23" s="10" t="e">
        <f>H23-I23</f>
        <v>#DIV/0!</v>
      </c>
      <c r="K23" s="10" t="e">
        <f t="shared" si="4"/>
        <v>#DIV/0!</v>
      </c>
      <c r="L23" s="10" t="e">
        <f>D31/$L$4</f>
        <v>#DIV/0!</v>
      </c>
      <c r="M23" s="10" t="e">
        <f t="shared" si="0"/>
        <v>#DIV/0!</v>
      </c>
      <c r="N23" s="10" t="e">
        <f t="shared" si="6"/>
        <v>#DIV/0!</v>
      </c>
      <c r="O23" s="10" t="e">
        <f>E31/$O$4</f>
        <v>#DIV/0!</v>
      </c>
      <c r="P23" s="10" t="e">
        <f t="shared" si="1"/>
        <v>#DIV/0!</v>
      </c>
      <c r="S23" s="92"/>
      <c r="AC23" s="53" t="s">
        <v>12</v>
      </c>
      <c r="AD23" s="121">
        <f>'Posição Financeira'!B23</f>
        <v>0</v>
      </c>
      <c r="AE23" s="120" t="e">
        <f t="shared" si="22"/>
        <v>#DIV/0!</v>
      </c>
      <c r="AF23" s="121">
        <f>'Posição Financeira'!C23</f>
        <v>0</v>
      </c>
      <c r="AG23" s="120" t="e">
        <f t="shared" si="23"/>
        <v>#DIV/0!</v>
      </c>
      <c r="AH23" s="121">
        <f>'Posição Financeira'!D23</f>
        <v>0</v>
      </c>
      <c r="AI23" s="120" t="e">
        <f t="shared" si="24"/>
        <v>#DIV/0!</v>
      </c>
      <c r="AJ23" s="121">
        <f>'Posição Financeira'!E23</f>
        <v>0</v>
      </c>
      <c r="AK23" s="120" t="e">
        <f t="shared" si="25"/>
        <v>#DIV/0!</v>
      </c>
    </row>
    <row r="24" spans="1:37" x14ac:dyDescent="0.25">
      <c r="B24" s="96"/>
      <c r="C24" s="96"/>
      <c r="D24" s="96"/>
      <c r="E24" s="96"/>
      <c r="G24" s="5" t="s">
        <v>251</v>
      </c>
      <c r="H24" s="137">
        <f t="shared" ref="H24:H26" si="36">B32/$H$4</f>
        <v>3.4859663933623788E-2</v>
      </c>
      <c r="I24" s="10" t="e">
        <f t="shared" ref="I24:I26" si="37">C32/$I$4</f>
        <v>#DIV/0!</v>
      </c>
      <c r="J24" s="10" t="e">
        <f t="shared" ref="J24:J26" si="38">H24-I24</f>
        <v>#DIV/0!</v>
      </c>
      <c r="K24" s="10" t="e">
        <f t="shared" si="4"/>
        <v>#DIV/0!</v>
      </c>
      <c r="L24" s="10" t="e">
        <f t="shared" ref="L24:L26" si="39">D32/$L$4</f>
        <v>#DIV/0!</v>
      </c>
      <c r="M24" s="10" t="e">
        <f t="shared" si="0"/>
        <v>#DIV/0!</v>
      </c>
      <c r="N24" s="10" t="e">
        <f t="shared" si="6"/>
        <v>#DIV/0!</v>
      </c>
      <c r="O24" s="10" t="e">
        <f t="shared" ref="O24:O26" si="40">E32/$O$4</f>
        <v>#DIV/0!</v>
      </c>
      <c r="P24" s="10" t="e">
        <f t="shared" si="1"/>
        <v>#DIV/0!</v>
      </c>
      <c r="S24" s="92"/>
      <c r="AC24" s="53" t="s">
        <v>15</v>
      </c>
      <c r="AD24" s="121">
        <f>'Posição Financeira'!B26</f>
        <v>0</v>
      </c>
      <c r="AE24" s="120" t="e">
        <f t="shared" si="22"/>
        <v>#DIV/0!</v>
      </c>
      <c r="AF24" s="121">
        <f>'Posição Financeira'!C26</f>
        <v>0</v>
      </c>
      <c r="AG24" s="120" t="e">
        <f t="shared" si="23"/>
        <v>#DIV/0!</v>
      </c>
      <c r="AH24" s="121">
        <f>'Posição Financeira'!D26</f>
        <v>0</v>
      </c>
      <c r="AI24" s="120" t="e">
        <f t="shared" si="24"/>
        <v>#DIV/0!</v>
      </c>
      <c r="AJ24" s="121">
        <f>'Posição Financeira'!E26</f>
        <v>0</v>
      </c>
      <c r="AK24" s="120" t="e">
        <f t="shared" si="25"/>
        <v>#DIV/0!</v>
      </c>
    </row>
    <row r="25" spans="1:37" x14ac:dyDescent="0.25">
      <c r="A25" s="21" t="s">
        <v>292</v>
      </c>
      <c r="B25" s="4"/>
      <c r="C25" s="96"/>
      <c r="D25" s="96"/>
      <c r="E25" s="96"/>
      <c r="G25" s="5" t="s">
        <v>294</v>
      </c>
      <c r="H25" s="137">
        <f t="shared" si="36"/>
        <v>0</v>
      </c>
      <c r="I25" s="10" t="e">
        <f t="shared" si="37"/>
        <v>#DIV/0!</v>
      </c>
      <c r="J25" s="10" t="e">
        <f t="shared" si="38"/>
        <v>#DIV/0!</v>
      </c>
      <c r="K25" s="10" t="e">
        <f t="shared" si="4"/>
        <v>#DIV/0!</v>
      </c>
      <c r="L25" s="10" t="e">
        <f t="shared" si="39"/>
        <v>#DIV/0!</v>
      </c>
      <c r="M25" s="10" t="e">
        <f t="shared" si="0"/>
        <v>#DIV/0!</v>
      </c>
      <c r="N25" s="10" t="e">
        <f t="shared" si="6"/>
        <v>#DIV/0!</v>
      </c>
      <c r="O25" s="10" t="e">
        <f t="shared" si="40"/>
        <v>#DIV/0!</v>
      </c>
      <c r="P25" s="10" t="e">
        <f t="shared" si="1"/>
        <v>#DIV/0!</v>
      </c>
      <c r="S25" s="190">
        <v>2011</v>
      </c>
      <c r="T25" s="190"/>
      <c r="U25" s="190">
        <v>2010</v>
      </c>
      <c r="V25" s="190"/>
      <c r="W25" s="190">
        <v>2009</v>
      </c>
      <c r="X25" s="190"/>
      <c r="Y25" s="190">
        <v>2008</v>
      </c>
      <c r="Z25" s="190"/>
      <c r="AC25" s="53" t="s">
        <v>7</v>
      </c>
      <c r="AD25" s="121">
        <f>'Posição Financeira'!B28</f>
        <v>0</v>
      </c>
      <c r="AE25" s="120" t="e">
        <f t="shared" si="22"/>
        <v>#DIV/0!</v>
      </c>
      <c r="AF25" s="121">
        <f>'Posição Financeira'!C28</f>
        <v>0</v>
      </c>
      <c r="AG25" s="120" t="e">
        <f t="shared" si="23"/>
        <v>#DIV/0!</v>
      </c>
      <c r="AH25" s="121">
        <f>'Posição Financeira'!D28</f>
        <v>0</v>
      </c>
      <c r="AI25" s="120" t="e">
        <f t="shared" si="24"/>
        <v>#DIV/0!</v>
      </c>
      <c r="AJ25" s="121">
        <f>'Posição Financeira'!E28</f>
        <v>0</v>
      </c>
      <c r="AK25" s="120" t="e">
        <f t="shared" si="25"/>
        <v>#DIV/0!</v>
      </c>
    </row>
    <row r="26" spans="1:37" x14ac:dyDescent="0.25">
      <c r="A26" s="5" t="s">
        <v>249</v>
      </c>
      <c r="B26" s="4">
        <v>297114673</v>
      </c>
      <c r="C26" s="93">
        <f>DR!C27</f>
        <v>0</v>
      </c>
      <c r="D26" s="93">
        <f>DR!D27</f>
        <v>0</v>
      </c>
      <c r="E26" s="93">
        <f>DR!E27</f>
        <v>0</v>
      </c>
      <c r="G26" s="18" t="s">
        <v>160</v>
      </c>
      <c r="H26" s="140">
        <f t="shared" si="36"/>
        <v>3.4955941522449331E-2</v>
      </c>
      <c r="I26" s="17" t="e">
        <f t="shared" si="37"/>
        <v>#DIV/0!</v>
      </c>
      <c r="J26" s="17" t="e">
        <f t="shared" si="38"/>
        <v>#DIV/0!</v>
      </c>
      <c r="K26" s="17" t="e">
        <f t="shared" si="4"/>
        <v>#DIV/0!</v>
      </c>
      <c r="L26" s="17" t="e">
        <f t="shared" si="39"/>
        <v>#DIV/0!</v>
      </c>
      <c r="M26" s="17" t="e">
        <f t="shared" si="0"/>
        <v>#DIV/0!</v>
      </c>
      <c r="N26" s="17" t="e">
        <f t="shared" si="6"/>
        <v>#DIV/0!</v>
      </c>
      <c r="O26" s="17" t="e">
        <f t="shared" si="40"/>
        <v>#DIV/0!</v>
      </c>
      <c r="P26" s="17" t="e">
        <f t="shared" si="1"/>
        <v>#DIV/0!</v>
      </c>
      <c r="R26" s="21" t="s">
        <v>296</v>
      </c>
      <c r="S26" s="189">
        <f>SUM(B10:B19)+B21</f>
        <v>5412025552</v>
      </c>
      <c r="T26" s="189"/>
      <c r="U26" s="189">
        <f>SUM(C10:C19)+C21</f>
        <v>0</v>
      </c>
      <c r="V26" s="189"/>
      <c r="W26" s="189">
        <f>SUM(D10:D19)+D21</f>
        <v>0</v>
      </c>
      <c r="X26" s="189"/>
      <c r="Y26" s="189">
        <f>SUM(E10:E19)+E21</f>
        <v>0</v>
      </c>
      <c r="Z26" s="189"/>
      <c r="AA26" s="125"/>
      <c r="AC26" s="53" t="s">
        <v>17</v>
      </c>
      <c r="AD26" s="121">
        <f>'Posição Financeira'!B29</f>
        <v>0</v>
      </c>
      <c r="AE26" s="120" t="e">
        <f t="shared" si="22"/>
        <v>#DIV/0!</v>
      </c>
      <c r="AF26" s="121">
        <f>'Posição Financeira'!C29</f>
        <v>0</v>
      </c>
      <c r="AG26" s="120" t="e">
        <f t="shared" si="23"/>
        <v>#DIV/0!</v>
      </c>
      <c r="AH26" s="121">
        <f>'Posição Financeira'!D29</f>
        <v>0</v>
      </c>
      <c r="AI26" s="120" t="e">
        <f t="shared" si="24"/>
        <v>#DIV/0!</v>
      </c>
      <c r="AJ26" s="121">
        <f>'Posição Financeira'!E29</f>
        <v>0</v>
      </c>
      <c r="AK26" s="120" t="e">
        <f t="shared" si="25"/>
        <v>#DIV/0!</v>
      </c>
    </row>
    <row r="27" spans="1:37" x14ac:dyDescent="0.25">
      <c r="A27" s="5" t="s">
        <v>291</v>
      </c>
      <c r="B27" s="4">
        <v>18146031</v>
      </c>
      <c r="C27" s="93">
        <f>DR!C28</f>
        <v>0</v>
      </c>
      <c r="D27" s="93">
        <v>0</v>
      </c>
      <c r="E27" s="93">
        <f>DR!F28</f>
        <v>0</v>
      </c>
      <c r="G27" s="5"/>
      <c r="H27" s="10"/>
      <c r="I27" s="10"/>
      <c r="J27" s="10"/>
      <c r="K27" s="10"/>
      <c r="L27" s="10"/>
      <c r="M27" s="10"/>
      <c r="N27" s="10"/>
      <c r="O27" s="10"/>
      <c r="P27" s="10"/>
      <c r="R27" s="21" t="s">
        <v>159</v>
      </c>
      <c r="S27" s="189">
        <f>SUM(B26:B28)</f>
        <v>422663179</v>
      </c>
      <c r="T27" s="189"/>
      <c r="U27" s="189">
        <f>C29</f>
        <v>0</v>
      </c>
      <c r="V27" s="189"/>
      <c r="W27" s="189">
        <f>D29</f>
        <v>0</v>
      </c>
      <c r="X27" s="189"/>
      <c r="Y27" s="189">
        <f>E29</f>
        <v>0</v>
      </c>
      <c r="Z27" s="189"/>
      <c r="AA27" s="125"/>
      <c r="AC27" s="18" t="s">
        <v>288</v>
      </c>
      <c r="AD27" s="19">
        <f>SUM(AD17:AD26)</f>
        <v>0</v>
      </c>
      <c r="AE27" s="17" t="e">
        <f t="shared" ref="AE27:AK27" si="41">SUM(AE17:AE26)</f>
        <v>#DIV/0!</v>
      </c>
      <c r="AF27" s="19">
        <f t="shared" si="41"/>
        <v>0</v>
      </c>
      <c r="AG27" s="17" t="e">
        <f t="shared" si="41"/>
        <v>#DIV/0!</v>
      </c>
      <c r="AH27" s="19">
        <f t="shared" si="41"/>
        <v>0</v>
      </c>
      <c r="AI27" s="17" t="e">
        <f t="shared" si="41"/>
        <v>#DIV/0!</v>
      </c>
      <c r="AJ27" s="19">
        <f t="shared" si="41"/>
        <v>0</v>
      </c>
      <c r="AK27" s="17" t="e">
        <f t="shared" si="41"/>
        <v>#DIV/0!</v>
      </c>
    </row>
    <row r="28" spans="1:37" x14ac:dyDescent="0.25">
      <c r="A28" s="5" t="s">
        <v>252</v>
      </c>
      <c r="B28" s="93">
        <v>107402475</v>
      </c>
      <c r="C28" s="93">
        <f>DR!C31</f>
        <v>0</v>
      </c>
      <c r="D28" s="93">
        <f>DR!D31</f>
        <v>0</v>
      </c>
      <c r="E28" s="93">
        <f>DR!E31</f>
        <v>0</v>
      </c>
      <c r="G28" s="21" t="s">
        <v>255</v>
      </c>
      <c r="H28" s="141">
        <f>B37/$H$4</f>
        <v>8.8507142828477353E-2</v>
      </c>
      <c r="I28" s="23" t="e">
        <f>C37/$I$4</f>
        <v>#DIV/0!</v>
      </c>
      <c r="J28" s="23" t="e">
        <f>H28-I28</f>
        <v>#DIV/0!</v>
      </c>
      <c r="K28" s="23" t="e">
        <f t="shared" ref="K28:K30" si="42">I28</f>
        <v>#DIV/0!</v>
      </c>
      <c r="L28" s="23" t="e">
        <f>D37/$L$4</f>
        <v>#DIV/0!</v>
      </c>
      <c r="M28" s="23" t="e">
        <f>K28-L28</f>
        <v>#DIV/0!</v>
      </c>
      <c r="N28" s="23" t="e">
        <f>L28</f>
        <v>#DIV/0!</v>
      </c>
      <c r="O28" s="23" t="e">
        <f>E37/$O$4</f>
        <v>#DIV/0!</v>
      </c>
      <c r="P28" s="23" t="e">
        <f>N28-O28</f>
        <v>#DIV/0!</v>
      </c>
      <c r="S28" s="126"/>
      <c r="AC28" s="54"/>
      <c r="AD28" s="162"/>
      <c r="AE28" s="56"/>
      <c r="AF28" s="162"/>
      <c r="AG28" s="56"/>
      <c r="AH28" s="162"/>
      <c r="AI28" s="56"/>
      <c r="AJ28" s="162"/>
      <c r="AK28" s="56"/>
    </row>
    <row r="29" spans="1:37" x14ac:dyDescent="0.25">
      <c r="A29" s="18" t="s">
        <v>159</v>
      </c>
      <c r="B29" s="15">
        <f>SUM(B26:B28)</f>
        <v>422663179</v>
      </c>
      <c r="C29" s="15">
        <f t="shared" ref="C29:E29" si="43">SUM(C26:C28)</f>
        <v>0</v>
      </c>
      <c r="D29" s="15">
        <f t="shared" si="43"/>
        <v>0</v>
      </c>
      <c r="E29" s="15">
        <f t="shared" si="43"/>
        <v>0</v>
      </c>
      <c r="G29" s="5" t="s">
        <v>69</v>
      </c>
      <c r="H29" s="137">
        <f>B38/$H$4</f>
        <v>0</v>
      </c>
      <c r="I29" s="10" t="e">
        <f>C38/$I$4</f>
        <v>#DIV/0!</v>
      </c>
      <c r="J29" s="10" t="e">
        <f t="shared" ref="J29:J30" si="44">H29-I29</f>
        <v>#DIV/0!</v>
      </c>
      <c r="K29" s="10" t="e">
        <f t="shared" si="42"/>
        <v>#DIV/0!</v>
      </c>
      <c r="L29" s="10" t="e">
        <f t="shared" ref="L29:L30" si="45">D38/$L$4</f>
        <v>#DIV/0!</v>
      </c>
      <c r="M29" s="10" t="e">
        <f>K29-L29</f>
        <v>#DIV/0!</v>
      </c>
      <c r="N29" s="10" t="e">
        <f>L29</f>
        <v>#DIV/0!</v>
      </c>
      <c r="O29" s="10" t="e">
        <f>E38/$O$4</f>
        <v>#DIV/0!</v>
      </c>
      <c r="P29" s="10" t="e">
        <f>N29-O29</f>
        <v>#DIV/0!</v>
      </c>
      <c r="R29" s="2" t="s">
        <v>165</v>
      </c>
      <c r="S29" s="128"/>
      <c r="AC29" s="53"/>
      <c r="AD29" s="121"/>
      <c r="AE29" s="120"/>
      <c r="AF29" s="121"/>
      <c r="AG29" s="120"/>
      <c r="AH29" s="121"/>
      <c r="AI29" s="120"/>
      <c r="AJ29" s="121"/>
      <c r="AK29" s="120"/>
    </row>
    <row r="30" spans="1:37" x14ac:dyDescent="0.25">
      <c r="A30" s="54"/>
      <c r="B30" s="97"/>
      <c r="C30" s="97"/>
      <c r="D30" s="97"/>
      <c r="E30" s="97"/>
      <c r="G30" s="21" t="s">
        <v>70</v>
      </c>
      <c r="H30" s="141">
        <f>B39/$H$4</f>
        <v>8.8507142828477353E-2</v>
      </c>
      <c r="I30" s="23" t="e">
        <f>C39/$I$4</f>
        <v>#DIV/0!</v>
      </c>
      <c r="J30" s="23" t="e">
        <f t="shared" si="44"/>
        <v>#DIV/0!</v>
      </c>
      <c r="K30" s="23" t="e">
        <f t="shared" si="42"/>
        <v>#DIV/0!</v>
      </c>
      <c r="L30" s="23" t="e">
        <f t="shared" si="45"/>
        <v>#DIV/0!</v>
      </c>
      <c r="M30" s="23" t="e">
        <f>K30-L30</f>
        <v>#DIV/0!</v>
      </c>
      <c r="N30" s="23" t="e">
        <f>L30</f>
        <v>#DIV/0!</v>
      </c>
      <c r="O30" s="23" t="e">
        <f>E39/$O$4</f>
        <v>#DIV/0!</v>
      </c>
      <c r="P30" s="23" t="e">
        <f>N30-O30</f>
        <v>#DIV/0!</v>
      </c>
      <c r="R30" s="92" t="s">
        <v>53</v>
      </c>
      <c r="S30" s="123"/>
      <c r="AC30" s="72" t="s">
        <v>189</v>
      </c>
      <c r="AD30" s="121"/>
      <c r="AE30" s="120"/>
      <c r="AF30" s="121"/>
      <c r="AG30" s="120"/>
      <c r="AH30" s="121"/>
      <c r="AI30" s="120"/>
      <c r="AJ30" s="121"/>
      <c r="AK30" s="120"/>
    </row>
    <row r="31" spans="1:37" x14ac:dyDescent="0.25">
      <c r="A31" s="5" t="s">
        <v>250</v>
      </c>
      <c r="B31" s="93">
        <v>577737</v>
      </c>
      <c r="C31" s="4">
        <v>1860287</v>
      </c>
      <c r="D31" s="4">
        <v>8067568</v>
      </c>
      <c r="E31" s="4">
        <v>19297574</v>
      </c>
      <c r="S31" s="123"/>
      <c r="AC31" s="53" t="s">
        <v>0</v>
      </c>
      <c r="AD31" s="121">
        <f>'Posição Financeira'!B6</f>
        <v>0</v>
      </c>
      <c r="AE31" s="120" t="e">
        <f>AD31/$AD$42</f>
        <v>#DIV/0!</v>
      </c>
      <c r="AF31" s="121">
        <f>'Posição Financeira'!C6</f>
        <v>0</v>
      </c>
      <c r="AG31" s="120" t="e">
        <f>AF31/$AF$42</f>
        <v>#DIV/0!</v>
      </c>
      <c r="AH31" s="121">
        <f>'Posição Financeira'!D6</f>
        <v>0</v>
      </c>
      <c r="AI31" s="120" t="e">
        <f>AH31/$AH$42</f>
        <v>#DIV/0!</v>
      </c>
      <c r="AJ31" s="121">
        <f>'Posição Financeira'!E6</f>
        <v>0</v>
      </c>
      <c r="AK31" s="120" t="e">
        <f>AJ31/$AJ$42</f>
        <v>#DIV/0!</v>
      </c>
    </row>
    <row r="32" spans="1:37" x14ac:dyDescent="0.25">
      <c r="A32" s="5" t="s">
        <v>251</v>
      </c>
      <c r="B32" s="93">
        <v>209183860</v>
      </c>
      <c r="C32" s="4">
        <v>141709104</v>
      </c>
      <c r="D32" s="4">
        <v>456043545</v>
      </c>
      <c r="E32" s="4">
        <v>170975397</v>
      </c>
      <c r="R32" s="92" t="s">
        <v>166</v>
      </c>
      <c r="AC32" s="53" t="s">
        <v>1</v>
      </c>
      <c r="AD32" s="121">
        <f>'Posição Financeira'!B7</f>
        <v>0</v>
      </c>
      <c r="AE32" s="120" t="e">
        <f t="shared" ref="AE32:AE40" si="46">AD32/$AD$42</f>
        <v>#DIV/0!</v>
      </c>
      <c r="AF32" s="121">
        <f>'Posição Financeira'!C7</f>
        <v>0</v>
      </c>
      <c r="AG32" s="120" t="e">
        <f t="shared" ref="AG32:AG40" si="47">AF32/$AF$42</f>
        <v>#DIV/0!</v>
      </c>
      <c r="AH32" s="121">
        <f>'Posição Financeira'!D7</f>
        <v>0</v>
      </c>
      <c r="AI32" s="120" t="e">
        <f t="shared" ref="AI32:AI40" si="48">AH32/$AH$42</f>
        <v>#DIV/0!</v>
      </c>
      <c r="AJ32" s="121">
        <f>'Posição Financeira'!E7</f>
        <v>0</v>
      </c>
      <c r="AK32" s="120" t="e">
        <f t="shared" ref="AK32:AK40" si="49">AJ32/$AJ$42</f>
        <v>#DIV/0!</v>
      </c>
    </row>
    <row r="33" spans="1:37" x14ac:dyDescent="0.25">
      <c r="A33" s="5" t="s">
        <v>294</v>
      </c>
      <c r="B33" s="93">
        <v>0</v>
      </c>
      <c r="C33" s="8">
        <v>0</v>
      </c>
      <c r="D33" s="8">
        <v>20155129</v>
      </c>
      <c r="E33" s="8">
        <v>0</v>
      </c>
      <c r="R33" s="92" t="s">
        <v>167</v>
      </c>
      <c r="AC33" s="53" t="s">
        <v>2</v>
      </c>
      <c r="AD33" s="121">
        <f>'Posição Financeira'!B8</f>
        <v>0</v>
      </c>
      <c r="AE33" s="120" t="e">
        <f t="shared" si="46"/>
        <v>#DIV/0!</v>
      </c>
      <c r="AF33" s="121">
        <f>'Posição Financeira'!C8</f>
        <v>0</v>
      </c>
      <c r="AG33" s="120" t="e">
        <f t="shared" si="47"/>
        <v>#DIV/0!</v>
      </c>
      <c r="AH33" s="121">
        <f>'Posição Financeira'!D8</f>
        <v>0</v>
      </c>
      <c r="AI33" s="120" t="e">
        <f t="shared" si="48"/>
        <v>#DIV/0!</v>
      </c>
      <c r="AJ33" s="121">
        <f>'Posição Financeira'!E8</f>
        <v>0</v>
      </c>
      <c r="AK33" s="120" t="e">
        <f t="shared" si="49"/>
        <v>#DIV/0!</v>
      </c>
    </row>
    <row r="34" spans="1:37" x14ac:dyDescent="0.25">
      <c r="A34" s="134" t="s">
        <v>160</v>
      </c>
      <c r="B34" s="135">
        <f>SUM(B31:B33)</f>
        <v>209761597</v>
      </c>
      <c r="C34" s="135">
        <f t="shared" ref="C34:E34" si="50">SUM(C31:C33)</f>
        <v>143569391</v>
      </c>
      <c r="D34" s="135">
        <f t="shared" si="50"/>
        <v>484266242</v>
      </c>
      <c r="E34" s="135">
        <f t="shared" si="50"/>
        <v>190272971</v>
      </c>
      <c r="R34" s="92" t="s">
        <v>168</v>
      </c>
      <c r="AC34" s="53" t="s">
        <v>3</v>
      </c>
      <c r="AD34" s="121">
        <f>'Posição Financeira'!B9</f>
        <v>0</v>
      </c>
      <c r="AE34" s="120" t="e">
        <f t="shared" si="46"/>
        <v>#DIV/0!</v>
      </c>
      <c r="AF34" s="121">
        <f>'Posição Financeira'!C9</f>
        <v>0</v>
      </c>
      <c r="AG34" s="120" t="e">
        <f t="shared" si="47"/>
        <v>#DIV/0!</v>
      </c>
      <c r="AH34" s="121">
        <f>'Posição Financeira'!D9</f>
        <v>0</v>
      </c>
      <c r="AI34" s="120" t="e">
        <f t="shared" si="48"/>
        <v>#DIV/0!</v>
      </c>
      <c r="AJ34" s="121">
        <f>'Posição Financeira'!E9</f>
        <v>0</v>
      </c>
      <c r="AK34" s="120" t="e">
        <f t="shared" si="49"/>
        <v>#DIV/0!</v>
      </c>
    </row>
    <row r="35" spans="1:37" x14ac:dyDescent="0.25">
      <c r="B35" s="100">
        <f>B29-B34</f>
        <v>212901582</v>
      </c>
      <c r="C35" s="100">
        <f t="shared" ref="C35:E35" si="51">C29-C34</f>
        <v>-143569391</v>
      </c>
      <c r="D35" s="100">
        <f t="shared" si="51"/>
        <v>-484266242</v>
      </c>
      <c r="E35" s="100">
        <f t="shared" si="51"/>
        <v>-190272971</v>
      </c>
      <c r="R35" s="5" t="s">
        <v>169</v>
      </c>
      <c r="AC35" s="53" t="s">
        <v>4</v>
      </c>
      <c r="AD35" s="121">
        <f>'Posição Financeira'!B10</f>
        <v>0</v>
      </c>
      <c r="AE35" s="120" t="e">
        <f t="shared" si="46"/>
        <v>#DIV/0!</v>
      </c>
      <c r="AF35" s="121">
        <f>'Posição Financeira'!C10</f>
        <v>0</v>
      </c>
      <c r="AG35" s="120" t="e">
        <f t="shared" si="47"/>
        <v>#DIV/0!</v>
      </c>
      <c r="AH35" s="121">
        <f>'Posição Financeira'!D10</f>
        <v>0</v>
      </c>
      <c r="AI35" s="120" t="e">
        <f t="shared" si="48"/>
        <v>#DIV/0!</v>
      </c>
      <c r="AJ35" s="121">
        <f>'Posição Financeira'!E10</f>
        <v>0</v>
      </c>
      <c r="AK35" s="120" t="e">
        <f t="shared" si="49"/>
        <v>#DIV/0!</v>
      </c>
    </row>
    <row r="36" spans="1:37" x14ac:dyDescent="0.25">
      <c r="B36" s="96"/>
      <c r="C36" s="96"/>
      <c r="D36" s="96"/>
      <c r="E36" s="96"/>
      <c r="R36" s="92" t="s">
        <v>170</v>
      </c>
      <c r="AC36" s="53" t="s">
        <v>5</v>
      </c>
      <c r="AD36" s="121">
        <f>'Posição Financeira'!B11</f>
        <v>0</v>
      </c>
      <c r="AE36" s="120" t="e">
        <f t="shared" si="46"/>
        <v>#DIV/0!</v>
      </c>
      <c r="AF36" s="121">
        <f>'Posição Financeira'!C11</f>
        <v>0</v>
      </c>
      <c r="AG36" s="120" t="e">
        <f t="shared" si="47"/>
        <v>#DIV/0!</v>
      </c>
      <c r="AH36" s="121">
        <f>'Posição Financeira'!D11</f>
        <v>0</v>
      </c>
      <c r="AI36" s="120" t="e">
        <f t="shared" si="48"/>
        <v>#DIV/0!</v>
      </c>
      <c r="AJ36" s="121">
        <f>'Posição Financeira'!E11</f>
        <v>0</v>
      </c>
      <c r="AK36" s="120" t="e">
        <f t="shared" si="49"/>
        <v>#DIV/0!</v>
      </c>
    </row>
    <row r="37" spans="1:37" x14ac:dyDescent="0.25">
      <c r="A37" s="21" t="s">
        <v>255</v>
      </c>
      <c r="B37" s="32">
        <f>B23-B35</f>
        <v>531108556</v>
      </c>
      <c r="C37" s="32">
        <f t="shared" ref="C37:E37" si="52">C23-C35</f>
        <v>143569391</v>
      </c>
      <c r="D37" s="32">
        <f t="shared" si="52"/>
        <v>484266242</v>
      </c>
      <c r="E37" s="32">
        <f t="shared" si="52"/>
        <v>190272971</v>
      </c>
      <c r="R37" s="92" t="s">
        <v>164</v>
      </c>
      <c r="AC37" s="53" t="s">
        <v>6</v>
      </c>
      <c r="AD37" s="121">
        <f>'Posição Financeira'!B12</f>
        <v>0</v>
      </c>
      <c r="AE37" s="120" t="e">
        <f t="shared" si="46"/>
        <v>#DIV/0!</v>
      </c>
      <c r="AF37" s="121">
        <f>'Posição Financeira'!C12</f>
        <v>0</v>
      </c>
      <c r="AG37" s="120" t="e">
        <f t="shared" si="47"/>
        <v>#DIV/0!</v>
      </c>
      <c r="AH37" s="121">
        <f>'Posição Financeira'!D12</f>
        <v>0</v>
      </c>
      <c r="AI37" s="120" t="e">
        <f t="shared" si="48"/>
        <v>#DIV/0!</v>
      </c>
      <c r="AJ37" s="121">
        <f>'Posição Financeira'!E12</f>
        <v>0</v>
      </c>
      <c r="AK37" s="120" t="e">
        <f t="shared" si="49"/>
        <v>#DIV/0!</v>
      </c>
    </row>
    <row r="38" spans="1:37" x14ac:dyDescent="0.25">
      <c r="A38" s="5" t="s">
        <v>69</v>
      </c>
      <c r="B38" s="4">
        <f>DR!B35</f>
        <v>0</v>
      </c>
      <c r="C38" s="4">
        <f>DR!C35</f>
        <v>0</v>
      </c>
      <c r="D38" s="4">
        <f>DR!D35</f>
        <v>0</v>
      </c>
      <c r="E38" s="4">
        <f>DR!E35</f>
        <v>0</v>
      </c>
      <c r="R38" s="92" t="s">
        <v>170</v>
      </c>
      <c r="AC38" s="53" t="s">
        <v>7</v>
      </c>
      <c r="AD38" s="121">
        <f>'Posição Financeira'!B13</f>
        <v>0</v>
      </c>
      <c r="AE38" s="120" t="e">
        <f t="shared" si="46"/>
        <v>#DIV/0!</v>
      </c>
      <c r="AF38" s="121">
        <f>'Posição Financeira'!C13</f>
        <v>0</v>
      </c>
      <c r="AG38" s="120" t="e">
        <f t="shared" si="47"/>
        <v>#DIV/0!</v>
      </c>
      <c r="AH38" s="121">
        <f>'Posição Financeira'!D13</f>
        <v>0</v>
      </c>
      <c r="AI38" s="120" t="e">
        <f t="shared" si="48"/>
        <v>#DIV/0!</v>
      </c>
      <c r="AJ38" s="121">
        <f>'Posição Financeira'!E13</f>
        <v>0</v>
      </c>
      <c r="AK38" s="120" t="e">
        <f t="shared" si="49"/>
        <v>#DIV/0!</v>
      </c>
    </row>
    <row r="39" spans="1:37" x14ac:dyDescent="0.25">
      <c r="A39" s="21" t="s">
        <v>70</v>
      </c>
      <c r="B39" s="32">
        <f>B37-B38</f>
        <v>531108556</v>
      </c>
      <c r="C39" s="32">
        <f t="shared" ref="C39:E39" si="53">C37-C38</f>
        <v>143569391</v>
      </c>
      <c r="D39" s="32">
        <f t="shared" si="53"/>
        <v>484266242</v>
      </c>
      <c r="E39" s="32">
        <f t="shared" si="53"/>
        <v>190272971</v>
      </c>
      <c r="R39" s="92" t="s">
        <v>164</v>
      </c>
      <c r="AC39" s="53" t="s">
        <v>8</v>
      </c>
      <c r="AD39" s="121">
        <f>'Posição Financeira'!B14</f>
        <v>0</v>
      </c>
      <c r="AE39" s="120" t="e">
        <f t="shared" si="46"/>
        <v>#DIV/0!</v>
      </c>
      <c r="AF39" s="121">
        <f>'Posição Financeira'!C14</f>
        <v>0</v>
      </c>
      <c r="AG39" s="120" t="e">
        <f t="shared" si="47"/>
        <v>#DIV/0!</v>
      </c>
      <c r="AH39" s="121">
        <f>'Posição Financeira'!D14</f>
        <v>0</v>
      </c>
      <c r="AI39" s="120" t="e">
        <f t="shared" si="48"/>
        <v>#DIV/0!</v>
      </c>
      <c r="AJ39" s="121">
        <f>'Posição Financeira'!E14</f>
        <v>0</v>
      </c>
      <c r="AK39" s="120" t="e">
        <f t="shared" si="49"/>
        <v>#DIV/0!</v>
      </c>
    </row>
    <row r="40" spans="1:37" x14ac:dyDescent="0.25">
      <c r="AC40" s="53" t="s">
        <v>9</v>
      </c>
      <c r="AD40" s="121">
        <f>'Posição Financeira'!B15</f>
        <v>0</v>
      </c>
      <c r="AE40" s="120" t="e">
        <f t="shared" si="46"/>
        <v>#DIV/0!</v>
      </c>
      <c r="AF40" s="121">
        <f>'Posição Financeira'!C15</f>
        <v>0</v>
      </c>
      <c r="AG40" s="120" t="e">
        <f t="shared" si="47"/>
        <v>#DIV/0!</v>
      </c>
      <c r="AH40" s="121">
        <f>'Posição Financeira'!D15</f>
        <v>0</v>
      </c>
      <c r="AI40" s="120" t="e">
        <f t="shared" si="48"/>
        <v>#DIV/0!</v>
      </c>
      <c r="AJ40" s="121">
        <f>'Posição Financeira'!E15</f>
        <v>0</v>
      </c>
      <c r="AK40" s="120" t="e">
        <f t="shared" si="49"/>
        <v>#DIV/0!</v>
      </c>
    </row>
    <row r="41" spans="1:37" x14ac:dyDescent="0.25">
      <c r="AC41" s="18" t="s">
        <v>289</v>
      </c>
      <c r="AD41" s="19">
        <f>SUM(AD31:AD40)</f>
        <v>0</v>
      </c>
      <c r="AE41" s="17" t="e">
        <f t="shared" ref="AE41:AK41" si="54">SUM(AE31:AE40)</f>
        <v>#DIV/0!</v>
      </c>
      <c r="AF41" s="19">
        <f t="shared" si="54"/>
        <v>0</v>
      </c>
      <c r="AG41" s="17" t="e">
        <f t="shared" si="54"/>
        <v>#DIV/0!</v>
      </c>
      <c r="AH41" s="19">
        <f t="shared" si="54"/>
        <v>0</v>
      </c>
      <c r="AI41" s="17" t="e">
        <f t="shared" si="54"/>
        <v>#DIV/0!</v>
      </c>
      <c r="AJ41" s="19">
        <f t="shared" si="54"/>
        <v>0</v>
      </c>
      <c r="AK41" s="17" t="e">
        <f t="shared" si="54"/>
        <v>#DIV/0!</v>
      </c>
    </row>
    <row r="42" spans="1:37" x14ac:dyDescent="0.25">
      <c r="AC42" s="72" t="s">
        <v>190</v>
      </c>
      <c r="AD42" s="82">
        <f>AD27+AD41</f>
        <v>0</v>
      </c>
      <c r="AE42" s="74" t="e">
        <f t="shared" ref="AE42:AK42" si="55">AE27+AE41</f>
        <v>#DIV/0!</v>
      </c>
      <c r="AF42" s="82">
        <f t="shared" si="55"/>
        <v>0</v>
      </c>
      <c r="AG42" s="74" t="e">
        <f t="shared" si="55"/>
        <v>#DIV/0!</v>
      </c>
      <c r="AH42" s="82">
        <f t="shared" si="55"/>
        <v>0</v>
      </c>
      <c r="AI42" s="74" t="e">
        <f t="shared" si="55"/>
        <v>#DIV/0!</v>
      </c>
      <c r="AJ42" s="82">
        <f t="shared" si="55"/>
        <v>0</v>
      </c>
      <c r="AK42" s="74" t="e">
        <f t="shared" si="55"/>
        <v>#DIV/0!</v>
      </c>
    </row>
    <row r="43" spans="1:37" ht="15.75" customHeight="1" x14ac:dyDescent="0.25">
      <c r="A43" s="191"/>
      <c r="B43" s="191"/>
      <c r="C43" s="191"/>
      <c r="D43" s="191"/>
      <c r="E43" s="191"/>
      <c r="AC43" s="72"/>
      <c r="AD43" s="82"/>
      <c r="AE43" s="74"/>
      <c r="AF43" s="82"/>
      <c r="AG43" s="74"/>
      <c r="AH43" s="82"/>
      <c r="AI43" s="74"/>
      <c r="AJ43" s="82"/>
      <c r="AK43" s="74"/>
    </row>
    <row r="44" spans="1:37" x14ac:dyDescent="0.25">
      <c r="A44" s="191"/>
      <c r="B44" s="191"/>
      <c r="C44" s="191"/>
      <c r="D44" s="191"/>
      <c r="E44" s="191"/>
    </row>
    <row r="45" spans="1:37" x14ac:dyDescent="0.25">
      <c r="A45" s="191"/>
      <c r="B45" s="191"/>
      <c r="C45" s="191"/>
      <c r="D45" s="191"/>
      <c r="E45" s="191"/>
    </row>
    <row r="58" spans="4:5" x14ac:dyDescent="0.25">
      <c r="D58" s="122"/>
      <c r="E58" s="122"/>
    </row>
    <row r="59" spans="4:5" x14ac:dyDescent="0.25">
      <c r="D59" s="122"/>
      <c r="E59" s="122"/>
    </row>
    <row r="60" spans="4:5" x14ac:dyDescent="0.25">
      <c r="D60" s="122"/>
      <c r="E60" s="122"/>
    </row>
    <row r="62" spans="4:5" x14ac:dyDescent="0.25">
      <c r="D62" s="126"/>
      <c r="E62" s="126"/>
    </row>
    <row r="63" spans="4:5" x14ac:dyDescent="0.25">
      <c r="D63" s="126"/>
      <c r="E63" s="126"/>
    </row>
    <row r="64" spans="4:5" x14ac:dyDescent="0.25">
      <c r="D64" s="126"/>
      <c r="E64" s="126"/>
    </row>
    <row r="67" spans="4:5" x14ac:dyDescent="0.25">
      <c r="D67" s="31"/>
      <c r="E67" s="31"/>
    </row>
    <row r="68" spans="4:5" x14ac:dyDescent="0.25">
      <c r="D68" s="31"/>
      <c r="E68" s="31"/>
    </row>
    <row r="69" spans="4:5" x14ac:dyDescent="0.25">
      <c r="E69" s="31"/>
    </row>
    <row r="90" spans="19:19" x14ac:dyDescent="0.25">
      <c r="S90" s="92"/>
    </row>
    <row r="91" spans="19:19" x14ac:dyDescent="0.25">
      <c r="S91" s="92"/>
    </row>
    <row r="92" spans="19:19" x14ac:dyDescent="0.25">
      <c r="S92" s="92"/>
    </row>
    <row r="93" spans="19:19" x14ac:dyDescent="0.25">
      <c r="S93" s="92"/>
    </row>
    <row r="94" spans="19:19" x14ac:dyDescent="0.25">
      <c r="S94" s="92"/>
    </row>
    <row r="95" spans="19:19" x14ac:dyDescent="0.25">
      <c r="S95" s="92"/>
    </row>
    <row r="96" spans="19:19" x14ac:dyDescent="0.25">
      <c r="S96" s="92"/>
    </row>
    <row r="97" spans="19:19" x14ac:dyDescent="0.25">
      <c r="S97" s="92"/>
    </row>
    <row r="98" spans="19:19" x14ac:dyDescent="0.25">
      <c r="S98" s="92"/>
    </row>
    <row r="99" spans="19:19" x14ac:dyDescent="0.25">
      <c r="S99" s="92"/>
    </row>
    <row r="100" spans="19:19" x14ac:dyDescent="0.25">
      <c r="S100" s="92"/>
    </row>
    <row r="101" spans="19:19" x14ac:dyDescent="0.25">
      <c r="S101" s="92"/>
    </row>
    <row r="102" spans="19:19" x14ac:dyDescent="0.25">
      <c r="S102" s="92"/>
    </row>
    <row r="103" spans="19:19" x14ac:dyDescent="0.25">
      <c r="S103" s="92"/>
    </row>
    <row r="104" spans="19:19" x14ac:dyDescent="0.25">
      <c r="S104" s="92"/>
    </row>
    <row r="105" spans="19:19" x14ac:dyDescent="0.25">
      <c r="S105" s="92"/>
    </row>
    <row r="106" spans="19:19" x14ac:dyDescent="0.25">
      <c r="S106" s="92"/>
    </row>
    <row r="107" spans="19:19" x14ac:dyDescent="0.25">
      <c r="S107" s="92"/>
    </row>
    <row r="108" spans="19:19" x14ac:dyDescent="0.25">
      <c r="S108" s="92"/>
    </row>
    <row r="109" spans="19:19" x14ac:dyDescent="0.25">
      <c r="S109" s="92"/>
    </row>
    <row r="110" spans="19:19" x14ac:dyDescent="0.25">
      <c r="S110" s="92"/>
    </row>
    <row r="111" spans="19:19" x14ac:dyDescent="0.25">
      <c r="S111" s="92"/>
    </row>
    <row r="112" spans="19:19" x14ac:dyDescent="0.25">
      <c r="S112" s="92"/>
    </row>
    <row r="113" spans="19:19" x14ac:dyDescent="0.25">
      <c r="S113" s="92"/>
    </row>
    <row r="114" spans="19:19" x14ac:dyDescent="0.25">
      <c r="S114" s="92"/>
    </row>
    <row r="115" spans="19:19" x14ac:dyDescent="0.25">
      <c r="S115" s="92"/>
    </row>
    <row r="116" spans="19:19" x14ac:dyDescent="0.25">
      <c r="S116" s="92"/>
    </row>
    <row r="117" spans="19:19" x14ac:dyDescent="0.25">
      <c r="S117" s="92"/>
    </row>
    <row r="118" spans="19:19" x14ac:dyDescent="0.25">
      <c r="S118" s="92"/>
    </row>
    <row r="119" spans="19:19" x14ac:dyDescent="0.25">
      <c r="S119" s="92"/>
    </row>
  </sheetData>
  <mergeCells count="13">
    <mergeCell ref="S27:T27"/>
    <mergeCell ref="S26:T26"/>
    <mergeCell ref="S25:T25"/>
    <mergeCell ref="A43:E45"/>
    <mergeCell ref="Y27:Z27"/>
    <mergeCell ref="Y26:Z26"/>
    <mergeCell ref="Y25:Z25"/>
    <mergeCell ref="U27:V27"/>
    <mergeCell ref="U26:V26"/>
    <mergeCell ref="U25:V25"/>
    <mergeCell ref="W27:X27"/>
    <mergeCell ref="W26:X26"/>
    <mergeCell ref="W25:X25"/>
  </mergeCells>
  <pageMargins left="0.51181102362204722" right="0.51181102362204722" top="0.74803149606299213" bottom="0.35433070866141736" header="0.31496062992125984" footer="0.31496062992125984"/>
  <pageSetup paperSize="9" scale="8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opLeftCell="F5" zoomScale="80" zoomScaleNormal="80" workbookViewId="0">
      <selection activeCell="P17" sqref="P17"/>
    </sheetView>
  </sheetViews>
  <sheetFormatPr defaultRowHeight="15.75" x14ac:dyDescent="0.25"/>
  <cols>
    <col min="1" max="1" width="46.5703125" style="5" bestFit="1" customWidth="1"/>
    <col min="2" max="5" width="22.7109375" style="5" customWidth="1"/>
    <col min="6" max="6" width="9.140625" style="5"/>
    <col min="7" max="7" width="56.28515625" style="5" customWidth="1"/>
    <col min="8" max="11" width="22.7109375" style="5" customWidth="1"/>
    <col min="12" max="16384" width="9.140625" style="5"/>
  </cols>
  <sheetData>
    <row r="2" spans="1:14" x14ac:dyDescent="0.25">
      <c r="A2" s="21" t="s">
        <v>215</v>
      </c>
      <c r="B2" s="72">
        <v>2011</v>
      </c>
      <c r="C2" s="72">
        <v>2010</v>
      </c>
      <c r="D2" s="72">
        <v>2009</v>
      </c>
      <c r="E2" s="72">
        <v>2008</v>
      </c>
      <c r="G2" s="72" t="s">
        <v>307</v>
      </c>
      <c r="H2" s="72">
        <v>2011</v>
      </c>
      <c r="I2" s="72">
        <v>2010</v>
      </c>
      <c r="J2" s="72">
        <v>2009</v>
      </c>
      <c r="K2" s="72">
        <v>2008</v>
      </c>
    </row>
    <row r="3" spans="1:14" x14ac:dyDescent="0.25">
      <c r="A3" s="5" t="s">
        <v>216</v>
      </c>
      <c r="B3" s="44"/>
      <c r="C3" s="44"/>
      <c r="D3" s="44"/>
      <c r="E3" s="44"/>
      <c r="G3" s="53" t="s">
        <v>300</v>
      </c>
      <c r="H3" s="121">
        <f>'Posição Financeira'!$B$31-'Posição Financeira'!$B$27</f>
        <v>0</v>
      </c>
      <c r="I3" s="121">
        <f>'Posição Financeira'!$C$31-'Posição Financeira'!$C$27</f>
        <v>0</v>
      </c>
      <c r="J3" s="121">
        <f>'Posição Financeira'!$D$31-'Posição Financeira'!$D$27</f>
        <v>0</v>
      </c>
      <c r="K3" s="121">
        <f>'Posição Financeira'!$E$31-'Posição Financeira'!$E$27</f>
        <v>0</v>
      </c>
    </row>
    <row r="4" spans="1:14" x14ac:dyDescent="0.25">
      <c r="A4" s="5" t="s">
        <v>217</v>
      </c>
      <c r="B4" s="44"/>
      <c r="C4" s="44"/>
      <c r="D4" s="44"/>
      <c r="E4" s="44"/>
      <c r="G4" s="53" t="s">
        <v>226</v>
      </c>
      <c r="H4" s="121">
        <f>'Balanço Funcional'!C4</f>
        <v>0</v>
      </c>
      <c r="I4" s="121">
        <f>'Balanço Funcional'!D4</f>
        <v>0</v>
      </c>
      <c r="J4" s="121">
        <f>'Balanço Funcional'!E4</f>
        <v>0</v>
      </c>
      <c r="K4" s="121">
        <f>'Balanço Funcional'!F4</f>
        <v>0</v>
      </c>
      <c r="L4" s="4"/>
      <c r="M4" s="4"/>
      <c r="N4" s="4"/>
    </row>
    <row r="5" spans="1:14" x14ac:dyDescent="0.25">
      <c r="A5" s="18" t="s">
        <v>218</v>
      </c>
      <c r="B5" s="143">
        <f>B3-B4</f>
        <v>0</v>
      </c>
      <c r="C5" s="143">
        <f>C3-C4</f>
        <v>0</v>
      </c>
      <c r="D5" s="143">
        <f t="shared" ref="D5" si="0">D3-D4</f>
        <v>0</v>
      </c>
      <c r="E5" s="143">
        <f t="shared" ref="E5" si="1">E3-E4</f>
        <v>0</v>
      </c>
      <c r="G5" s="53" t="s">
        <v>227</v>
      </c>
      <c r="H5" s="121">
        <f>'Balanço Funcional'!C51+'Balanço Funcional'!C26+'Balanço Funcional'!C5</f>
        <v>0</v>
      </c>
      <c r="I5" s="121">
        <f>'Balanço Funcional'!D51+'Balanço Funcional'!D26+'Balanço Funcional'!D5</f>
        <v>0</v>
      </c>
      <c r="J5" s="121">
        <f>'Balanço Funcional'!E51+'Balanço Funcional'!E26+'Balanço Funcional'!E5</f>
        <v>0</v>
      </c>
      <c r="K5" s="121">
        <f>'Balanço Funcional'!F51+'Balanço Funcional'!F26+'Balanço Funcional'!F5</f>
        <v>0</v>
      </c>
    </row>
    <row r="6" spans="1:14" x14ac:dyDescent="0.25">
      <c r="A6" s="2"/>
      <c r="B6" s="80"/>
      <c r="C6" s="80"/>
      <c r="D6" s="80"/>
      <c r="E6" s="80"/>
      <c r="G6" s="53" t="s">
        <v>228</v>
      </c>
      <c r="H6" s="121">
        <f>DR!$B$6+DR!$B$7</f>
        <v>0</v>
      </c>
      <c r="I6" s="121">
        <f>DR!$C$6+DR!$C$7</f>
        <v>0</v>
      </c>
      <c r="J6" s="121">
        <f>DR!$D$6+DR!$D$7</f>
        <v>0</v>
      </c>
      <c r="K6" s="121">
        <f>DR!$E$6+DR!$E$7</f>
        <v>0</v>
      </c>
      <c r="L6" s="12"/>
    </row>
    <row r="7" spans="1:14" x14ac:dyDescent="0.25">
      <c r="A7" s="5" t="s">
        <v>219</v>
      </c>
      <c r="B7" s="44">
        <f>DR!B8</f>
        <v>0</v>
      </c>
      <c r="C7" s="44">
        <f>DR!C8</f>
        <v>0</v>
      </c>
      <c r="D7" s="44">
        <f>DR!D8</f>
        <v>0</v>
      </c>
      <c r="E7" s="44">
        <f>DR!E8</f>
        <v>0</v>
      </c>
      <c r="G7" s="53" t="s">
        <v>229</v>
      </c>
      <c r="H7" s="121">
        <f>$B$5</f>
        <v>0</v>
      </c>
      <c r="I7" s="121">
        <f>$C$5</f>
        <v>0</v>
      </c>
      <c r="J7" s="121">
        <f>$D$5</f>
        <v>0</v>
      </c>
      <c r="K7" s="121">
        <f>$E$5</f>
        <v>0</v>
      </c>
    </row>
    <row r="8" spans="1:14" x14ac:dyDescent="0.25">
      <c r="A8" s="5" t="s">
        <v>220</v>
      </c>
      <c r="B8" s="44">
        <f>DR!B11+DR!B18+75518065</f>
        <v>75518065</v>
      </c>
      <c r="C8" s="44">
        <f>DR!C11+DR!C18+48134257</f>
        <v>48134257</v>
      </c>
      <c r="D8" s="44">
        <f>DR!D11+DR!D18+65628649</f>
        <v>65628649</v>
      </c>
      <c r="E8" s="44">
        <f>DR!E11+DR!E18+58551978</f>
        <v>58551978</v>
      </c>
      <c r="G8" s="53" t="s">
        <v>230</v>
      </c>
      <c r="H8" s="121">
        <f>$B$8</f>
        <v>75518065</v>
      </c>
      <c r="I8" s="121">
        <f>$C$8</f>
        <v>48134257</v>
      </c>
      <c r="J8" s="121">
        <f>$D$8</f>
        <v>65628649</v>
      </c>
      <c r="K8" s="121">
        <f>$E$8</f>
        <v>58551978</v>
      </c>
    </row>
    <row r="9" spans="1:14" x14ac:dyDescent="0.25">
      <c r="A9" s="18" t="s">
        <v>221</v>
      </c>
      <c r="B9" s="143">
        <f>B5+B7-B8</f>
        <v>-75518065</v>
      </c>
      <c r="C9" s="143">
        <f>C5+C7-C8</f>
        <v>-48134257</v>
      </c>
      <c r="D9" s="143">
        <f>D5+D7-D8</f>
        <v>-65628649</v>
      </c>
      <c r="E9" s="143">
        <f>E5+E7-E8</f>
        <v>-58551978</v>
      </c>
      <c r="G9" s="53" t="s">
        <v>231</v>
      </c>
      <c r="H9" s="121">
        <f>$B$9</f>
        <v>-75518065</v>
      </c>
      <c r="I9" s="121">
        <f>$C$9</f>
        <v>-48134257</v>
      </c>
      <c r="J9" s="121">
        <f>$D$9</f>
        <v>-65628649</v>
      </c>
      <c r="K9" s="121">
        <f>$E$9</f>
        <v>-58551978</v>
      </c>
    </row>
    <row r="10" spans="1:14" x14ac:dyDescent="0.25">
      <c r="A10" s="2"/>
      <c r="B10" s="45"/>
      <c r="C10" s="45"/>
      <c r="D10" s="45"/>
      <c r="E10" s="45"/>
      <c r="G10" s="53" t="s">
        <v>232</v>
      </c>
      <c r="H10" s="121">
        <f>DR!$B$34</f>
        <v>0</v>
      </c>
      <c r="I10" s="121">
        <f>DR!$C$34</f>
        <v>0</v>
      </c>
      <c r="J10" s="121">
        <f>DR!$D$34</f>
        <v>0</v>
      </c>
      <c r="K10" s="121">
        <f>DR!$E$34</f>
        <v>0</v>
      </c>
    </row>
    <row r="11" spans="1:14" x14ac:dyDescent="0.25">
      <c r="A11" s="21" t="s">
        <v>305</v>
      </c>
      <c r="B11" s="22" t="e">
        <f>B8/(B5/B3)</f>
        <v>#DIV/0!</v>
      </c>
      <c r="C11" s="22" t="e">
        <f t="shared" ref="C11:E11" si="2">C8/(C5/C3)</f>
        <v>#DIV/0!</v>
      </c>
      <c r="D11" s="22" t="e">
        <f t="shared" si="2"/>
        <v>#DIV/0!</v>
      </c>
      <c r="E11" s="22" t="e">
        <f t="shared" si="2"/>
        <v>#DIV/0!</v>
      </c>
      <c r="G11" s="53" t="s">
        <v>225</v>
      </c>
      <c r="H11" s="121">
        <f>DR!$B$36</f>
        <v>0</v>
      </c>
      <c r="I11" s="121">
        <f>DR!$C$36</f>
        <v>0</v>
      </c>
      <c r="J11" s="121">
        <f>DR!$D$36</f>
        <v>0</v>
      </c>
      <c r="K11" s="121">
        <f>DR!$E$36</f>
        <v>0</v>
      </c>
    </row>
    <row r="12" spans="1:14" x14ac:dyDescent="0.25">
      <c r="A12" s="21" t="s">
        <v>222</v>
      </c>
      <c r="B12" s="23" t="e">
        <f>(B3/B11)-1</f>
        <v>#DIV/0!</v>
      </c>
      <c r="C12" s="23" t="e">
        <f t="shared" ref="C12:E12" si="3">(C3/C11)-1</f>
        <v>#DIV/0!</v>
      </c>
      <c r="D12" s="23" t="e">
        <f t="shared" si="3"/>
        <v>#DIV/0!</v>
      </c>
      <c r="E12" s="23" t="e">
        <f t="shared" si="3"/>
        <v>#DIV/0!</v>
      </c>
      <c r="G12" s="53"/>
      <c r="H12" s="116"/>
      <c r="I12" s="145"/>
      <c r="J12" s="145"/>
      <c r="K12" s="145"/>
    </row>
    <row r="13" spans="1:14" x14ac:dyDescent="0.25">
      <c r="A13" s="21" t="s">
        <v>223</v>
      </c>
      <c r="B13" s="23" t="e">
        <f>B9/B5</f>
        <v>#DIV/0!</v>
      </c>
      <c r="C13" s="23" t="e">
        <f t="shared" ref="C13:E13" si="4">C9/C5</f>
        <v>#DIV/0!</v>
      </c>
      <c r="D13" s="23" t="e">
        <f t="shared" si="4"/>
        <v>#DIV/0!</v>
      </c>
      <c r="E13" s="23" t="e">
        <f t="shared" si="4"/>
        <v>#DIV/0!</v>
      </c>
      <c r="G13" s="114" t="s">
        <v>306</v>
      </c>
      <c r="H13" s="120"/>
      <c r="I13" s="120">
        <v>7.5700000000000003E-2</v>
      </c>
      <c r="J13" s="120">
        <v>7.2900000000000006E-2</v>
      </c>
      <c r="K13" s="120">
        <v>9.4600000000000004E-2</v>
      </c>
    </row>
    <row r="14" spans="1:14" x14ac:dyDescent="0.25">
      <c r="A14" s="21" t="s">
        <v>224</v>
      </c>
      <c r="B14" s="144">
        <f>B5/B9</f>
        <v>0</v>
      </c>
      <c r="C14" s="144">
        <f t="shared" ref="C14:E14" si="5">C5/C9</f>
        <v>0</v>
      </c>
      <c r="D14" s="144">
        <f t="shared" si="5"/>
        <v>0</v>
      </c>
      <c r="E14" s="144">
        <f t="shared" si="5"/>
        <v>0</v>
      </c>
      <c r="G14" s="53" t="s">
        <v>336</v>
      </c>
      <c r="H14" s="120" t="e">
        <f>H9/H3</f>
        <v>#DIV/0!</v>
      </c>
      <c r="I14" s="120" t="e">
        <f t="shared" ref="I14:K14" si="6">I9/I3</f>
        <v>#DIV/0!</v>
      </c>
      <c r="J14" s="120" t="e">
        <f t="shared" si="6"/>
        <v>#DIV/0!</v>
      </c>
      <c r="K14" s="120" t="e">
        <f t="shared" si="6"/>
        <v>#DIV/0!</v>
      </c>
    </row>
    <row r="15" spans="1:14" x14ac:dyDescent="0.25">
      <c r="G15" s="53" t="s">
        <v>337</v>
      </c>
      <c r="H15" s="120" t="e">
        <f>H11/H4</f>
        <v>#DIV/0!</v>
      </c>
      <c r="I15" s="120" t="e">
        <f>I11/I4</f>
        <v>#DIV/0!</v>
      </c>
      <c r="J15" s="120" t="e">
        <f>J11/J4</f>
        <v>#DIV/0!</v>
      </c>
      <c r="K15" s="120" t="e">
        <f>K11/K4</f>
        <v>#DIV/0!</v>
      </c>
    </row>
    <row r="16" spans="1:14" x14ac:dyDescent="0.25">
      <c r="B16" s="48"/>
      <c r="G16" s="53" t="s">
        <v>338</v>
      </c>
      <c r="H16" s="120" t="e">
        <f>(H6-H7)/H6</f>
        <v>#DIV/0!</v>
      </c>
      <c r="I16" s="120" t="e">
        <f t="shared" ref="I16:K16" si="7">(I6-I7)/I6</f>
        <v>#DIV/0!</v>
      </c>
      <c r="J16" s="120" t="e">
        <f t="shared" si="7"/>
        <v>#DIV/0!</v>
      </c>
      <c r="K16" s="120" t="e">
        <f t="shared" si="7"/>
        <v>#DIV/0!</v>
      </c>
    </row>
    <row r="17" spans="7:12" x14ac:dyDescent="0.25">
      <c r="G17" s="53" t="s">
        <v>301</v>
      </c>
      <c r="H17" s="120" t="e">
        <f>H9/(H6-H7)</f>
        <v>#DIV/0!</v>
      </c>
      <c r="I17" s="120" t="e">
        <f t="shared" ref="I17:K17" si="8">I9/(I6-I7)</f>
        <v>#DIV/0!</v>
      </c>
      <c r="J17" s="120" t="e">
        <f t="shared" si="8"/>
        <v>#DIV/0!</v>
      </c>
      <c r="K17" s="120" t="e">
        <f t="shared" si="8"/>
        <v>#DIV/0!</v>
      </c>
      <c r="L17" s="7"/>
    </row>
    <row r="18" spans="7:12" x14ac:dyDescent="0.25">
      <c r="G18" s="53" t="s">
        <v>302</v>
      </c>
      <c r="H18" s="120" t="e">
        <f>H6/H3</f>
        <v>#DIV/0!</v>
      </c>
      <c r="I18" s="120" t="e">
        <f t="shared" ref="I18:K18" si="9">I6/I3</f>
        <v>#DIV/0!</v>
      </c>
      <c r="J18" s="120" t="e">
        <f t="shared" si="9"/>
        <v>#DIV/0!</v>
      </c>
      <c r="K18" s="120" t="e">
        <f t="shared" si="9"/>
        <v>#DIV/0!</v>
      </c>
    </row>
    <row r="19" spans="7:12" x14ac:dyDescent="0.25">
      <c r="G19" s="53" t="s">
        <v>303</v>
      </c>
      <c r="H19" s="120" t="e">
        <f>H20*H21</f>
        <v>#DIV/0!</v>
      </c>
      <c r="I19" s="120" t="e">
        <f t="shared" ref="I19:K19" si="10">I20*I21</f>
        <v>#DIV/0!</v>
      </c>
      <c r="J19" s="120" t="e">
        <f t="shared" si="10"/>
        <v>#DIV/0!</v>
      </c>
      <c r="K19" s="120" t="e">
        <f t="shared" si="10"/>
        <v>#DIV/0!</v>
      </c>
    </row>
    <row r="20" spans="7:12" x14ac:dyDescent="0.25">
      <c r="G20" s="53" t="s">
        <v>233</v>
      </c>
      <c r="H20" s="152" t="e">
        <f>H5/H4</f>
        <v>#DIV/0!</v>
      </c>
      <c r="I20" s="152" t="e">
        <f t="shared" ref="I20:K20" si="11">I5/I4</f>
        <v>#DIV/0!</v>
      </c>
      <c r="J20" s="152" t="e">
        <f t="shared" si="11"/>
        <v>#DIV/0!</v>
      </c>
      <c r="K20" s="152" t="e">
        <f t="shared" si="11"/>
        <v>#DIV/0!</v>
      </c>
    </row>
    <row r="21" spans="7:12" x14ac:dyDescent="0.25">
      <c r="G21" s="53" t="s">
        <v>304</v>
      </c>
      <c r="H21" s="151"/>
      <c r="I21" s="120">
        <v>3.5999999999999999E-3</v>
      </c>
      <c r="J21" s="120" t="e">
        <f t="shared" ref="J21:K21" si="12">J14-J13</f>
        <v>#DIV/0!</v>
      </c>
      <c r="K21" s="120" t="e">
        <f t="shared" si="12"/>
        <v>#DIV/0!</v>
      </c>
    </row>
    <row r="22" spans="7:12" x14ac:dyDescent="0.25">
      <c r="G22" s="53" t="s">
        <v>308</v>
      </c>
      <c r="H22" s="147" t="e">
        <f>H14+H19</f>
        <v>#DIV/0!</v>
      </c>
      <c r="I22" s="147" t="e">
        <f t="shared" ref="I22:K22" si="13">I14+I19</f>
        <v>#DIV/0!</v>
      </c>
      <c r="J22" s="147" t="e">
        <f t="shared" si="13"/>
        <v>#DIV/0!</v>
      </c>
      <c r="K22" s="147" t="e">
        <f t="shared" si="13"/>
        <v>#DIV/0!</v>
      </c>
    </row>
    <row r="23" spans="7:12" x14ac:dyDescent="0.25">
      <c r="G23" s="53"/>
      <c r="H23" s="120"/>
      <c r="I23" s="120"/>
      <c r="J23" s="120"/>
      <c r="K23" s="120"/>
    </row>
    <row r="24" spans="7:12" x14ac:dyDescent="0.25">
      <c r="G24" s="72" t="s">
        <v>234</v>
      </c>
      <c r="H24" s="120"/>
      <c r="I24" s="120"/>
      <c r="J24" s="120"/>
      <c r="K24" s="120"/>
    </row>
    <row r="25" spans="7:12" x14ac:dyDescent="0.25">
      <c r="G25" s="53" t="s">
        <v>235</v>
      </c>
      <c r="H25" s="146" t="e">
        <f>H26*H27</f>
        <v>#DIV/0!</v>
      </c>
      <c r="I25" s="146" t="e">
        <f t="shared" ref="I25:K25" si="14">I26*I27</f>
        <v>#DIV/0!</v>
      </c>
      <c r="J25" s="146" t="e">
        <f t="shared" si="14"/>
        <v>#DIV/0!</v>
      </c>
      <c r="K25" s="146" t="e">
        <f t="shared" si="14"/>
        <v>#DIV/0!</v>
      </c>
    </row>
    <row r="26" spans="7:12" x14ac:dyDescent="0.25">
      <c r="G26" s="53" t="s">
        <v>236</v>
      </c>
      <c r="H26" s="146" t="e">
        <f>H3/H4</f>
        <v>#DIV/0!</v>
      </c>
      <c r="I26" s="146" t="e">
        <f t="shared" ref="I26:K26" si="15">I3/I4</f>
        <v>#DIV/0!</v>
      </c>
      <c r="J26" s="146" t="e">
        <f t="shared" si="15"/>
        <v>#DIV/0!</v>
      </c>
      <c r="K26" s="146" t="e">
        <f t="shared" si="15"/>
        <v>#DIV/0!</v>
      </c>
    </row>
    <row r="27" spans="7:12" x14ac:dyDescent="0.25">
      <c r="G27" s="53" t="s">
        <v>237</v>
      </c>
      <c r="H27" s="146">
        <f>H10/H9</f>
        <v>0</v>
      </c>
      <c r="I27" s="146">
        <f t="shared" ref="I27:K27" si="16">I10/I9</f>
        <v>0</v>
      </c>
      <c r="J27" s="146">
        <f t="shared" si="16"/>
        <v>0</v>
      </c>
      <c r="K27" s="146">
        <f t="shared" si="16"/>
        <v>0</v>
      </c>
    </row>
    <row r="28" spans="7:12" x14ac:dyDescent="0.25">
      <c r="G28" s="53" t="s">
        <v>238</v>
      </c>
      <c r="H28" s="146" t="e">
        <f>H11/H10</f>
        <v>#DIV/0!</v>
      </c>
      <c r="I28" s="146" t="e">
        <f t="shared" ref="I28:K28" si="17">I11/I10</f>
        <v>#DIV/0!</v>
      </c>
      <c r="J28" s="146" t="e">
        <f t="shared" si="17"/>
        <v>#DIV/0!</v>
      </c>
      <c r="K28" s="146" t="e">
        <f t="shared" si="17"/>
        <v>#DIV/0!</v>
      </c>
    </row>
    <row r="29" spans="7:12" x14ac:dyDescent="0.25">
      <c r="G29" s="53" t="s">
        <v>309</v>
      </c>
      <c r="H29" s="147" t="e">
        <f>H14*H25*H28</f>
        <v>#DIV/0!</v>
      </c>
      <c r="I29" s="147" t="e">
        <f t="shared" ref="I29:K29" si="18">I14*I25*I28</f>
        <v>#DIV/0!</v>
      </c>
      <c r="J29" s="147" t="e">
        <f t="shared" si="18"/>
        <v>#DIV/0!</v>
      </c>
      <c r="K29" s="147" t="e">
        <f t="shared" si="18"/>
        <v>#DIV/0!</v>
      </c>
    </row>
    <row r="30" spans="7:12" x14ac:dyDescent="0.25">
      <c r="G30" s="53"/>
      <c r="H30" s="53"/>
      <c r="I30" s="53"/>
      <c r="J30" s="53"/>
      <c r="K30" s="53"/>
    </row>
    <row r="31" spans="7:12" x14ac:dyDescent="0.25">
      <c r="G31" s="53"/>
      <c r="H31" s="53"/>
      <c r="I31" s="53"/>
      <c r="J31" s="53"/>
      <c r="K31" s="53"/>
    </row>
    <row r="32" spans="7:12" x14ac:dyDescent="0.25">
      <c r="G32" s="53"/>
      <c r="H32" s="53"/>
      <c r="I32" s="53"/>
      <c r="J32" s="53"/>
      <c r="K32" s="5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10</vt:i4>
      </vt:variant>
    </vt:vector>
  </HeadingPairs>
  <TitlesOfParts>
    <vt:vector size="10" baseType="lpstr">
      <vt:lpstr>Posição Financeira</vt:lpstr>
      <vt:lpstr>DR</vt:lpstr>
      <vt:lpstr>Balanço Funcional</vt:lpstr>
      <vt:lpstr>NFM</vt:lpstr>
      <vt:lpstr>Tesouraria Liquida</vt:lpstr>
      <vt:lpstr>Fluxos de Caixa</vt:lpstr>
      <vt:lpstr>Analise d Equilibrio Financeiro</vt:lpstr>
      <vt:lpstr>Meios Libertos</vt:lpstr>
      <vt:lpstr>Estrutura de Custos</vt:lpstr>
      <vt:lpstr>Risco e Rendibilidade do CI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Fábio Ferreira</dc:creator>
  <cp:lastModifiedBy>VANESSA</cp:lastModifiedBy>
  <cp:lastPrinted>2012-05-25T01:16:36Z</cp:lastPrinted>
  <dcterms:created xsi:type="dcterms:W3CDTF">2012-04-23T12:55:20Z</dcterms:created>
  <dcterms:modified xsi:type="dcterms:W3CDTF">2013-04-02T18:23:31Z</dcterms:modified>
</cp:coreProperties>
</file>