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workbookProtection workbookPassword="DC07" lockStructure="1"/>
  <bookViews>
    <workbookView xWindow="360" yWindow="90" windowWidth="17235" windowHeight="7755"/>
  </bookViews>
  <sheets>
    <sheet name="Simulação" sheetId="4" r:id="rId1"/>
    <sheet name="Análise" sheetId="5" r:id="rId2"/>
    <sheet name="Termos &amp; Condições" sheetId="2" r:id="rId3"/>
  </sheets>
  <definedNames>
    <definedName name="_xlnm.Print_Area" localSheetId="1">Análise!$A$1:$M$62</definedName>
    <definedName name="_xlnm.Print_Area" localSheetId="2">'Termos &amp; Condições'!$A$1:$A$9</definedName>
  </definedNames>
  <calcPr calcId="145621"/>
</workbook>
</file>

<file path=xl/calcChain.xml><?xml version="1.0" encoding="utf-8"?>
<calcChain xmlns="http://schemas.openxmlformats.org/spreadsheetml/2006/main">
  <c r="D51" i="4" l="1"/>
  <c r="D49" i="4" l="1"/>
  <c r="D41" i="4"/>
  <c r="E15" i="4" l="1"/>
  <c r="K35" i="4" l="1"/>
  <c r="J35" i="4"/>
  <c r="I35" i="4"/>
  <c r="H35" i="4"/>
  <c r="G35" i="4"/>
  <c r="F35" i="4"/>
  <c r="E35" i="4"/>
  <c r="D35" i="4"/>
  <c r="D15" i="4"/>
  <c r="K15" i="4"/>
  <c r="J15" i="4"/>
  <c r="I15" i="4"/>
  <c r="H15" i="4"/>
  <c r="G15" i="4"/>
  <c r="F15" i="4"/>
  <c r="D14" i="4"/>
  <c r="E14" i="4" l="1"/>
  <c r="E30" i="4" s="1"/>
  <c r="D31" i="4"/>
  <c r="D25" i="4"/>
  <c r="D27" i="4"/>
  <c r="D30" i="4"/>
  <c r="D26" i="4"/>
  <c r="D29" i="4"/>
  <c r="D45" i="4" l="1"/>
  <c r="F14" i="4"/>
  <c r="D32" i="4"/>
  <c r="D28" i="4"/>
  <c r="E29" i="4"/>
  <c r="E27" i="4"/>
  <c r="E31" i="4"/>
  <c r="E26" i="4"/>
  <c r="E25" i="4"/>
  <c r="E48" i="4" l="1"/>
  <c r="G14" i="4"/>
  <c r="E45" i="4"/>
  <c r="E28" i="4"/>
  <c r="E32" i="4"/>
  <c r="F26" i="4"/>
  <c r="F30" i="4"/>
  <c r="F31" i="4"/>
  <c r="F27" i="4"/>
  <c r="F29" i="4"/>
  <c r="F25" i="4"/>
  <c r="H14" i="4" l="1"/>
  <c r="F45" i="4"/>
  <c r="F28" i="4"/>
  <c r="F32" i="4"/>
  <c r="G27" i="4"/>
  <c r="G31" i="4"/>
  <c r="G29" i="4"/>
  <c r="G25" i="4"/>
  <c r="G30" i="4"/>
  <c r="G26" i="4"/>
  <c r="I14" i="4" l="1"/>
  <c r="G45" i="4"/>
  <c r="G32" i="4"/>
  <c r="G28" i="4"/>
  <c r="H29" i="4"/>
  <c r="H30" i="4"/>
  <c r="H26" i="4"/>
  <c r="H27" i="4"/>
  <c r="H31" i="4"/>
  <c r="H25" i="4"/>
  <c r="H45" i="4" l="1"/>
  <c r="H28" i="4"/>
  <c r="H32" i="4"/>
  <c r="I30" i="4"/>
  <c r="I31" i="4"/>
  <c r="I29" i="4"/>
  <c r="I25" i="4"/>
  <c r="I26" i="4"/>
  <c r="I27" i="4"/>
  <c r="I45" i="4" l="1"/>
  <c r="I28" i="4"/>
  <c r="I32" i="4"/>
  <c r="I38" i="4" l="1"/>
  <c r="H38" i="4"/>
  <c r="G38" i="4"/>
  <c r="F38" i="4"/>
  <c r="E38" i="4"/>
  <c r="D38" i="4"/>
  <c r="I37" i="4"/>
  <c r="H37" i="4"/>
  <c r="G37" i="4"/>
  <c r="F37" i="4"/>
  <c r="E37" i="4"/>
  <c r="D37" i="4"/>
  <c r="H46" i="4"/>
  <c r="G46" i="4"/>
  <c r="E46" i="4"/>
  <c r="D46" i="4"/>
  <c r="E47" i="4" s="1"/>
  <c r="K39" i="4" l="1"/>
  <c r="K40" i="4"/>
  <c r="E50" i="4"/>
  <c r="E49" i="4"/>
  <c r="G40" i="4"/>
  <c r="G39" i="4"/>
  <c r="E39" i="4"/>
  <c r="E40" i="4"/>
  <c r="F39" i="4"/>
  <c r="F40" i="4"/>
  <c r="F48" i="4"/>
  <c r="F47" i="4"/>
  <c r="I48" i="4"/>
  <c r="I47" i="4"/>
  <c r="J40" i="4"/>
  <c r="J39" i="4"/>
  <c r="I40" i="4"/>
  <c r="I39" i="4"/>
  <c r="H39" i="4"/>
  <c r="H40" i="4"/>
  <c r="F46" i="4"/>
  <c r="G48" i="4" s="1"/>
  <c r="I46" i="4"/>
  <c r="J47" i="4" s="1"/>
  <c r="E41" i="4" l="1"/>
  <c r="E51" i="4" s="1"/>
  <c r="E42" i="4"/>
  <c r="F42" i="4" s="1"/>
  <c r="G42" i="4" s="1"/>
  <c r="H42" i="4" s="1"/>
  <c r="I42" i="4" s="1"/>
  <c r="J42" i="4" s="1"/>
  <c r="K42" i="4" s="1"/>
  <c r="G47" i="4"/>
  <c r="J48" i="4"/>
  <c r="J49" i="4" s="1"/>
  <c r="K47" i="4"/>
  <c r="K48" i="4"/>
  <c r="H48" i="4"/>
  <c r="H47" i="4"/>
  <c r="K41" i="4"/>
  <c r="H41" i="4"/>
  <c r="G41" i="4"/>
  <c r="F41" i="4"/>
  <c r="J41" i="4"/>
  <c r="I41" i="4"/>
  <c r="K49" i="4" l="1"/>
  <c r="H49" i="4"/>
  <c r="G49" i="4"/>
  <c r="I49" i="4"/>
  <c r="F49" i="4"/>
  <c r="F51" i="4" s="1"/>
  <c r="F50" i="4"/>
  <c r="G51" i="4" l="1"/>
  <c r="H51" i="4" s="1"/>
  <c r="I51" i="4" s="1"/>
  <c r="J51" i="4" s="1"/>
  <c r="K51" i="4" s="1"/>
  <c r="G50" i="4"/>
  <c r="H50" i="4" s="1"/>
  <c r="I50" i="4" l="1"/>
  <c r="J50" i="4" l="1"/>
  <c r="K50" i="4" l="1"/>
</calcChain>
</file>

<file path=xl/sharedStrings.xml><?xml version="1.0" encoding="utf-8"?>
<sst xmlns="http://schemas.openxmlformats.org/spreadsheetml/2006/main" count="50" uniqueCount="46">
  <si>
    <t>Compras a 23%</t>
  </si>
  <si>
    <t>Compras a 13%</t>
  </si>
  <si>
    <t>Compras a 6%</t>
  </si>
  <si>
    <t>Vendas/Prestações de serviços a 23%</t>
  </si>
  <si>
    <t>Vendas/Prestações de serviços a 13%</t>
  </si>
  <si>
    <t>Vendas/Prestações de serviços a 6%</t>
  </si>
  <si>
    <t>Outras despesas e investimentos a 23%</t>
  </si>
  <si>
    <t>Outras despesas e investimentos a 6%</t>
  </si>
  <si>
    <t>Outras despesas e investimentos a 13%</t>
  </si>
  <si>
    <t>Recebimentos (23%)</t>
  </si>
  <si>
    <t>Recebimentos (6%)</t>
  </si>
  <si>
    <t>Recebimentos (13%)</t>
  </si>
  <si>
    <t>Pagamentos (23%)</t>
  </si>
  <si>
    <t>Pagamentos (6%)</t>
  </si>
  <si>
    <t>Pagamentos (13%)</t>
  </si>
  <si>
    <t>1. Indique o regime (periodicidade) de IVA ao qual está sujeito:</t>
  </si>
  <si>
    <t>Pagamentos previstos</t>
  </si>
  <si>
    <t>Recebimentos previstos</t>
  </si>
  <si>
    <t>2. Indique o nr. dias que, em média, os seus clientes demoram a pagar as vendas efectuadas:</t>
  </si>
  <si>
    <t>3. Indique o nr. dias que, em média, demora a pagar aos seus fornecedores/outros credores:</t>
  </si>
  <si>
    <t>4. No quadro seguinte, indique o volume de vendas, compras e outras despesas (sem IVA incluído), registados ou previstos para cada período:</t>
  </si>
  <si>
    <t>IVA das Vendas/Prestações de serviços</t>
  </si>
  <si>
    <t>IVA das Compras e Outras Despesas</t>
  </si>
  <si>
    <r>
      <t xml:space="preserve">Apuramento de IVA - </t>
    </r>
    <r>
      <rPr>
        <b/>
        <sz val="10"/>
        <color theme="9" tint="-0.249977111117893"/>
        <rFont val="Arial"/>
        <family val="2"/>
      </rPr>
      <t>Regime Normal</t>
    </r>
  </si>
  <si>
    <r>
      <t xml:space="preserve">Apuramento de IVA - </t>
    </r>
    <r>
      <rPr>
        <b/>
        <sz val="10"/>
        <color theme="9" tint="-0.249977111117893"/>
        <rFont val="Arial"/>
        <family val="2"/>
      </rPr>
      <t>Regime de IVA de Caixa (RIC)</t>
    </r>
  </si>
  <si>
    <t>IVA a pagar</t>
  </si>
  <si>
    <t>IVA a reembolsar</t>
  </si>
  <si>
    <t>INSTRUÇÕES DE USO:</t>
  </si>
  <si>
    <t>No quadro seguinte, pode comparar o valor de IVA a pagar/receber, entre o regime normal e o regime de IVA de caixa</t>
  </si>
  <si>
    <t>Regime NORMAL - Efeito acumulado do IVA na tesouraria</t>
  </si>
  <si>
    <t>Regime de IVA de Caixa - Efeito acumulado do IVA na tesouraria</t>
  </si>
  <si>
    <t>Termos &amp; Condições</t>
  </si>
  <si>
    <t>Direitos de autor e Copyright</t>
  </si>
  <si>
    <t>O presente Simulador foi desenvolvido pela Sage Portugal, SA e está protegido ao abrigo da legislação em vigor e relativa à protecção dos direitos de autor e de reprodução ilegítima de programas protegidos.</t>
  </si>
  <si>
    <r>
      <t xml:space="preserve">A Sage Portugal, SA desenvolveu este Simulador do Regime de IVA de Caixa com o intuito de ajudar os contribuintes, passíveis de enquadramento neste novo regime, a aferir do impacto ao nível da sua tesouraria perante uma eventual adopção do Regime de IVA  de Caixa em alternativa ao actual Regime Normal de IVA.
Este simulador contém algumas simplificações, nomeadamente o não ter em conta a exigibilidade do IVA após 12 meses da data de emissão da factura de acordo com a alínea a) do n.º 3 do art.º 2º do DL 71/2013.
O modelo desenvolvido, com base nos prazos médios de recebimento e pagamentos e na análise de valores de Vendas e Compras que deverão ser apurados pelo utilizador recorrendo às suas fontes de informação, assenta na projecção do montante de recebimentos e pagamentos permitindo chegar a uma comparação do IVA apurado no Regime Normal versus aquele que seria apurado no Regime de IVA de Caixa.
A Sage Portugal, SA não assume qualquer responsabilidade pela exactidão dos dados apurados pelo Simulador e ressalva da necessidade de o utilizador conhecer detalhadamente a legislação aplicável, nomeadamente o Decreto-Lei n.º 71/2013, de 30 de Maio.
A Sage Portugal, SA reserva-se no direito de proceder a actualizações do presente Simulador com vista à incorporação de melhorias e ajustamentos que se mostrem necessários e relevantes. De igual forma a Sage Portugal, SA reserva-se no direito de também ajustar os Termos &amp; Condições aqui elencados.
</t>
    </r>
    <r>
      <rPr>
        <b/>
        <sz val="16"/>
        <color theme="1"/>
        <rFont val="Calibri"/>
        <family val="2"/>
        <scheme val="minor"/>
      </rPr>
      <t/>
    </r>
  </si>
  <si>
    <t>© 2013 Sage Portugal</t>
  </si>
  <si>
    <t>Voltar à simulação</t>
  </si>
  <si>
    <t>Efeito positivo significa que a empresa tem IVA a reembolsar. 
Efeito negativo significa que a empresa tem IVA a pagar.</t>
  </si>
  <si>
    <t>Simultaneamente, é possível analisar o ganho ou perda do RIC face ao regime normal, ao longo do tempo (curva de análise).</t>
  </si>
  <si>
    <t>Simulador do impacto da adopção do regime de IVA de caixa na tesouraria</t>
  </si>
  <si>
    <t>Análise gráfica do impacto da adopção do regime de IVA de caixa</t>
  </si>
  <si>
    <t xml:space="preserve">         © 2013 Sage Portugal   </t>
  </si>
  <si>
    <t>Este gráfico permite comparar o valor de IVA a pagar ou a reembolsar em cada regime de IVA, para os vários períodos de análise.</t>
  </si>
  <si>
    <t>Este gráfico permite analisar o efeito que o valor de IVA a pagar ou a reembolsar tem sobre a tesouraria ao longo do tempo, consoante o regime adoptado.</t>
  </si>
  <si>
    <t>Mensal</t>
  </si>
  <si>
    <t>Analise aqui os resultados da simulação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</si>
</sst>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 &quot;€&quot;"/>
  </numFmts>
  <fonts count="23" x14ac:knownFonts="1">
    <font>
      <sz val="11"/>
      <color theme="1"/>
      <name val="Calibri"/>
      <family val="2"/>
      <scheme val="minor"/>
    </font>
    <font>
      <sz val="10"/>
      <color theme="1"/>
      <name val="Arial"/>
      <family val="2"/>
    </font>
    <font>
      <b/>
      <sz val="10"/>
      <color theme="1"/>
      <name val="Arial"/>
      <family val="2"/>
    </font>
    <font>
      <b/>
      <sz val="10"/>
      <color theme="6" tint="-0.249977111117893"/>
      <name val="Arial"/>
      <family val="2"/>
    </font>
    <font>
      <i/>
      <sz val="10"/>
      <color theme="1"/>
      <name val="Arial"/>
      <family val="2"/>
    </font>
    <font>
      <b/>
      <sz val="10"/>
      <color theme="0"/>
      <name val="Arial"/>
      <family val="2"/>
    </font>
    <font>
      <b/>
      <sz val="10"/>
      <color theme="9" tint="-0.249977111117893"/>
      <name val="Arial"/>
      <family val="2"/>
    </font>
    <font>
      <b/>
      <i/>
      <sz val="10"/>
      <color theme="1"/>
      <name val="Arial"/>
      <family val="2"/>
    </font>
    <font>
      <b/>
      <sz val="10"/>
      <color rgb="FF39B533"/>
      <name val="Arial"/>
      <family val="2"/>
    </font>
    <font>
      <sz val="10"/>
      <color rgb="FF39B533"/>
      <name val="Arial"/>
      <family val="2"/>
    </font>
    <font>
      <b/>
      <sz val="10"/>
      <color rgb="FF007F64"/>
      <name val="Arial"/>
      <family val="2"/>
    </font>
    <font>
      <sz val="10"/>
      <name val="Arial"/>
      <family val="2"/>
    </font>
    <font>
      <b/>
      <i/>
      <sz val="10"/>
      <color rgb="FF007F64"/>
      <name val="Arial"/>
      <family val="2"/>
    </font>
    <font>
      <b/>
      <sz val="10"/>
      <color theme="0" tint="-4.9989318521683403E-2"/>
      <name val="Arial"/>
      <family val="2"/>
    </font>
    <font>
      <b/>
      <i/>
      <sz val="10"/>
      <color theme="0" tint="-4.9989318521683403E-2"/>
      <name val="Arial"/>
      <family val="2"/>
    </font>
    <font>
      <u/>
      <sz val="11"/>
      <color theme="10"/>
      <name val="Calibri"/>
      <family val="2"/>
      <scheme val="minor"/>
    </font>
    <font>
      <sz val="20"/>
      <color theme="1"/>
      <name val="Calibri"/>
      <family val="2"/>
      <scheme val="minor"/>
    </font>
    <font>
      <b/>
      <sz val="16"/>
      <color theme="0"/>
      <name val="Arial"/>
      <family val="2"/>
    </font>
    <font>
      <b/>
      <sz val="16"/>
      <color theme="1"/>
      <name val="Calibri"/>
      <family val="2"/>
      <scheme val="minor"/>
    </font>
    <font>
      <sz val="10"/>
      <color rgb="FF000000"/>
      <name val="Arial"/>
      <family val="2"/>
    </font>
    <font>
      <u/>
      <sz val="11"/>
      <color theme="10"/>
      <name val="Arial"/>
      <family val="2"/>
    </font>
    <font>
      <sz val="10"/>
      <color theme="0"/>
      <name val="Arial"/>
      <family val="2"/>
    </font>
    <font>
      <i/>
      <sz val="10"/>
      <name val="Arial"/>
      <family val="2"/>
    </font>
  </fonts>
  <fills count="7">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rgb="FF39B533"/>
        <bgColor indexed="64"/>
      </patternFill>
    </fill>
    <fill>
      <patternFill patternType="solid">
        <fgColor theme="0"/>
        <bgColor indexed="64"/>
      </patternFill>
    </fill>
  </fills>
  <borders count="16">
    <border>
      <left/>
      <right/>
      <top/>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right/>
      <top/>
      <bottom style="thin">
        <color theme="0" tint="-0.249977111117893"/>
      </bottom>
      <diagonal/>
    </border>
    <border>
      <left/>
      <right/>
      <top style="thin">
        <color theme="0" tint="-0.249977111117893"/>
      </top>
      <bottom/>
      <diagonal/>
    </border>
    <border>
      <left/>
      <right/>
      <top/>
      <bottom style="thin">
        <color theme="0" tint="-0.499984740745262"/>
      </bottom>
      <diagonal/>
    </border>
    <border>
      <left/>
      <right/>
      <top/>
      <bottom style="thin">
        <color theme="0" tint="-4.9989318521683403E-2"/>
      </bottom>
      <diagonal/>
    </border>
    <border>
      <left style="thin">
        <color theme="0"/>
      </left>
      <right style="thin">
        <color theme="0"/>
      </right>
      <top/>
      <bottom/>
      <diagonal/>
    </border>
    <border>
      <left style="thin">
        <color theme="0"/>
      </left>
      <right style="thin">
        <color theme="0"/>
      </right>
      <top/>
      <bottom style="thin">
        <color theme="0" tint="-0.249977111117893"/>
      </bottom>
      <diagonal/>
    </border>
    <border>
      <left style="thin">
        <color theme="0"/>
      </left>
      <right/>
      <top/>
      <bottom/>
      <diagonal/>
    </border>
    <border>
      <left style="thin">
        <color indexed="64"/>
      </left>
      <right style="thin">
        <color indexed="64"/>
      </right>
      <top style="thin">
        <color indexed="64"/>
      </top>
      <bottom style="thin">
        <color indexed="64"/>
      </bottom>
      <diagonal/>
    </border>
    <border>
      <left/>
      <right/>
      <top/>
      <bottom style="thin">
        <color theme="0"/>
      </bottom>
      <diagonal/>
    </border>
    <border>
      <left style="thin">
        <color theme="0"/>
      </left>
      <right style="thin">
        <color theme="0"/>
      </right>
      <top/>
      <bottom style="thin">
        <color theme="0"/>
      </bottom>
      <diagonal/>
    </border>
    <border>
      <left style="thin">
        <color theme="0"/>
      </left>
      <right/>
      <top/>
      <bottom style="thin">
        <color theme="0" tint="-0.249977111117893"/>
      </bottom>
      <diagonal/>
    </border>
    <border>
      <left style="thin">
        <color theme="0"/>
      </left>
      <right/>
      <top/>
      <bottom style="thin">
        <color theme="0"/>
      </bottom>
      <diagonal/>
    </border>
  </borders>
  <cellStyleXfs count="2">
    <xf numFmtId="0" fontId="0" fillId="0" borderId="0"/>
    <xf numFmtId="0" fontId="15" fillId="0" borderId="0" applyNumberFormat="0" applyFill="0" applyBorder="0" applyAlignment="0" applyProtection="0"/>
  </cellStyleXfs>
  <cellXfs count="95">
    <xf numFmtId="0" fontId="0" fillId="0" borderId="0" xfId="0"/>
    <xf numFmtId="164" fontId="1" fillId="2" borderId="8" xfId="0" applyNumberFormat="1" applyFont="1" applyFill="1" applyBorder="1" applyAlignment="1" applyProtection="1">
      <alignment vertical="center"/>
      <protection hidden="1"/>
    </xf>
    <xf numFmtId="164" fontId="2" fillId="2" borderId="8" xfId="0" applyNumberFormat="1" applyFont="1" applyFill="1" applyBorder="1" applyAlignment="1" applyProtection="1">
      <alignment vertical="center"/>
      <protection hidden="1"/>
    </xf>
    <xf numFmtId="164" fontId="4" fillId="2" borderId="8" xfId="0" applyNumberFormat="1" applyFont="1" applyFill="1" applyBorder="1" applyAlignment="1" applyProtection="1">
      <alignment vertical="center"/>
      <protection hidden="1"/>
    </xf>
    <xf numFmtId="164" fontId="4" fillId="2" borderId="9" xfId="0" applyNumberFormat="1" applyFont="1" applyFill="1" applyBorder="1" applyAlignment="1" applyProtection="1">
      <alignment vertical="center"/>
      <protection hidden="1"/>
    </xf>
    <xf numFmtId="0" fontId="1" fillId="2" borderId="0" xfId="0" applyFont="1" applyFill="1" applyBorder="1" applyAlignment="1" applyProtection="1">
      <alignment horizontal="left" vertical="center"/>
      <protection hidden="1"/>
    </xf>
    <xf numFmtId="0" fontId="4" fillId="2" borderId="0" xfId="0" applyFont="1" applyFill="1" applyBorder="1" applyAlignment="1" applyProtection="1">
      <alignment vertical="center"/>
      <protection hidden="1"/>
    </xf>
    <xf numFmtId="0" fontId="4" fillId="2" borderId="4" xfId="0" applyFont="1" applyFill="1" applyBorder="1" applyAlignment="1" applyProtection="1">
      <alignment vertical="center"/>
      <protection hidden="1"/>
    </xf>
    <xf numFmtId="0" fontId="2" fillId="2" borderId="0" xfId="0" applyFont="1" applyFill="1" applyBorder="1" applyAlignment="1" applyProtection="1">
      <alignment vertical="center"/>
      <protection hidden="1"/>
    </xf>
    <xf numFmtId="0" fontId="7" fillId="2" borderId="0" xfId="0" applyFont="1" applyFill="1" applyBorder="1" applyAlignment="1" applyProtection="1">
      <alignment vertical="center"/>
      <protection hidden="1"/>
    </xf>
    <xf numFmtId="0" fontId="13" fillId="2" borderId="0" xfId="0" applyFont="1" applyFill="1" applyBorder="1" applyAlignment="1" applyProtection="1">
      <alignment vertical="center"/>
      <protection hidden="1"/>
    </xf>
    <xf numFmtId="0" fontId="14" fillId="2" borderId="0" xfId="0" applyFont="1" applyFill="1" applyBorder="1" applyAlignment="1" applyProtection="1">
      <alignment vertical="center"/>
      <protection hidden="1"/>
    </xf>
    <xf numFmtId="164" fontId="13" fillId="2" borderId="8" xfId="0" applyNumberFormat="1" applyFont="1" applyFill="1" applyBorder="1" applyAlignment="1" applyProtection="1">
      <alignment vertical="center"/>
      <protection hidden="1"/>
    </xf>
    <xf numFmtId="164" fontId="13" fillId="2" borderId="10" xfId="0" applyNumberFormat="1" applyFont="1" applyFill="1" applyBorder="1" applyAlignment="1" applyProtection="1">
      <alignment vertical="center"/>
      <protection hidden="1"/>
    </xf>
    <xf numFmtId="0" fontId="12" fillId="3" borderId="0" xfId="0" applyFont="1" applyFill="1" applyBorder="1" applyAlignment="1" applyProtection="1">
      <alignment vertical="center"/>
      <protection hidden="1"/>
    </xf>
    <xf numFmtId="164" fontId="12" fillId="3" borderId="8" xfId="0" applyNumberFormat="1" applyFont="1" applyFill="1" applyBorder="1" applyAlignment="1" applyProtection="1">
      <alignment vertical="center"/>
      <protection hidden="1"/>
    </xf>
    <xf numFmtId="0" fontId="1" fillId="6" borderId="0" xfId="0" applyFont="1" applyFill="1" applyBorder="1" applyAlignment="1" applyProtection="1">
      <alignment vertical="center"/>
      <protection hidden="1"/>
    </xf>
    <xf numFmtId="0" fontId="4" fillId="6" borderId="0" xfId="0" applyFont="1" applyFill="1" applyBorder="1" applyAlignment="1" applyProtection="1">
      <alignment vertical="center"/>
      <protection hidden="1"/>
    </xf>
    <xf numFmtId="40" fontId="11" fillId="6" borderId="8" xfId="0" applyNumberFormat="1" applyFont="1" applyFill="1" applyBorder="1" applyAlignment="1" applyProtection="1">
      <alignment vertical="center"/>
      <protection hidden="1"/>
    </xf>
    <xf numFmtId="0" fontId="12" fillId="3" borderId="4" xfId="0" applyFont="1" applyFill="1" applyBorder="1" applyAlignment="1" applyProtection="1">
      <alignment vertical="center"/>
      <protection hidden="1"/>
    </xf>
    <xf numFmtId="164" fontId="12" fillId="3" borderId="9" xfId="0" applyNumberFormat="1" applyFont="1" applyFill="1" applyBorder="1" applyAlignment="1" applyProtection="1">
      <alignment vertical="center"/>
      <protection hidden="1"/>
    </xf>
    <xf numFmtId="164" fontId="1" fillId="2" borderId="5" xfId="0" applyNumberFormat="1" applyFont="1" applyFill="1" applyBorder="1" applyAlignment="1" applyProtection="1">
      <alignment vertical="center"/>
      <protection hidden="1"/>
    </xf>
    <xf numFmtId="164" fontId="1" fillId="2" borderId="0" xfId="0" applyNumberFormat="1" applyFont="1" applyFill="1" applyBorder="1" applyAlignment="1" applyProtection="1">
      <alignment vertical="center"/>
      <protection hidden="1"/>
    </xf>
    <xf numFmtId="0" fontId="2" fillId="3" borderId="0" xfId="0" applyFont="1" applyFill="1" applyBorder="1" applyAlignment="1" applyProtection="1">
      <alignment horizontal="left" vertical="center"/>
      <protection hidden="1"/>
    </xf>
    <xf numFmtId="0" fontId="1" fillId="0" borderId="0" xfId="0" applyFont="1" applyProtection="1">
      <protection hidden="1"/>
    </xf>
    <xf numFmtId="0" fontId="4" fillId="0" borderId="0" xfId="0" applyFont="1" applyProtection="1">
      <protection hidden="1"/>
    </xf>
    <xf numFmtId="0" fontId="1" fillId="0" borderId="0" xfId="0" applyFont="1" applyAlignment="1" applyProtection="1">
      <alignment horizontal="left" vertical="top" wrapText="1"/>
      <protection hidden="1"/>
    </xf>
    <xf numFmtId="0" fontId="2" fillId="0" borderId="0" xfId="0" applyFont="1" applyAlignment="1" applyProtection="1">
      <alignment horizontal="left" vertical="top" wrapText="1"/>
      <protection hidden="1"/>
    </xf>
    <xf numFmtId="0" fontId="8" fillId="0" borderId="0" xfId="0" applyFont="1" applyAlignment="1" applyProtection="1">
      <alignment vertical="center" wrapText="1"/>
      <protection hidden="1"/>
    </xf>
    <xf numFmtId="0" fontId="1" fillId="0" borderId="0" xfId="0" applyFont="1" applyAlignment="1" applyProtection="1">
      <alignment vertical="center"/>
      <protection hidden="1"/>
    </xf>
    <xf numFmtId="0" fontId="3" fillId="0" borderId="0" xfId="0" applyFont="1" applyAlignment="1" applyProtection="1">
      <alignment vertical="center" wrapText="1"/>
      <protection hidden="1"/>
    </xf>
    <xf numFmtId="0" fontId="1" fillId="0" borderId="0" xfId="0" applyFont="1" applyAlignment="1" applyProtection="1">
      <alignment horizontal="left" vertical="center" wrapText="1"/>
      <protection hidden="1"/>
    </xf>
    <xf numFmtId="0" fontId="1" fillId="0" borderId="1" xfId="0" applyFont="1" applyBorder="1" applyProtection="1">
      <protection hidden="1"/>
    </xf>
    <xf numFmtId="0" fontId="1" fillId="0" borderId="2" xfId="0" applyFont="1" applyBorder="1" applyProtection="1">
      <protection hidden="1"/>
    </xf>
    <xf numFmtId="0" fontId="1" fillId="2" borderId="2" xfId="0" applyFont="1" applyFill="1" applyBorder="1" applyProtection="1">
      <protection hidden="1"/>
    </xf>
    <xf numFmtId="0" fontId="4" fillId="2" borderId="2" xfId="0" applyFont="1" applyFill="1" applyBorder="1" applyAlignment="1" applyProtection="1">
      <protection hidden="1"/>
    </xf>
    <xf numFmtId="0" fontId="4" fillId="2" borderId="3" xfId="0" applyFont="1" applyFill="1" applyBorder="1" applyAlignment="1" applyProtection="1">
      <protection hidden="1"/>
    </xf>
    <xf numFmtId="0" fontId="5" fillId="4" borderId="0" xfId="0" applyFont="1" applyFill="1" applyBorder="1" applyAlignment="1" applyProtection="1">
      <alignment horizontal="center" vertical="center"/>
      <protection hidden="1"/>
    </xf>
    <xf numFmtId="0" fontId="5" fillId="4" borderId="8" xfId="0" applyFont="1" applyFill="1" applyBorder="1" applyAlignment="1" applyProtection="1">
      <alignment horizontal="center" vertical="center"/>
      <protection hidden="1"/>
    </xf>
    <xf numFmtId="0" fontId="5" fillId="4" borderId="10" xfId="0" applyFont="1" applyFill="1" applyBorder="1" applyAlignment="1" applyProtection="1">
      <alignment horizontal="center" vertical="center"/>
      <protection hidden="1"/>
    </xf>
    <xf numFmtId="0" fontId="1" fillId="0" borderId="0" xfId="0" applyFont="1" applyBorder="1" applyAlignment="1" applyProtection="1">
      <alignment vertical="center"/>
      <protection hidden="1"/>
    </xf>
    <xf numFmtId="9" fontId="4" fillId="0" borderId="0" xfId="0" applyNumberFormat="1" applyFont="1" applyBorder="1" applyAlignment="1" applyProtection="1">
      <alignment vertical="center"/>
      <protection hidden="1"/>
    </xf>
    <xf numFmtId="0" fontId="1" fillId="0" borderId="7" xfId="0" applyFont="1" applyBorder="1" applyAlignment="1" applyProtection="1">
      <alignment vertical="center"/>
      <protection hidden="1"/>
    </xf>
    <xf numFmtId="9" fontId="4" fillId="0" borderId="7" xfId="0" applyNumberFormat="1" applyFont="1" applyBorder="1" applyAlignment="1" applyProtection="1">
      <alignment vertical="center"/>
      <protection hidden="1"/>
    </xf>
    <xf numFmtId="0" fontId="1" fillId="0" borderId="6" xfId="0" applyFont="1" applyBorder="1" applyAlignment="1" applyProtection="1">
      <alignment vertical="center"/>
      <protection hidden="1"/>
    </xf>
    <xf numFmtId="9" fontId="4" fillId="0" borderId="6" xfId="0" applyNumberFormat="1" applyFont="1" applyBorder="1" applyAlignment="1" applyProtection="1">
      <alignment vertical="center"/>
      <protection hidden="1"/>
    </xf>
    <xf numFmtId="0" fontId="1" fillId="2" borderId="5" xfId="0" applyFont="1" applyFill="1" applyBorder="1" applyAlignment="1" applyProtection="1">
      <alignment vertical="center"/>
      <protection hidden="1"/>
    </xf>
    <xf numFmtId="0" fontId="4" fillId="2" borderId="5" xfId="0" applyFont="1" applyFill="1" applyBorder="1" applyAlignment="1" applyProtection="1">
      <alignment vertical="center"/>
      <protection hidden="1"/>
    </xf>
    <xf numFmtId="0" fontId="1" fillId="2" borderId="0" xfId="0" applyFont="1" applyFill="1" applyBorder="1" applyAlignment="1" applyProtection="1">
      <alignment vertical="center"/>
      <protection hidden="1"/>
    </xf>
    <xf numFmtId="0" fontId="1" fillId="0" borderId="0" xfId="0" applyFont="1" applyFill="1" applyAlignment="1" applyProtection="1">
      <alignment vertical="center"/>
      <protection hidden="1"/>
    </xf>
    <xf numFmtId="0" fontId="2" fillId="0" borderId="0" xfId="0" applyFont="1" applyFill="1" applyBorder="1" applyAlignment="1" applyProtection="1">
      <alignment horizontal="center" vertical="center" wrapText="1"/>
      <protection hidden="1"/>
    </xf>
    <xf numFmtId="0" fontId="1" fillId="0" borderId="0" xfId="0" applyFont="1" applyFill="1" applyBorder="1" applyAlignment="1" applyProtection="1">
      <alignment vertical="center"/>
      <protection hidden="1"/>
    </xf>
    <xf numFmtId="0" fontId="4" fillId="0" borderId="0" xfId="0" applyFont="1" applyFill="1" applyBorder="1" applyAlignment="1" applyProtection="1">
      <alignment vertical="center"/>
      <protection hidden="1"/>
    </xf>
    <xf numFmtId="40" fontId="1" fillId="0" borderId="0" xfId="0" applyNumberFormat="1" applyFont="1" applyFill="1" applyBorder="1" applyAlignment="1" applyProtection="1">
      <alignment vertical="center"/>
      <protection hidden="1"/>
    </xf>
    <xf numFmtId="164" fontId="1" fillId="0" borderId="0" xfId="0" applyNumberFormat="1" applyFont="1" applyAlignment="1" applyProtection="1">
      <alignment vertical="center"/>
      <protection hidden="1"/>
    </xf>
    <xf numFmtId="0" fontId="11" fillId="0" borderId="11" xfId="0" applyFont="1" applyBorder="1" applyAlignment="1" applyProtection="1">
      <alignment horizontal="left" vertical="center"/>
      <protection locked="0" hidden="1"/>
    </xf>
    <xf numFmtId="1" fontId="11" fillId="0" borderId="11" xfId="0" applyNumberFormat="1" applyFont="1" applyBorder="1" applyAlignment="1" applyProtection="1">
      <alignment horizontal="right" vertical="center"/>
      <protection locked="0" hidden="1"/>
    </xf>
    <xf numFmtId="164" fontId="1" fillId="0" borderId="0" xfId="0" applyNumberFormat="1" applyFont="1" applyBorder="1" applyAlignment="1" applyProtection="1">
      <alignment vertical="center"/>
      <protection locked="0" hidden="1"/>
    </xf>
    <xf numFmtId="164" fontId="1" fillId="0" borderId="7" xfId="0" applyNumberFormat="1" applyFont="1" applyBorder="1" applyAlignment="1" applyProtection="1">
      <alignment vertical="center"/>
      <protection locked="0" hidden="1"/>
    </xf>
    <xf numFmtId="164" fontId="1" fillId="0" borderId="6" xfId="0" applyNumberFormat="1" applyFont="1" applyBorder="1" applyAlignment="1" applyProtection="1">
      <alignment vertical="center"/>
      <protection locked="0" hidden="1"/>
    </xf>
    <xf numFmtId="0" fontId="0" fillId="6" borderId="0" xfId="0" applyFill="1" applyProtection="1">
      <protection hidden="1"/>
    </xf>
    <xf numFmtId="0" fontId="0" fillId="6" borderId="0" xfId="0" applyFill="1" applyAlignment="1" applyProtection="1">
      <alignment horizontal="left" wrapText="1" indent="2"/>
      <protection hidden="1"/>
    </xf>
    <xf numFmtId="0" fontId="20" fillId="6" borderId="0" xfId="1" applyFont="1" applyFill="1" applyProtection="1">
      <protection locked="0" hidden="1"/>
    </xf>
    <xf numFmtId="0" fontId="9" fillId="6" borderId="0" xfId="0" applyFont="1" applyFill="1" applyProtection="1">
      <protection hidden="1"/>
    </xf>
    <xf numFmtId="164" fontId="21" fillId="0" borderId="0" xfId="0" applyNumberFormat="1" applyFont="1" applyProtection="1">
      <protection hidden="1"/>
    </xf>
    <xf numFmtId="0" fontId="0" fillId="6" borderId="0" xfId="0" applyFill="1" applyAlignment="1" applyProtection="1">
      <protection hidden="1"/>
    </xf>
    <xf numFmtId="0" fontId="1" fillId="2" borderId="12" xfId="0" applyFont="1" applyFill="1" applyBorder="1" applyAlignment="1" applyProtection="1">
      <alignment horizontal="left" vertical="center"/>
      <protection hidden="1"/>
    </xf>
    <xf numFmtId="0" fontId="4" fillId="2" borderId="12" xfId="0" applyFont="1" applyFill="1" applyBorder="1" applyAlignment="1" applyProtection="1">
      <alignment vertical="center"/>
      <protection hidden="1"/>
    </xf>
    <xf numFmtId="164" fontId="1" fillId="2" borderId="13" xfId="0" applyNumberFormat="1" applyFont="1" applyFill="1" applyBorder="1" applyAlignment="1" applyProtection="1">
      <alignment vertical="center"/>
      <protection hidden="1"/>
    </xf>
    <xf numFmtId="164" fontId="4" fillId="2" borderId="10" xfId="0" applyNumberFormat="1" applyFont="1" applyFill="1" applyBorder="1" applyAlignment="1" applyProtection="1">
      <alignment vertical="center"/>
      <protection hidden="1"/>
    </xf>
    <xf numFmtId="164" fontId="4" fillId="2" borderId="14" xfId="0" applyNumberFormat="1" applyFont="1" applyFill="1" applyBorder="1" applyAlignment="1" applyProtection="1">
      <alignment vertical="center"/>
      <protection hidden="1"/>
    </xf>
    <xf numFmtId="0" fontId="9" fillId="0" borderId="0" xfId="0" applyFont="1" applyBorder="1" applyAlignment="1" applyProtection="1">
      <alignment vertical="center"/>
      <protection hidden="1"/>
    </xf>
    <xf numFmtId="0" fontId="4" fillId="0" borderId="0" xfId="0" applyFont="1" applyBorder="1" applyAlignment="1" applyProtection="1">
      <alignment vertical="center"/>
      <protection hidden="1"/>
    </xf>
    <xf numFmtId="164" fontId="1" fillId="2" borderId="10" xfId="0" applyNumberFormat="1" applyFont="1" applyFill="1" applyBorder="1" applyAlignment="1" applyProtection="1">
      <alignment vertical="center"/>
      <protection hidden="1"/>
    </xf>
    <xf numFmtId="164" fontId="1" fillId="2" borderId="15" xfId="0" applyNumberFormat="1" applyFont="1" applyFill="1" applyBorder="1" applyAlignment="1" applyProtection="1">
      <alignment vertical="center"/>
      <protection hidden="1"/>
    </xf>
    <xf numFmtId="164" fontId="2" fillId="2" borderId="10" xfId="0" applyNumberFormat="1" applyFont="1" applyFill="1" applyBorder="1" applyAlignment="1" applyProtection="1">
      <alignment vertical="center"/>
      <protection hidden="1"/>
    </xf>
    <xf numFmtId="164" fontId="12" fillId="3" borderId="10" xfId="0" applyNumberFormat="1" applyFont="1" applyFill="1" applyBorder="1" applyAlignment="1" applyProtection="1">
      <alignment vertical="center"/>
      <protection hidden="1"/>
    </xf>
    <xf numFmtId="40" fontId="11" fillId="6" borderId="10" xfId="0" applyNumberFormat="1" applyFont="1" applyFill="1" applyBorder="1" applyAlignment="1" applyProtection="1">
      <alignment vertical="center"/>
      <protection hidden="1"/>
    </xf>
    <xf numFmtId="164" fontId="12" fillId="3" borderId="14" xfId="0" applyNumberFormat="1" applyFont="1" applyFill="1" applyBorder="1" applyAlignment="1" applyProtection="1">
      <alignment vertical="center"/>
      <protection hidden="1"/>
    </xf>
    <xf numFmtId="0" fontId="8" fillId="0" borderId="0" xfId="0" applyFont="1" applyBorder="1" applyAlignment="1" applyProtection="1">
      <alignment vertical="center"/>
      <protection hidden="1"/>
    </xf>
    <xf numFmtId="0" fontId="15" fillId="6" borderId="0" xfId="1" applyFill="1" applyProtection="1">
      <protection hidden="1"/>
    </xf>
    <xf numFmtId="0" fontId="19" fillId="0" borderId="0" xfId="0" applyFont="1" applyAlignment="1" applyProtection="1">
      <alignment vertical="center" readingOrder="1"/>
      <protection hidden="1"/>
    </xf>
    <xf numFmtId="0" fontId="1" fillId="0" borderId="0" xfId="0" applyFont="1" applyProtection="1">
      <protection locked="0" hidden="1"/>
    </xf>
    <xf numFmtId="164" fontId="22" fillId="2" borderId="8" xfId="0" applyNumberFormat="1" applyFont="1" applyFill="1" applyBorder="1" applyAlignment="1" applyProtection="1">
      <alignment vertical="center"/>
      <protection hidden="1"/>
    </xf>
    <xf numFmtId="164" fontId="1" fillId="2" borderId="7" xfId="0" applyNumberFormat="1" applyFont="1" applyFill="1" applyBorder="1" applyAlignment="1" applyProtection="1">
      <alignment vertical="center"/>
      <protection hidden="1"/>
    </xf>
    <xf numFmtId="164" fontId="1" fillId="2" borderId="6" xfId="0" applyNumberFormat="1" applyFont="1" applyFill="1" applyBorder="1" applyAlignment="1" applyProtection="1">
      <alignment vertical="center"/>
      <protection hidden="1"/>
    </xf>
    <xf numFmtId="0" fontId="19" fillId="0" borderId="0" xfId="0" applyFont="1" applyAlignment="1">
      <alignment horizontal="right" vertical="center" readingOrder="1"/>
    </xf>
    <xf numFmtId="0" fontId="17" fillId="5" borderId="0" xfId="0" applyFont="1" applyFill="1" applyAlignment="1" applyProtection="1">
      <alignment horizontal="center" vertical="center" wrapText="1"/>
      <protection hidden="1"/>
    </xf>
    <xf numFmtId="0" fontId="2" fillId="3" borderId="0" xfId="0" applyFont="1" applyFill="1" applyBorder="1" applyAlignment="1" applyProtection="1">
      <alignment horizontal="left" vertical="center"/>
      <protection hidden="1"/>
    </xf>
    <xf numFmtId="0" fontId="15" fillId="0" borderId="0" xfId="1" applyAlignment="1" applyProtection="1">
      <alignment horizontal="left" vertical="center"/>
      <protection locked="0" hidden="1"/>
    </xf>
    <xf numFmtId="0" fontId="10" fillId="0" borderId="0" xfId="0" applyFont="1" applyAlignment="1" applyProtection="1">
      <alignment horizontal="left" vertical="top" wrapText="1"/>
      <protection hidden="1"/>
    </xf>
    <xf numFmtId="0" fontId="8" fillId="0" borderId="0" xfId="0" applyFont="1" applyAlignment="1" applyProtection="1">
      <alignment horizontal="left" vertical="center" wrapText="1"/>
      <protection hidden="1"/>
    </xf>
    <xf numFmtId="0" fontId="19" fillId="0" borderId="0" xfId="0" applyFont="1" applyAlignment="1" applyProtection="1">
      <alignment horizontal="center" vertical="center" readingOrder="1"/>
      <protection hidden="1"/>
    </xf>
    <xf numFmtId="0" fontId="9" fillId="6" borderId="0" xfId="0" applyFont="1" applyFill="1" applyAlignment="1" applyProtection="1">
      <alignment horizontal="left" wrapText="1"/>
      <protection hidden="1"/>
    </xf>
    <xf numFmtId="0" fontId="16" fillId="6" borderId="0" xfId="0" applyFont="1" applyFill="1" applyAlignment="1" applyProtection="1">
      <alignment horizontal="left" vertical="top" wrapText="1" indent="2"/>
      <protection hidden="1"/>
    </xf>
  </cellXfs>
  <cellStyles count="2">
    <cellStyle name="Hyperlink" xfId="1" builtinId="8"/>
    <cellStyle name="Normal" xfId="0" builtinId="0"/>
  </cellStyles>
  <dxfs count="0"/>
  <tableStyles count="0" defaultTableStyle="TableStyleMedium2" defaultPivotStyle="PivotStyleLight16"/>
  <colors>
    <mruColors>
      <color rgb="FF39B533"/>
      <color rgb="FF007F64"/>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pt-PT"/>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a:pPr>
            <a:r>
              <a:rPr lang="pt-PT"/>
              <a:t>IVA a pagar - Comparação periódica</a:t>
            </a:r>
          </a:p>
        </c:rich>
      </c:tx>
      <c:layout>
        <c:manualLayout>
          <c:xMode val="edge"/>
          <c:yMode val="edge"/>
          <c:x val="0.17766580834480572"/>
          <c:y val="3.5972633107960859E-2"/>
        </c:manualLayout>
      </c:layout>
      <c:overlay val="1"/>
    </c:title>
    <c:autoTitleDeleted val="0"/>
    <c:plotArea>
      <c:layout>
        <c:manualLayout>
          <c:layoutTarget val="inner"/>
          <c:xMode val="edge"/>
          <c:yMode val="edge"/>
          <c:x val="6.929985966836999E-2"/>
          <c:y val="0.19063835347574651"/>
          <c:w val="0.92012784813808624"/>
          <c:h val="0.79065231252873047"/>
        </c:manualLayout>
      </c:layout>
      <c:barChart>
        <c:barDir val="col"/>
        <c:grouping val="clustered"/>
        <c:varyColors val="0"/>
        <c:ser>
          <c:idx val="0"/>
          <c:order val="0"/>
          <c:tx>
            <c:v>IVA a pagar - Regime Normal</c:v>
          </c:tx>
          <c:spPr>
            <a:solidFill>
              <a:srgbClr val="39B533"/>
            </a:solidFill>
          </c:spPr>
          <c:invertIfNegative val="0"/>
          <c:cat>
            <c:strRef>
              <c:f>Simulação!$D$15:$K$15</c:f>
              <c:strCache>
                <c:ptCount val="8"/>
                <c:pt idx="0">
                  <c:v>Jan | 2012</c:v>
                </c:pt>
                <c:pt idx="1">
                  <c:v>Fev | 2012</c:v>
                </c:pt>
                <c:pt idx="2">
                  <c:v>Mar | 2012</c:v>
                </c:pt>
                <c:pt idx="3">
                  <c:v>Abr | 2012</c:v>
                </c:pt>
                <c:pt idx="4">
                  <c:v>Mai | 2012</c:v>
                </c:pt>
                <c:pt idx="5">
                  <c:v>Jun | 2012</c:v>
                </c:pt>
                <c:pt idx="6">
                  <c:v>Jul | 2012</c:v>
                </c:pt>
                <c:pt idx="7">
                  <c:v>Ago | 2012</c:v>
                </c:pt>
              </c:strCache>
            </c:strRef>
          </c:cat>
          <c:val>
            <c:numRef>
              <c:f>Simulação!$D$41:$K$41</c:f>
              <c:numCache>
                <c:formatCode>#\.##0\ "€"</c:formatCode>
                <c:ptCount val="8"/>
                <c:pt idx="0">
                  <c:v>0</c:v>
                </c:pt>
                <c:pt idx="1">
                  <c:v>0</c:v>
                </c:pt>
                <c:pt idx="2">
                  <c:v>0</c:v>
                </c:pt>
                <c:pt idx="3">
                  <c:v>0</c:v>
                </c:pt>
                <c:pt idx="4">
                  <c:v>0</c:v>
                </c:pt>
                <c:pt idx="5">
                  <c:v>0</c:v>
                </c:pt>
                <c:pt idx="6">
                  <c:v>0</c:v>
                </c:pt>
                <c:pt idx="7">
                  <c:v>0</c:v>
                </c:pt>
              </c:numCache>
            </c:numRef>
          </c:val>
        </c:ser>
        <c:ser>
          <c:idx val="1"/>
          <c:order val="1"/>
          <c:tx>
            <c:v>IVA a pagar - Regime de IVA de Caixa (RIC)</c:v>
          </c:tx>
          <c:spPr>
            <a:solidFill>
              <a:srgbClr val="007F64"/>
            </a:solidFill>
          </c:spPr>
          <c:invertIfNegative val="0"/>
          <c:cat>
            <c:strRef>
              <c:f>Simulação!$D$15:$K$15</c:f>
              <c:strCache>
                <c:ptCount val="8"/>
                <c:pt idx="0">
                  <c:v>Jan | 2012</c:v>
                </c:pt>
                <c:pt idx="1">
                  <c:v>Fev | 2012</c:v>
                </c:pt>
                <c:pt idx="2">
                  <c:v>Mar | 2012</c:v>
                </c:pt>
                <c:pt idx="3">
                  <c:v>Abr | 2012</c:v>
                </c:pt>
                <c:pt idx="4">
                  <c:v>Mai | 2012</c:v>
                </c:pt>
                <c:pt idx="5">
                  <c:v>Jun | 2012</c:v>
                </c:pt>
                <c:pt idx="6">
                  <c:v>Jul | 2012</c:v>
                </c:pt>
                <c:pt idx="7">
                  <c:v>Ago | 2012</c:v>
                </c:pt>
              </c:strCache>
            </c:strRef>
          </c:cat>
          <c:val>
            <c:numRef>
              <c:f>Simulação!$D$49:$K$49</c:f>
              <c:numCache>
                <c:formatCode>#\.##0\ "€"</c:formatCode>
                <c:ptCount val="8"/>
                <c:pt idx="0">
                  <c:v>0</c:v>
                </c:pt>
                <c:pt idx="1">
                  <c:v>0</c:v>
                </c:pt>
                <c:pt idx="2">
                  <c:v>0</c:v>
                </c:pt>
                <c:pt idx="3">
                  <c:v>0</c:v>
                </c:pt>
                <c:pt idx="4">
                  <c:v>0</c:v>
                </c:pt>
                <c:pt idx="5">
                  <c:v>0</c:v>
                </c:pt>
                <c:pt idx="6">
                  <c:v>0</c:v>
                </c:pt>
                <c:pt idx="7">
                  <c:v>0</c:v>
                </c:pt>
              </c:numCache>
            </c:numRef>
          </c:val>
        </c:ser>
        <c:dLbls>
          <c:showLegendKey val="0"/>
          <c:showVal val="0"/>
          <c:showCatName val="0"/>
          <c:showSerName val="0"/>
          <c:showPercent val="0"/>
          <c:showBubbleSize val="0"/>
        </c:dLbls>
        <c:gapWidth val="150"/>
        <c:axId val="89097728"/>
        <c:axId val="40105024"/>
      </c:barChart>
      <c:lineChart>
        <c:grouping val="standard"/>
        <c:varyColors val="0"/>
        <c:ser>
          <c:idx val="2"/>
          <c:order val="2"/>
          <c:tx>
            <c:v>RIC vs. Regime normal</c:v>
          </c:tx>
          <c:marker>
            <c:symbol val="none"/>
          </c:marker>
          <c:val>
            <c:numRef>
              <c:f>Simulação!$D$51:$K$51</c:f>
              <c:numCache>
                <c:formatCode>#\.##0\ "€"</c:formatCode>
                <c:ptCount val="8"/>
                <c:pt idx="0">
                  <c:v>0</c:v>
                </c:pt>
                <c:pt idx="1">
                  <c:v>0</c:v>
                </c:pt>
                <c:pt idx="2">
                  <c:v>0</c:v>
                </c:pt>
                <c:pt idx="3">
                  <c:v>0</c:v>
                </c:pt>
                <c:pt idx="4">
                  <c:v>0</c:v>
                </c:pt>
                <c:pt idx="5">
                  <c:v>0</c:v>
                </c:pt>
                <c:pt idx="6">
                  <c:v>0</c:v>
                </c:pt>
                <c:pt idx="7">
                  <c:v>0</c:v>
                </c:pt>
              </c:numCache>
            </c:numRef>
          </c:val>
          <c:smooth val="0"/>
        </c:ser>
        <c:dLbls>
          <c:showLegendKey val="0"/>
          <c:showVal val="0"/>
          <c:showCatName val="0"/>
          <c:showSerName val="0"/>
          <c:showPercent val="0"/>
          <c:showBubbleSize val="0"/>
        </c:dLbls>
        <c:marker val="1"/>
        <c:smooth val="0"/>
        <c:axId val="89097728"/>
        <c:axId val="40105024"/>
      </c:lineChart>
      <c:catAx>
        <c:axId val="89097728"/>
        <c:scaling>
          <c:orientation val="minMax"/>
        </c:scaling>
        <c:delete val="0"/>
        <c:axPos val="b"/>
        <c:numFmt formatCode="General" sourceLinked="0"/>
        <c:majorTickMark val="out"/>
        <c:minorTickMark val="none"/>
        <c:tickLblPos val="nextTo"/>
        <c:txPr>
          <a:bodyPr rot="0" vert="horz"/>
          <a:lstStyle/>
          <a:p>
            <a:pPr>
              <a:defRPr sz="900" b="0"/>
            </a:pPr>
            <a:endParaRPr lang="pt-PT"/>
          </a:p>
        </c:txPr>
        <c:crossAx val="40105024"/>
        <c:crosses val="autoZero"/>
        <c:auto val="0"/>
        <c:lblAlgn val="ctr"/>
        <c:lblOffset val="100"/>
        <c:noMultiLvlLbl val="0"/>
      </c:catAx>
      <c:valAx>
        <c:axId val="40105024"/>
        <c:scaling>
          <c:orientation val="minMax"/>
        </c:scaling>
        <c:delete val="0"/>
        <c:axPos val="l"/>
        <c:majorGridlines>
          <c:spPr>
            <a:ln>
              <a:solidFill>
                <a:schemeClr val="bg1"/>
              </a:solidFill>
            </a:ln>
          </c:spPr>
        </c:majorGridlines>
        <c:numFmt formatCode="#,##0.00;[Red]#,##0.00" sourceLinked="0"/>
        <c:majorTickMark val="none"/>
        <c:minorTickMark val="none"/>
        <c:tickLblPos val="nextTo"/>
        <c:crossAx val="89097728"/>
        <c:crosses val="autoZero"/>
        <c:crossBetween val="between"/>
      </c:valAx>
      <c:spPr>
        <a:solidFill>
          <a:schemeClr val="bg1">
            <a:lumMod val="95000"/>
          </a:schemeClr>
        </a:solidFill>
      </c:spPr>
    </c:plotArea>
    <c:legend>
      <c:legendPos val="r"/>
      <c:layout>
        <c:manualLayout>
          <c:xMode val="edge"/>
          <c:yMode val="edge"/>
          <c:x val="0.59250794191814959"/>
          <c:y val="1.2850884984859069E-2"/>
          <c:w val="0.39518734048130916"/>
          <c:h val="0.1541522219601901"/>
        </c:manualLayout>
      </c:layout>
      <c:overlay val="0"/>
    </c:legend>
    <c:plotVisOnly val="1"/>
    <c:dispBlanksAs val="gap"/>
    <c:showDLblsOverMax val="0"/>
  </c:chart>
  <c:spPr>
    <a:ln w="0">
      <a:noFill/>
    </a:ln>
  </c:spPr>
  <c:printSettings>
    <c:headerFooter/>
    <c:pageMargins b="0.75" l="0.7" r="0.7" t="0.75" header="0.3" footer="0.3"/>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pt-PT"/>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a:pPr>
            <a:r>
              <a:rPr lang="pt-PT"/>
              <a:t>Efeito do IVA na tesouraria</a:t>
            </a:r>
          </a:p>
        </c:rich>
      </c:tx>
      <c:layout>
        <c:manualLayout>
          <c:xMode val="edge"/>
          <c:yMode val="edge"/>
          <c:x val="0.31722103919400008"/>
          <c:y val="4.0473006122406008E-2"/>
        </c:manualLayout>
      </c:layout>
      <c:overlay val="1"/>
    </c:title>
    <c:autoTitleDeleted val="0"/>
    <c:plotArea>
      <c:layout>
        <c:manualLayout>
          <c:layoutTarget val="inner"/>
          <c:xMode val="edge"/>
          <c:yMode val="edge"/>
          <c:x val="7.6532241645894894E-2"/>
          <c:y val="0.2001721322799653"/>
          <c:w val="0.90560945760165201"/>
          <c:h val="0.77863851196453637"/>
        </c:manualLayout>
      </c:layout>
      <c:lineChart>
        <c:grouping val="standard"/>
        <c:varyColors val="0"/>
        <c:ser>
          <c:idx val="0"/>
          <c:order val="0"/>
          <c:tx>
            <c:v>Regime normal</c:v>
          </c:tx>
          <c:spPr>
            <a:ln>
              <a:solidFill>
                <a:srgbClr val="39B533"/>
              </a:solidFill>
            </a:ln>
          </c:spPr>
          <c:marker>
            <c:symbol val="none"/>
          </c:marker>
          <c:cat>
            <c:strRef>
              <c:f>Simulação!$D$15:$K$15</c:f>
              <c:strCache>
                <c:ptCount val="8"/>
                <c:pt idx="0">
                  <c:v>Jan | 2012</c:v>
                </c:pt>
                <c:pt idx="1">
                  <c:v>Fev | 2012</c:v>
                </c:pt>
                <c:pt idx="2">
                  <c:v>Mar | 2012</c:v>
                </c:pt>
                <c:pt idx="3">
                  <c:v>Abr | 2012</c:v>
                </c:pt>
                <c:pt idx="4">
                  <c:v>Mai | 2012</c:v>
                </c:pt>
                <c:pt idx="5">
                  <c:v>Jun | 2012</c:v>
                </c:pt>
                <c:pt idx="6">
                  <c:v>Jul | 2012</c:v>
                </c:pt>
                <c:pt idx="7">
                  <c:v>Ago | 2012</c:v>
                </c:pt>
              </c:strCache>
            </c:strRef>
          </c:cat>
          <c:val>
            <c:numRef>
              <c:f>Simulação!$D$42:$K$42</c:f>
              <c:numCache>
                <c:formatCode>#\.##0\ "€"</c:formatCode>
                <c:ptCount val="8"/>
                <c:pt idx="0">
                  <c:v>0</c:v>
                </c:pt>
                <c:pt idx="1">
                  <c:v>0</c:v>
                </c:pt>
                <c:pt idx="2">
                  <c:v>0</c:v>
                </c:pt>
                <c:pt idx="3">
                  <c:v>0</c:v>
                </c:pt>
                <c:pt idx="4">
                  <c:v>0</c:v>
                </c:pt>
                <c:pt idx="5">
                  <c:v>0</c:v>
                </c:pt>
                <c:pt idx="6">
                  <c:v>0</c:v>
                </c:pt>
                <c:pt idx="7">
                  <c:v>0</c:v>
                </c:pt>
              </c:numCache>
            </c:numRef>
          </c:val>
          <c:smooth val="0"/>
        </c:ser>
        <c:ser>
          <c:idx val="1"/>
          <c:order val="1"/>
          <c:tx>
            <c:v>Regime de IVA de Caixa</c:v>
          </c:tx>
          <c:spPr>
            <a:ln>
              <a:solidFill>
                <a:srgbClr val="007F64"/>
              </a:solidFill>
            </a:ln>
          </c:spPr>
          <c:marker>
            <c:symbol val="none"/>
          </c:marker>
          <c:cat>
            <c:strRef>
              <c:f>Simulação!$D$15:$K$15</c:f>
              <c:strCache>
                <c:ptCount val="8"/>
                <c:pt idx="0">
                  <c:v>Jan | 2012</c:v>
                </c:pt>
                <c:pt idx="1">
                  <c:v>Fev | 2012</c:v>
                </c:pt>
                <c:pt idx="2">
                  <c:v>Mar | 2012</c:v>
                </c:pt>
                <c:pt idx="3">
                  <c:v>Abr | 2012</c:v>
                </c:pt>
                <c:pt idx="4">
                  <c:v>Mai | 2012</c:v>
                </c:pt>
                <c:pt idx="5">
                  <c:v>Jun | 2012</c:v>
                </c:pt>
                <c:pt idx="6">
                  <c:v>Jul | 2012</c:v>
                </c:pt>
                <c:pt idx="7">
                  <c:v>Ago | 2012</c:v>
                </c:pt>
              </c:strCache>
            </c:strRef>
          </c:cat>
          <c:val>
            <c:numRef>
              <c:f>Simulação!$D$50:$K$50</c:f>
              <c:numCache>
                <c:formatCode>#\.##0\ "€"</c:formatCode>
                <c:ptCount val="8"/>
                <c:pt idx="0">
                  <c:v>0</c:v>
                </c:pt>
                <c:pt idx="1">
                  <c:v>0</c:v>
                </c:pt>
                <c:pt idx="2">
                  <c:v>0</c:v>
                </c:pt>
                <c:pt idx="3">
                  <c:v>0</c:v>
                </c:pt>
                <c:pt idx="4">
                  <c:v>0</c:v>
                </c:pt>
                <c:pt idx="5">
                  <c:v>0</c:v>
                </c:pt>
                <c:pt idx="6">
                  <c:v>0</c:v>
                </c:pt>
                <c:pt idx="7">
                  <c:v>0</c:v>
                </c:pt>
              </c:numCache>
            </c:numRef>
          </c:val>
          <c:smooth val="0"/>
        </c:ser>
        <c:dLbls>
          <c:showLegendKey val="0"/>
          <c:showVal val="0"/>
          <c:showCatName val="0"/>
          <c:showSerName val="0"/>
          <c:showPercent val="0"/>
          <c:showBubbleSize val="0"/>
        </c:dLbls>
        <c:marker val="1"/>
        <c:smooth val="0"/>
        <c:axId val="91927040"/>
        <c:axId val="49192960"/>
      </c:lineChart>
      <c:catAx>
        <c:axId val="91927040"/>
        <c:scaling>
          <c:orientation val="minMax"/>
        </c:scaling>
        <c:delete val="0"/>
        <c:axPos val="b"/>
        <c:majorTickMark val="out"/>
        <c:minorTickMark val="none"/>
        <c:tickLblPos val="nextTo"/>
        <c:crossAx val="49192960"/>
        <c:crosses val="autoZero"/>
        <c:auto val="1"/>
        <c:lblAlgn val="ctr"/>
        <c:lblOffset val="100"/>
        <c:noMultiLvlLbl val="0"/>
      </c:catAx>
      <c:valAx>
        <c:axId val="49192960"/>
        <c:scaling>
          <c:orientation val="minMax"/>
        </c:scaling>
        <c:delete val="0"/>
        <c:axPos val="l"/>
        <c:majorGridlines>
          <c:spPr>
            <a:ln>
              <a:solidFill>
                <a:schemeClr val="bg1"/>
              </a:solidFill>
            </a:ln>
          </c:spPr>
        </c:majorGridlines>
        <c:numFmt formatCode="#,##0.00_ ;[Red]\-#,##0.00\ " sourceLinked="0"/>
        <c:majorTickMark val="none"/>
        <c:minorTickMark val="none"/>
        <c:tickLblPos val="nextTo"/>
        <c:crossAx val="91927040"/>
        <c:crosses val="autoZero"/>
        <c:crossBetween val="between"/>
      </c:valAx>
      <c:spPr>
        <a:solidFill>
          <a:schemeClr val="bg1">
            <a:lumMod val="95000"/>
          </a:schemeClr>
        </a:solidFill>
      </c:spPr>
    </c:plotArea>
    <c:legend>
      <c:legendPos val="r"/>
      <c:layout>
        <c:manualLayout>
          <c:xMode val="edge"/>
          <c:yMode val="edge"/>
          <c:x val="0.76463531397660955"/>
          <c:y val="3.1543626546471311E-2"/>
          <c:w val="0.22040960183737768"/>
          <c:h val="0.15081415386752139"/>
        </c:manualLayout>
      </c:layout>
      <c:overlay val="0"/>
    </c:legend>
    <c:plotVisOnly val="1"/>
    <c:dispBlanksAs val="gap"/>
    <c:showDLblsOverMax val="0"/>
  </c:chart>
  <c:spPr>
    <a:ln>
      <a:noFill/>
    </a:ln>
  </c:spPr>
  <c:printSettings>
    <c:headerFooter/>
    <c:pageMargins b="0.75" l="0.7" r="0.7" t="0.75" header="0.3" footer="0.3"/>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0</xdr:col>
      <xdr:colOff>136827</xdr:colOff>
      <xdr:row>0</xdr:row>
      <xdr:rowOff>106591</xdr:rowOff>
    </xdr:from>
    <xdr:to>
      <xdr:col>1</xdr:col>
      <xdr:colOff>1053555</xdr:colOff>
      <xdr:row>2</xdr:row>
      <xdr:rowOff>228420</xdr:rowOff>
    </xdr:to>
    <xdr:pic>
      <xdr:nvPicPr>
        <xdr:cNvPr id="5" name="Picture 4"/>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6827" y="106591"/>
          <a:ext cx="1064895" cy="439329"/>
        </a:xfrm>
        <a:prstGeom prst="rect">
          <a:avLst/>
        </a:prstGeom>
        <a:noFill/>
        <a:ln>
          <a:noFill/>
        </a:ln>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41276</xdr:colOff>
      <xdr:row>7</xdr:row>
      <xdr:rowOff>81491</xdr:rowOff>
    </xdr:from>
    <xdr:to>
      <xdr:col>12</xdr:col>
      <xdr:colOff>550334</xdr:colOff>
      <xdr:row>30</xdr:row>
      <xdr:rowOff>169333</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11906</xdr:colOff>
      <xdr:row>39</xdr:row>
      <xdr:rowOff>141022</xdr:rowOff>
    </xdr:from>
    <xdr:to>
      <xdr:col>12</xdr:col>
      <xdr:colOff>564354</xdr:colOff>
      <xdr:row>58</xdr:row>
      <xdr:rowOff>107156</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84667</xdr:colOff>
      <xdr:row>0</xdr:row>
      <xdr:rowOff>74083</xdr:rowOff>
    </xdr:from>
    <xdr:to>
      <xdr:col>0</xdr:col>
      <xdr:colOff>1149562</xdr:colOff>
      <xdr:row>2</xdr:row>
      <xdr:rowOff>174745</xdr:rowOff>
    </xdr:to>
    <xdr:pic>
      <xdr:nvPicPr>
        <xdr:cNvPr id="5" name="Picture 4"/>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4667" y="74083"/>
          <a:ext cx="1064895" cy="439329"/>
        </a:xfrm>
        <a:prstGeom prst="rect">
          <a:avLst/>
        </a:prstGeom>
        <a:noFill/>
        <a:ln>
          <a:noFill/>
        </a:ln>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F64"/>
    <pageSetUpPr fitToPage="1"/>
  </sheetPr>
  <dimension ref="A3:R52"/>
  <sheetViews>
    <sheetView showGridLines="0" tabSelected="1" zoomScale="90" zoomScaleNormal="90" workbookViewId="0">
      <selection activeCell="D10" sqref="D10"/>
    </sheetView>
  </sheetViews>
  <sheetFormatPr defaultRowHeight="12.75" x14ac:dyDescent="0.2"/>
  <cols>
    <col min="1" max="1" width="2.140625" style="24" customWidth="1"/>
    <col min="2" max="2" width="58.7109375" style="24" customWidth="1"/>
    <col min="3" max="3" width="4.85546875" style="24" hidden="1" customWidth="1"/>
    <col min="4" max="4" width="15.140625" style="24" customWidth="1"/>
    <col min="5" max="5" width="15.5703125" style="24" customWidth="1"/>
    <col min="6" max="6" width="13.28515625" style="25" bestFit="1" customWidth="1"/>
    <col min="7" max="7" width="14.140625" style="24" bestFit="1" customWidth="1"/>
    <col min="8" max="8" width="14.5703125" style="24" bestFit="1" customWidth="1"/>
    <col min="9" max="9" width="14.140625" style="24" bestFit="1" customWidth="1"/>
    <col min="10" max="10" width="13.28515625" style="24" customWidth="1"/>
    <col min="11" max="11" width="14.140625" style="24" bestFit="1" customWidth="1"/>
    <col min="12" max="12" width="13.85546875" style="24" bestFit="1" customWidth="1"/>
    <col min="13" max="13" width="12.85546875" style="24" bestFit="1" customWidth="1"/>
    <col min="14" max="14" width="14.28515625" style="24" bestFit="1" customWidth="1"/>
    <col min="15" max="16384" width="9.140625" style="24"/>
  </cols>
  <sheetData>
    <row r="3" spans="1:14" ht="21" customHeight="1" x14ac:dyDescent="0.2"/>
    <row r="4" spans="1:14" ht="15" customHeight="1" x14ac:dyDescent="0.2">
      <c r="A4" s="87" t="s">
        <v>39</v>
      </c>
      <c r="B4" s="87"/>
      <c r="C4" s="87"/>
      <c r="D4" s="87"/>
      <c r="E4" s="87"/>
      <c r="F4" s="87"/>
      <c r="G4" s="87"/>
      <c r="H4" s="87"/>
      <c r="I4" s="87"/>
      <c r="J4" s="87"/>
      <c r="K4" s="87"/>
      <c r="L4" s="26"/>
      <c r="M4" s="26"/>
      <c r="N4" s="26"/>
    </row>
    <row r="5" spans="1:14" x14ac:dyDescent="0.2">
      <c r="A5" s="87"/>
      <c r="B5" s="87"/>
      <c r="C5" s="87"/>
      <c r="D5" s="87"/>
      <c r="E5" s="87"/>
      <c r="F5" s="87"/>
      <c r="G5" s="87"/>
      <c r="H5" s="87"/>
      <c r="I5" s="87"/>
      <c r="J5" s="87"/>
      <c r="K5" s="87"/>
      <c r="L5" s="26"/>
      <c r="M5" s="26"/>
      <c r="N5" s="26"/>
    </row>
    <row r="6" spans="1:14" ht="15" customHeight="1" x14ac:dyDescent="0.2">
      <c r="A6" s="87"/>
      <c r="B6" s="87"/>
      <c r="C6" s="87"/>
      <c r="D6" s="87"/>
      <c r="E6" s="87"/>
      <c r="F6" s="87"/>
      <c r="G6" s="87"/>
      <c r="H6" s="87"/>
      <c r="I6" s="87"/>
      <c r="J6" s="87"/>
      <c r="K6" s="87"/>
      <c r="L6" s="26"/>
      <c r="M6" s="26"/>
      <c r="N6" s="26"/>
    </row>
    <row r="7" spans="1:14" x14ac:dyDescent="0.2">
      <c r="A7" s="26"/>
      <c r="B7" s="26"/>
      <c r="C7" s="26"/>
      <c r="D7" s="26"/>
      <c r="E7" s="26"/>
      <c r="F7" s="26"/>
      <c r="G7" s="26"/>
      <c r="H7" s="26"/>
      <c r="I7" s="26"/>
      <c r="J7" s="26"/>
      <c r="K7" s="26"/>
      <c r="L7" s="26"/>
      <c r="M7" s="26"/>
      <c r="N7" s="26"/>
    </row>
    <row r="8" spans="1:14" x14ac:dyDescent="0.2">
      <c r="A8" s="90" t="s">
        <v>27</v>
      </c>
      <c r="B8" s="90"/>
      <c r="C8" s="90"/>
      <c r="D8" s="90"/>
      <c r="E8" s="90"/>
      <c r="F8" s="26"/>
      <c r="G8" s="26"/>
      <c r="H8" s="26"/>
      <c r="I8" s="26"/>
      <c r="J8" s="26"/>
      <c r="K8" s="26"/>
      <c r="L8" s="26"/>
      <c r="M8" s="26"/>
      <c r="N8" s="26"/>
    </row>
    <row r="9" spans="1:14" ht="5.25" customHeight="1" x14ac:dyDescent="0.2">
      <c r="A9" s="27"/>
      <c r="B9" s="27"/>
      <c r="C9" s="27"/>
      <c r="D9" s="27"/>
      <c r="E9" s="27"/>
      <c r="F9" s="26"/>
      <c r="G9" s="26"/>
      <c r="H9" s="26"/>
      <c r="I9" s="26"/>
      <c r="J9" s="26"/>
      <c r="K9" s="26"/>
      <c r="L9" s="26"/>
      <c r="M9" s="26"/>
      <c r="N9" s="26"/>
    </row>
    <row r="10" spans="1:14" s="29" customFormat="1" ht="24" customHeight="1" x14ac:dyDescent="0.25">
      <c r="A10" s="91" t="s">
        <v>15</v>
      </c>
      <c r="B10" s="91"/>
      <c r="C10" s="28"/>
      <c r="D10" s="55" t="s">
        <v>44</v>
      </c>
      <c r="F10" s="30"/>
      <c r="G10" s="30"/>
      <c r="I10" s="31"/>
      <c r="J10" s="31"/>
      <c r="K10" s="31"/>
      <c r="L10" s="31"/>
      <c r="M10" s="31"/>
      <c r="N10" s="31"/>
    </row>
    <row r="11" spans="1:14" s="29" customFormat="1" ht="24" customHeight="1" x14ac:dyDescent="0.25">
      <c r="A11" s="91" t="s">
        <v>18</v>
      </c>
      <c r="B11" s="91"/>
      <c r="C11" s="91"/>
      <c r="D11" s="91"/>
      <c r="E11" s="91"/>
      <c r="F11" s="56"/>
      <c r="G11" s="30"/>
      <c r="I11" s="31"/>
      <c r="J11" s="31"/>
      <c r="K11" s="31"/>
      <c r="L11" s="31"/>
      <c r="M11" s="31"/>
      <c r="N11" s="31"/>
    </row>
    <row r="12" spans="1:14" s="29" customFormat="1" ht="24" customHeight="1" x14ac:dyDescent="0.25">
      <c r="A12" s="91" t="s">
        <v>19</v>
      </c>
      <c r="B12" s="91"/>
      <c r="C12" s="91"/>
      <c r="D12" s="91"/>
      <c r="E12" s="91"/>
      <c r="F12" s="56"/>
      <c r="G12" s="30"/>
      <c r="I12" s="31"/>
      <c r="J12" s="31"/>
      <c r="K12" s="31"/>
      <c r="L12" s="31"/>
      <c r="M12" s="31"/>
      <c r="N12" s="31"/>
    </row>
    <row r="13" spans="1:14" s="29" customFormat="1" ht="24" customHeight="1" x14ac:dyDescent="0.25">
      <c r="A13" s="91" t="s">
        <v>20</v>
      </c>
      <c r="B13" s="91"/>
      <c r="C13" s="91"/>
      <c r="D13" s="91"/>
      <c r="E13" s="91"/>
      <c r="F13" s="91"/>
      <c r="G13" s="91"/>
      <c r="H13" s="91"/>
      <c r="I13" s="91"/>
      <c r="J13" s="91"/>
      <c r="K13" s="91"/>
    </row>
    <row r="14" spans="1:14" hidden="1" x14ac:dyDescent="0.2">
      <c r="B14" s="32"/>
      <c r="C14" s="33"/>
      <c r="D14" s="34">
        <f>IF(Simulação!$D$10="Mensal",30,IF(Simulação!$D$10="Trimestral",90,0))</f>
        <v>30</v>
      </c>
      <c r="E14" s="34">
        <f>IF(Simulação!$D$10="Mensal",D14+30,IF(Simulação!$D$10="Trimestral",D14+90,0))</f>
        <v>60</v>
      </c>
      <c r="F14" s="34">
        <f>IF(Simulação!$D$10="Mensal",E14+30,IF(Simulação!$D$10="Trimestral",E14+90,0))</f>
        <v>90</v>
      </c>
      <c r="G14" s="34">
        <f>IF(Simulação!$D$10="Mensal",F14+30,IF(Simulação!$D$10="Trimestral",F14+90,0))</f>
        <v>120</v>
      </c>
      <c r="H14" s="34">
        <f>IF(Simulação!$D$10="Mensal",G14+30,IF(Simulação!$D$10="Trimestral",G14+90,0))</f>
        <v>150</v>
      </c>
      <c r="I14" s="34">
        <f>IF(Simulação!$D$10="Mensal",H14+30,IF(Simulação!$D$10="Trimestral",H14+90,0))</f>
        <v>180</v>
      </c>
      <c r="J14" s="35"/>
      <c r="K14" s="36"/>
    </row>
    <row r="15" spans="1:14" s="29" customFormat="1" ht="18" customHeight="1" x14ac:dyDescent="0.25">
      <c r="A15" s="37"/>
      <c r="B15" s="37"/>
      <c r="C15" s="37"/>
      <c r="D15" s="38" t="str">
        <f>IF(Simulação!$D$10="Mensal","Jan | 2012",IF(Simulação!$D$10="Trimestral","Jan-Mar | 2012","N/D"))</f>
        <v>Jan | 2012</v>
      </c>
      <c r="E15" s="38" t="str">
        <f>IF(Simulação!$D$10="Mensal","Fev | 2012",IF(Simulação!$D$10="Trimestral","Abr-Jun | 2012","N/D"))</f>
        <v>Fev | 2012</v>
      </c>
      <c r="F15" s="38" t="str">
        <f>IF(Simulação!$D$10="Mensal","Mar | 2012",IF(Simulação!$D$10="Trimestral","Jul-Set | 2012","N/D"))</f>
        <v>Mar | 2012</v>
      </c>
      <c r="G15" s="38" t="str">
        <f>IF(Simulação!$D$10="Mensal","Abr | 2012",IF(Simulação!$D$10="Trimestral","Out-Dez | 2012","N/D"))</f>
        <v>Abr | 2012</v>
      </c>
      <c r="H15" s="38" t="str">
        <f>IF(Simulação!$D$10="Mensal","Mai | 2012",IF(Simulação!$D$10="Trimestral","Jan-Mar | 2013","N/D"))</f>
        <v>Mai | 2012</v>
      </c>
      <c r="I15" s="38" t="str">
        <f>IF(Simulação!$D$10="Mensal","Jun | 2012",IF(Simulação!$D$10="Trimestral","Abr-Jun | 2013","N/D"))</f>
        <v>Jun | 2012</v>
      </c>
      <c r="J15" s="38" t="str">
        <f>IF(Simulação!$D$10="Mensal","Jul | 2012",IF(Simulação!$D$10="Trimestral","Jul-Set | 2013","N/D"))</f>
        <v>Jul | 2012</v>
      </c>
      <c r="K15" s="39" t="str">
        <f>IF(Simulação!$D$10="Mensal","Ago | 2012",IF(Simulação!$D$10="Trimestral","Out-Dez | 2013","N/D"))</f>
        <v>Ago | 2012</v>
      </c>
    </row>
    <row r="16" spans="1:14" s="29" customFormat="1" ht="15" customHeight="1" x14ac:dyDescent="0.25">
      <c r="A16" s="40"/>
      <c r="B16" s="40" t="s">
        <v>3</v>
      </c>
      <c r="C16" s="41">
        <v>0.23</v>
      </c>
      <c r="D16" s="57"/>
      <c r="E16" s="57"/>
      <c r="F16" s="57"/>
      <c r="G16" s="57"/>
      <c r="H16" s="57"/>
      <c r="I16" s="57"/>
      <c r="J16" s="22"/>
      <c r="K16" s="22"/>
    </row>
    <row r="17" spans="1:11" s="29" customFormat="1" ht="15" customHeight="1" x14ac:dyDescent="0.25">
      <c r="A17" s="40"/>
      <c r="B17" s="40" t="s">
        <v>4</v>
      </c>
      <c r="C17" s="41">
        <v>0.13</v>
      </c>
      <c r="D17" s="57"/>
      <c r="E17" s="57"/>
      <c r="F17" s="57"/>
      <c r="G17" s="57"/>
      <c r="H17" s="57"/>
      <c r="I17" s="57"/>
      <c r="J17" s="22"/>
      <c r="K17" s="22"/>
    </row>
    <row r="18" spans="1:11" s="29" customFormat="1" ht="15" customHeight="1" x14ac:dyDescent="0.25">
      <c r="A18" s="40"/>
      <c r="B18" s="42" t="s">
        <v>5</v>
      </c>
      <c r="C18" s="43">
        <v>0.06</v>
      </c>
      <c r="D18" s="58"/>
      <c r="E18" s="58"/>
      <c r="F18" s="58"/>
      <c r="G18" s="58"/>
      <c r="H18" s="58"/>
      <c r="I18" s="58"/>
      <c r="J18" s="84"/>
      <c r="K18" s="84"/>
    </row>
    <row r="19" spans="1:11" s="29" customFormat="1" ht="15" customHeight="1" x14ac:dyDescent="0.25">
      <c r="A19" s="40"/>
      <c r="B19" s="40" t="s">
        <v>0</v>
      </c>
      <c r="C19" s="41">
        <v>0.23</v>
      </c>
      <c r="D19" s="57"/>
      <c r="E19" s="57"/>
      <c r="F19" s="57"/>
      <c r="G19" s="57"/>
      <c r="H19" s="57"/>
      <c r="I19" s="57"/>
      <c r="J19" s="22"/>
      <c r="K19" s="22"/>
    </row>
    <row r="20" spans="1:11" s="29" customFormat="1" ht="15" customHeight="1" x14ac:dyDescent="0.25">
      <c r="A20" s="40"/>
      <c r="B20" s="40" t="s">
        <v>1</v>
      </c>
      <c r="C20" s="41">
        <v>0.13</v>
      </c>
      <c r="D20" s="57"/>
      <c r="E20" s="57"/>
      <c r="F20" s="57"/>
      <c r="G20" s="57"/>
      <c r="H20" s="57"/>
      <c r="I20" s="57"/>
      <c r="J20" s="22"/>
      <c r="K20" s="22"/>
    </row>
    <row r="21" spans="1:11" s="29" customFormat="1" ht="15" customHeight="1" x14ac:dyDescent="0.25">
      <c r="A21" s="40"/>
      <c r="B21" s="42" t="s">
        <v>2</v>
      </c>
      <c r="C21" s="43">
        <v>0.06</v>
      </c>
      <c r="D21" s="58"/>
      <c r="E21" s="58"/>
      <c r="F21" s="58"/>
      <c r="G21" s="58"/>
      <c r="H21" s="58"/>
      <c r="I21" s="58"/>
      <c r="J21" s="84"/>
      <c r="K21" s="84"/>
    </row>
    <row r="22" spans="1:11" s="29" customFormat="1" ht="15" customHeight="1" x14ac:dyDescent="0.25">
      <c r="A22" s="40"/>
      <c r="B22" s="40" t="s">
        <v>6</v>
      </c>
      <c r="C22" s="41">
        <v>0.23</v>
      </c>
      <c r="D22" s="57"/>
      <c r="E22" s="57"/>
      <c r="F22" s="57"/>
      <c r="G22" s="57"/>
      <c r="H22" s="57"/>
      <c r="I22" s="57"/>
      <c r="J22" s="22"/>
      <c r="K22" s="22"/>
    </row>
    <row r="23" spans="1:11" s="29" customFormat="1" ht="15" customHeight="1" x14ac:dyDescent="0.25">
      <c r="A23" s="40"/>
      <c r="B23" s="40" t="s">
        <v>8</v>
      </c>
      <c r="C23" s="41">
        <v>0.13</v>
      </c>
      <c r="D23" s="57"/>
      <c r="E23" s="57"/>
      <c r="F23" s="57"/>
      <c r="G23" s="57"/>
      <c r="H23" s="57"/>
      <c r="I23" s="57"/>
      <c r="J23" s="22"/>
      <c r="K23" s="22"/>
    </row>
    <row r="24" spans="1:11" s="29" customFormat="1" ht="15" customHeight="1" x14ac:dyDescent="0.25">
      <c r="A24" s="44"/>
      <c r="B24" s="44" t="s">
        <v>7</v>
      </c>
      <c r="C24" s="45">
        <v>0.06</v>
      </c>
      <c r="D24" s="59"/>
      <c r="E24" s="59"/>
      <c r="F24" s="59"/>
      <c r="G24" s="59"/>
      <c r="H24" s="59"/>
      <c r="I24" s="59"/>
      <c r="J24" s="85"/>
      <c r="K24" s="85"/>
    </row>
    <row r="25" spans="1:11" s="29" customFormat="1" ht="15" hidden="1" customHeight="1" x14ac:dyDescent="0.25">
      <c r="A25" s="40"/>
      <c r="B25" s="46" t="s">
        <v>9</v>
      </c>
      <c r="C25" s="47"/>
      <c r="D25" s="21">
        <f>IF($F$11&gt;$D$14,0,(($D$14-$F$11)/$D$14)*D16*(1+$C16))</f>
        <v>0</v>
      </c>
      <c r="E25" s="21">
        <f>IF($F$11&gt;$E$14,0,IF($F$11&gt;$D$14,(($E$14-$F$11)/$D$14)*D16*(1+$C16),($F$11/$D$14)*D16*(1+$C16)+(($D$14-$F$11)/$D$14)*E16*(1+$C16)))</f>
        <v>0</v>
      </c>
      <c r="F25" s="21">
        <f>IF($F$11&gt;$F$14,0,IF($F$11&lt;$D$14,0,IF($F$11&gt;$E$14,(($F$14-$F$11)/$D$14)*D16*(1+C16),(($F$11-$D$14)/$D$14)*D16*(1+C16))))+IF($F$11&gt;$E$14,0,IF($F$11&gt;$D$14,(($E$14-$F$11)/$D$14)*E16*(1+$C16),(($D$14-$F$11)/$D$14)*F16*(1+$C16)+($F$11/$D$14)*E16*(1+$C16)))</f>
        <v>0</v>
      </c>
      <c r="G25" s="21">
        <f>IF($F$11&gt;$G$14,0,IF($F$11&lt;$E$14,0,IF($F$11&gt;$F$14,(($G$14-$F$11)/$D$14)*D16*(1+C16),(($F$11-$E$14)/$D$14)*D16*(1+C16))))+IF($F$11&gt;$F$14,0,IF($F$11&lt;$D$14,0,IF($F$11&gt;$E$14,(($F$14-$F$11)/$D$14)*E16*(1+C16),(($F$11-$D$14)/$D$14)*E16*(1+C16))))+IF($F$11&gt;$E$14,0,IF($F$11&gt;$D$14,(($E$14-$F$11)/$D$14)*F16*(1+$C16),(($D$14-$F$11)/$D$14)*G16*(1+$C16)+($F$11/$D$14)*F16*(1+$C16)))</f>
        <v>0</v>
      </c>
      <c r="H25" s="21">
        <f>IF($F$11&gt;$H$14,0,IF($F$11&lt;$F$14,0,IF($F$11&gt;$G$14,(($H$14-$F$11)/$D$14)*D16*(1+C16),(($F$11-$F$14)/$D$14)*D16*(1+C16))))+IF($F$11&gt;$G$14,0,IF($F$11&lt;$E$14,0,IF($F$11&gt;$F$14,(($G$14-$F$11)/$D$14)*E16*(1+C16),(($F$11-$E$14)/$D$14)*E16*(1+C16))))+IF($F$11&gt;$F$14,0,IF($F$11&lt;$D$14,0,IF($F$11&gt;$E$14,(($F$14-$F$11)/$D$14)*F16*(1+C16),(($F$11-$D$14)/$D$14)*F16*(1+C16))))+IF($F$11&gt;$E$14,0,IF($F$11&gt;$D$14,(($E$14-$F$11)/$D$14)*G16*(1+$C16),(($D$14-$F$11)/$D$14)*H16*(1+$C16)+($F$11/$D$14)*G16*(1+$C16)))</f>
        <v>0</v>
      </c>
      <c r="I25" s="21">
        <f>IF($F$11&gt;$I$14,0,IF($F$11&lt;$G$14,0,IF($F$11&gt;$H$14,(($I$14-$F$11)/$D$14)*D16*(1+C16),(($F$11-$G$14)/$D$14)*D16*(1+C16))))+IF($F$11&gt;$H$14,0,IF($F$11&lt;$F$14,0,IF($F$11&gt;$G$14,(($H$14-$F$11)/$D$14)*E16*(1+C16),(($F$11-$F$14)/$D$14)*E16*(1+C16))))+IF($F$11&gt;$G$14,0,IF($F$11&lt;$E$14,0,IF($F$11&gt;$F$14,(($G$14-$F$11)/$D$14)*F16*(1+C16),(($F$11-$E$14)/$D$14)*F16*(1+C16))))+IF($F$11&gt;$F$14,0,IF($F$11&lt;$D$14,0,IF($F$11&gt;$E$14,(($F$14-$F$11)/$D$14)*G16*(1+C16),(($F$11-$D$14)/$D$14)*G16*(1+C16))))+IF($F$11&gt;$E$14,0,IF($F$11&gt;$D$14,(($E$14-$F$11)/$D$14)*H16*(1+$C16),(($D$14-$F$11)/$D$14)*I16*(1+$C16)+($F$11/$D$14)*H16*(1+$C16)))</f>
        <v>0</v>
      </c>
      <c r="J25" s="21"/>
      <c r="K25" s="21"/>
    </row>
    <row r="26" spans="1:11" s="29" customFormat="1" ht="15" hidden="1" customHeight="1" x14ac:dyDescent="0.25">
      <c r="A26" s="40"/>
      <c r="B26" s="48" t="s">
        <v>11</v>
      </c>
      <c r="C26" s="6"/>
      <c r="D26" s="22">
        <f>IF($F$11&gt;$D$14,0,(($D$14-$F$11)/$D$14)*D17*(1+$C17))</f>
        <v>0</v>
      </c>
      <c r="E26" s="22">
        <f>IF($F$11&gt;$E$14,0,IF($F$11&gt;$D$14,(($E$14-$F$11)/$D$14)*D17*(1+$C17),($F$11/$D$14)*D17*(1+$C17)+(($D$14-$F$11)/$D$14)*E17*(1+$C17)))</f>
        <v>0</v>
      </c>
      <c r="F26" s="22">
        <f>IF($F$11&gt;$F$14,0,IF($F$11&lt;$D$14,0,IF($F$11&gt;$E$14,(($F$14-$F$11)/$D$14)*D17*(1+C17),(($F$11-$D$14)/$D$14)*D17*(1+C17))))+IF($F$11&gt;$E$14,0,IF($F$11&gt;$D$14,(($E$14-$F$11)/$D$14)*E17*(1+$C17),(($D$14-$F$11)/$D$14)*F17*(1+$C17)+($F$11/$D$14)*E17*(1+$C17)))</f>
        <v>0</v>
      </c>
      <c r="G26" s="22">
        <f>IF($F$11&gt;$G$14,0,IF($F$11&lt;$E$14,0,IF($F$11&gt;$F$14,(($G$14-$F$11)/$D$14)*D17*(1+C17),(($F$11-$E$14)/$D$14)*D17*(1+C17))))+IF($F$11&gt;$F$14,0,IF($F$11&lt;$D$14,0,IF($F$11&gt;$E$14,(($F$14-$F$11)/$D$14)*E17*(1+C17),(($F$11-$D$14)/$D$14)*E17*(1+C17))))+IF($F$11&gt;$E$14,0,IF($F$11&gt;$D$14,(($E$14-$F$11)/$D$14)*F17*(1+$C17),(($D$14-$F$11)/$D$14)*G17*(1+$C17)+($F$11/$D$14)*F17*(1+$C17)))</f>
        <v>0</v>
      </c>
      <c r="H26" s="22">
        <f>IF($F$11&gt;$H$14,0,IF($F$11&lt;$F$14,0,IF($F$11&gt;$G$14,(($H$14-$F$11)/$D$14)*D17*(1+C17),(($F$11-$F$14)/$D$14)*D17*(1+C17))))+IF($F$11&gt;$G$14,0,IF($F$11&lt;$E$14,0,IF($F$11&gt;$F$14,(($G$14-$F$11)/$D$14)*E17*(1+C17),(($F$11-$E$14)/$D$14)*E17*(1+C17))))+IF($F$11&gt;$F$14,0,IF($F$11&lt;$D$14,0,IF($F$11&gt;$E$14,(($F$14-$F$11)/$D$14)*F17*(1+C17),(($F$11-$D$14)/$D$14)*F17*(1+C17))))+IF($F$11&gt;$E$14,0,IF($F$11&gt;$D$14,(($E$14-$F$11)/$D$14)*G17*(1+$C17),(($D$14-$F$11)/$D$14)*H17*(1+$C17)+($F$11/$D$14)*G17*(1+$C17)))</f>
        <v>0</v>
      </c>
      <c r="I26" s="22">
        <f>IF($F$11&gt;$I$14,0,IF($F$11&lt;$G$14,0,IF($F$11&gt;$H$14,(($I$14-$F$11)/$D$14)*D17*(1+C17),(($F$11-$G$14)/$D$14)*D17*(1+C17))))+IF($F$11&gt;$H$14,0,IF($F$11&lt;$F$14,0,IF($F$11&gt;$G$14,(($H$14-$F$11)/$D$14)*E17*(1+C17),(($F$11-$F$14)/$D$14)*E17*(1+C17))))+IF($F$11&gt;$G$14,0,IF($F$11&lt;$E$14,0,IF($F$11&gt;$F$14,(($G$14-$F$11)/$D$14)*F17*(1+C17),(($F$11-$E$14)/$D$14)*F17*(1+C17))))+IF($F$11&gt;$F$14,0,IF($F$11&lt;$D$14,0,IF($F$11&gt;$E$14,(($F$14-$F$11)/$D$14)*G17*(1+C17),(($F$11-$D$14)/$D$14)*G17*(1+C17))))+IF($F$11&gt;$E$14,0,IF($F$11&gt;$D$14,(($E$14-$F$11)/$D$14)*H17*(1+$C17),(($D$14-$F$11)/$D$14)*I17*(1+$C17)+($F$11/$D$14)*H17*(1+$C17)))</f>
        <v>0</v>
      </c>
      <c r="J26" s="22"/>
      <c r="K26" s="22"/>
    </row>
    <row r="27" spans="1:11" s="29" customFormat="1" ht="15" hidden="1" customHeight="1" x14ac:dyDescent="0.25">
      <c r="A27" s="40"/>
      <c r="B27" s="48" t="s">
        <v>10</v>
      </c>
      <c r="C27" s="6"/>
      <c r="D27" s="22">
        <f>IF($F$11&gt;$D$14,0,(($D$14-$F$11)/$D$14)*D18*(1+$C18))</f>
        <v>0</v>
      </c>
      <c r="E27" s="22">
        <f>IF($F$11&gt;$E$14,0,IF($F$11&gt;$D$14,(($E$14-$F$11)/$D$14)*D18*(1+$C18),($F$11/$D$14)*D18*(1+$C18)+(($D$14-$F$11)/$D$14)*E18*(1+$C18)))</f>
        <v>0</v>
      </c>
      <c r="F27" s="22">
        <f>IF($F$11&gt;$F$14,0,IF($F$11&lt;$D$14,0,IF($F$11&gt;$E$14,(($F$14-$F$11)/$D$14)*D18*(1+C18),(($F$11-$D$14)/$D$14)*D18*(1+C18))))+IF($F$11&gt;$E$14,0,IF($F$11&gt;$D$14,(($E$14-$F$11)/$D$14)*E18*(1+$C18),(($D$14-$F$11)/$D$14)*F18*(1+$C18)+($F$11/$D$14)*E18*(1+$C18)))</f>
        <v>0</v>
      </c>
      <c r="G27" s="22">
        <f>IF($F$11&gt;$G$14,0,IF($F$11&lt;$E$14,0,IF($F$11&gt;$F$14,(($G$14-$F$11)/$D$14)*D18*(1+C18),(($F$11-$E$14)/$D$14)*D18*(1+C18))))+IF($F$11&gt;$F$14,0,IF($F$11&lt;$D$14,0,IF($F$11&gt;$E$14,(($F$14-$F$11)/$D$14)*E18*(1+C18),(($F$11-$D$14)/$D$14)*E18*(1+C18))))+IF($F$11&gt;$E$14,0,IF($F$11&gt;$D$14,(($E$14-$F$11)/$D$14)*F18*(1+$C18),(($D$14-$F$11)/$D$14)*G18*(1+$C18)+($F$11/$D$14)*F18*(1+$C18)))</f>
        <v>0</v>
      </c>
      <c r="H27" s="22">
        <f>IF($F$11&gt;$H$14,0,IF($F$11&lt;$F$14,0,IF($F$11&gt;$G$14,(($H$14-$F$11)/$D$14)*D18*(1+C18),(($F$11-$F$14)/$D$14)*D18*(1+C18))))+IF($F$11&gt;$G$14,0,IF($F$11&lt;$E$14,0,IF($F$11&gt;$F$14,(($G$14-$F$11)/$D$14)*E18*(1+C18),(($F$11-$E$14)/$D$14)*E18*(1+C18))))+IF($F$11&gt;$F$14,0,IF($F$11&lt;$D$14,0,IF($F$11&gt;$E$14,(($F$14-$F$11)/$D$14)*F18*(1+C18),(($F$11-$D$14)/$D$14)*F18*(1+C18))))+IF($F$11&gt;$E$14,0,IF($F$11&gt;$D$14,(($E$14-$F$11)/$D$14)*G18*(1+$C18),(($D$14-$F$11)/$D$14)*H18*(1+$C18)+($F$11/$D$14)*G18*(1+$C18)))</f>
        <v>0</v>
      </c>
      <c r="I27" s="22">
        <f>IF($F$11&gt;$I$14,0,IF($F$11&lt;$G$14,0,IF($F$11&gt;$H$14,(($I$14-$F$11)/$D$14)*D18*(1+C18),(($F$11-$G$14)/$D$14)*D18*(1+C18))))+IF($F$11&gt;$H$14,0,IF($F$11&lt;$F$14,0,IF($F$11&gt;$G$14,(($H$14-$F$11)/$D$14)*E18*(1+C18),(($F$11-$F$14)/$D$14)*E18*(1+C18))))+IF($F$11&gt;$G$14,0,IF($F$11&lt;$E$14,0,IF($F$11&gt;$F$14,(($G$14-$F$11)/$D$14)*F18*(1+C18),(($F$11-$E$14)/$D$14)*F18*(1+C18))))+IF($F$11&gt;$F$14,0,IF($F$11&lt;$D$14,0,IF($F$11&gt;$E$14,(($F$14-$F$11)/$D$14)*G18*(1+C18),(($F$11-$D$14)/$D$14)*G18*(1+C18))))+IF($F$11&gt;$E$14,0,IF($F$11&gt;$D$14,(($E$14-$F$11)/$D$14)*H18*(1+$C18),(($D$14-$F$11)/$D$14)*I18*(1+$C18)+($F$11/$D$14)*H18*(1+$C18)))</f>
        <v>0</v>
      </c>
      <c r="J27" s="22"/>
      <c r="K27" s="22"/>
    </row>
    <row r="28" spans="1:11" s="29" customFormat="1" ht="15" customHeight="1" collapsed="1" x14ac:dyDescent="0.25">
      <c r="A28" s="6"/>
      <c r="B28" s="6" t="s">
        <v>17</v>
      </c>
      <c r="C28" s="6"/>
      <c r="D28" s="3">
        <f t="shared" ref="D28:I28" si="0">SUM(D25:D27)</f>
        <v>0</v>
      </c>
      <c r="E28" s="3">
        <f t="shared" si="0"/>
        <v>0</v>
      </c>
      <c r="F28" s="3">
        <f t="shared" si="0"/>
        <v>0</v>
      </c>
      <c r="G28" s="3">
        <f t="shared" si="0"/>
        <v>0</v>
      </c>
      <c r="H28" s="3">
        <f t="shared" si="0"/>
        <v>0</v>
      </c>
      <c r="I28" s="3">
        <f t="shared" si="0"/>
        <v>0</v>
      </c>
      <c r="J28" s="83"/>
      <c r="K28" s="69"/>
    </row>
    <row r="29" spans="1:11" s="29" customFormat="1" ht="15" hidden="1" customHeight="1" x14ac:dyDescent="0.25">
      <c r="A29" s="6"/>
      <c r="B29" s="6" t="s">
        <v>12</v>
      </c>
      <c r="C29" s="6"/>
      <c r="D29" s="3">
        <f>IF($F$12&gt;$D$14,0,(($D$14-$F$12)/$D$14)*(D19+D22)*(1+$C19))</f>
        <v>0</v>
      </c>
      <c r="E29" s="3">
        <f>IF($F$12&gt;$E$14,0,IF($F$12&gt;$D$14,(($E$14-$F$12)/$D$14)*(D19+D22)*(1+$C19),($F$12/$D$14)*(D19+D22)*(1+$C19)+(($D$14-$F$12)/$D$14)*(E19+E22)*(1+$C19)))</f>
        <v>0</v>
      </c>
      <c r="F29" s="3">
        <f>IF($F$12&gt;$F$14,0,IF($F$12&lt;$D$14,0,IF($F$12&gt;$E$14,(($F$14-$F$12)/$D$14)*(D19+D22)*(1+C19),(($F$12-$D$14)/$D$14)*(D19+D22)*(1+C19))))+IF($F$12&gt;$E$14,0,IF($F$12&gt;$D$14,(($E$14-$F$12)/$D$14)*(E19+E22)*(1+$C19),(($D$14-$F$12)/$D$14)*(F19+F22)*(1+$C19)+($F$12/$D$14)*(E19+E22)*(1+$C19)))</f>
        <v>0</v>
      </c>
      <c r="G29" s="3">
        <f>IF($F$12&gt;$G$14,0,IF($F$12&lt;$E$14,0,IF($F$12&gt;$F$14,(($G$14-$F$12)/$D$14)*(D19+D22)*(1+C19),(($F$12-$E$14)/$D$14)*(D19+D22)*(1+C19))))+IF($F$12&gt;$F$14,0,IF($F$12&lt;$D$14,0,IF($F$12&gt;$E$14,(($F$14-$F$12)/$D$14)*(E19+E22)*(1+C19),(($F$12-$D$14)/$D$14)*(E19+E22)*(1+C19))))+IF($F$12&gt;$E$14,0,IF($F$12&gt;$D$14,(($E$14-$F$12)/$D$14)*(F19+F22)*(1+$C19),(($D$14-$F$12)/$D$14)*(G19+G22)*(1+$C19)+($F$12/$D$14)*(F19+F22)*(1+$C19)))</f>
        <v>0</v>
      </c>
      <c r="H29" s="3">
        <f>IF($F$12&gt;$H$14,0,IF($F$12&lt;$F$14,0,IF($F$12&gt;$G$14,(($H$14-$F$12)/$D$14)*(D19+D22)*(1+C19),(($F$12-$F$14)/$D$14)*(D19+D22)*(1+C19))))+IF($F$12&gt;$G$14,0,IF($F$12&lt;$E$14,0,IF($F$12&gt;$F$14,(($G$14-$F$12)/$D$14)*(E19+E22)*(1+C19),(($F$12-$E$14)/$D$14)*(E19+E22)*(1+C19))))+IF($F$12&gt;$F$14,0,IF($F$12&lt;$D$14,0,IF($F$12&gt;$E$14,(($F$14-$F$12)/$D$14)*(F19+F22)*(1+C19),(($F$12-$D$14)/$D$14)*(F19+F22)*(1+C19))))+IF($F$12&gt;$E$14,0,IF($F$12&gt;$D$14,(($E$14-$F$12)/$D$14)*(G19+G22)*(1+$C19),(($D$14-$F$12)/$D$14)*(H19+H22)*(1+$C19)+($F$12/$D$14)*(G19+G22)*(1+$C19)))</f>
        <v>0</v>
      </c>
      <c r="I29" s="3">
        <f>IF($F$12&gt;$I$14,0,IF($F$12&lt;$G$14,0,IF($F$12&gt;$H$14,(($I$14-$F$12)/$D$14)*(D19+D22)*(1+C19),(($F$12-$G$14)/$D$14)*(D19+D22)*(1+C19))))+IF($F$12&gt;$H$14,0,IF($F$12&lt;$F$14,0,IF($F$12&gt;$G$14,(($H$14-$F$12)/$D$14)*(E19+E22)*(1+C19),(($F$12-$F$14)/$D$14)*(E19+E22)*(1+C19))))+IF($F$12&gt;$G$14,0,IF($F$12&lt;$E$14,0,IF($F$12&gt;$F$14,(($G$14-$F$12)/$D$14)*(F19+F22)*(1+C19),(($F$12-$E$14)/$D$14)*(F19+F22)*(1+C19))))+IF($F$12&gt;$F$14,0,IF($F$12&lt;$D$14,0,IF($F$12&gt;$E$14,(($F$14-$F$12)/$D$14)*(G19+G22)*(1+C19),(($F$12-$D$14)/$D$14)*(G19+G22)*(1+C19))))+IF($F$12&gt;$E$14,0,IF($F$12&gt;$D$14,(($E$14-$F$12)/$D$14)*(H19+H22)*(1+$C19),(($D$14-$F$12)/$D$14)*(I19+I22)*(1+$C19)+($F$12/$D$14)*(H19+H22)*(1+$C19)))</f>
        <v>0</v>
      </c>
      <c r="J29" s="3"/>
      <c r="K29" s="69"/>
    </row>
    <row r="30" spans="1:11" s="29" customFormat="1" ht="15" hidden="1" customHeight="1" x14ac:dyDescent="0.25">
      <c r="A30" s="6"/>
      <c r="B30" s="6" t="s">
        <v>14</v>
      </c>
      <c r="C30" s="6"/>
      <c r="D30" s="3">
        <f>IF($F$12&gt;$D$14,0,(($D$14-$F$12)/$D$14)*(D20+D23)*(1+$C20))</f>
        <v>0</v>
      </c>
      <c r="E30" s="3">
        <f>IF($F$12&gt;$E$14,0,IF($F$12&gt;$D$14,(($E$14-$F$12)/$D$14)*(D20+D23)*(1+$C20),($F$12/$D$14)*(D20+D23)*(1+$C20)+(($D$14-$F$12)/$D$14)*(E20+E23)*(1+$C20)))</f>
        <v>0</v>
      </c>
      <c r="F30" s="3">
        <f>IF($F$12&gt;$F$14,0,IF($F$12&lt;$D$14,0,IF($F$12&gt;$E$14,(($F$14-$F$12)/$D$14)*(D20+D23)*(1+C20),(($F$12-$D$14)/$D$14)*(D20+D23)*(1+C20))))+IF($F$12&gt;$E$14,0,IF($F$12&gt;$D$14,(($E$14-$F$12)/$D$14)*(E20+E23)*(1+$C20),(($D$14-$F$12)/$D$14)*(F20+F23)*(1+$C20)+($F$12/$D$14)*(E20+E23)*(1+$C20)))</f>
        <v>0</v>
      </c>
      <c r="G30" s="3">
        <f>IF($F$12&gt;$G$14,0,IF($F$12&lt;$E$14,0,IF($F$12&gt;$F$14,(($G$14-$F$12)/$D$14)*(D20+D23)*(1+C20),(($F$12-$E$14)/$D$14)*(D20+D23)*(1+C20))))+IF($F$12&gt;$F$14,0,IF($F$12&lt;$D$14,0,IF($F$12&gt;$E$14,(($F$14-$F$12)/$D$14)*(E20+E23)*(1+C20),(($F$12-$D$14)/$D$14)*(E20+E23)*(1+C20))))+IF($F$12&gt;$E$14,0,IF($F$12&gt;$D$14,(($E$14-$F$12)/$D$14)*(F20+F23)*(1+$C20),(($D$14-$F$12)/$D$14)*(G20+G23)*(1+$C20)+($F$12/$D$14)*(F20+F23)*(1+$C20)))</f>
        <v>0</v>
      </c>
      <c r="H30" s="3">
        <f>IF($F$12&gt;$H$14,0,IF($F$12&lt;$F$14,0,IF($F$12&gt;$G$14,(($H$14-$F$12)/$D$14)*(D20+D23)*(1+C20),(($F$12-$F$14)/$D$14)*(D20+D23)*(1+C20))))+IF($F$12&gt;$G$14,0,IF($F$12&lt;$E$14,0,IF($F$12&gt;$F$14,(($G$14-$F$12)/$D$14)*(E20+E23)*(1+C20),(($F$12-$E$14)/$D$14)*(E20+E23)*(1+C20))))+IF($F$12&gt;$F$14,0,IF($F$12&lt;$D$14,0,IF($F$12&gt;$E$14,(($F$14-$F$12)/$D$14)*(F20+F23)*(1+C20),(($F$12-$D$14)/$D$14)*(F20+F23)*(1+C20))))+IF($F$12&gt;$E$14,0,IF($F$12&gt;$D$14,(($E$14-$F$12)/$D$14)*(G20+G23)*(1+$C20),(($D$14-$F$12)/$D$14)*(H20+H23)*(1+$C20)+($F$12/$D$14)*(G20+G23)*(1+$C20)))</f>
        <v>0</v>
      </c>
      <c r="I30" s="3">
        <f>IF($F$12&gt;$I$14,0,IF($F$12&lt;$G$14,0,IF($F$12&gt;$H$14,(($I$14-$F$12)/$D$14)*(D20+D23)*(1+C20),(($F$12-$G$14)/$D$14)*(D20+D23)*(1+C20))))+IF($F$12&gt;$H$14,0,IF($F$12&lt;$F$14,0,IF($F$12&gt;$G$14,(($H$14-$F$12)/$D$14)*(E20+E23)*(1+C20),(($F$12-$F$14)/$D$14)*(E20+E23)*(1+C20))))+IF($F$12&gt;$G$14,0,IF($F$12&lt;$E$14,0,IF($F$12&gt;$F$14,(($G$14-$F$12)/$D$14)*(F20+F23)*(1+C20),(($F$12-$E$14)/$D$14)*(F20+F23)*(1+C20))))+IF($F$12&gt;$F$14,0,IF($F$12&lt;$D$14,0,IF($F$12&gt;$E$14,(($F$14-$F$12)/$D$14)*(G20+G23)*(1+C20),(($F$12-$D$14)/$D$14)*(G20+G23)*(1+C20))))+IF($F$12&gt;$E$14,0,IF($F$12&gt;$D$14,(($E$14-$F$12)/$D$14)*(H20+H23)*(1+$C20),(($D$14-$F$12)/$D$14)*(I20+I23)*(1+$C20)+($F$12/$D$14)*(H20+H23)*(1+$C20)))</f>
        <v>0</v>
      </c>
      <c r="J30" s="3"/>
      <c r="K30" s="69"/>
    </row>
    <row r="31" spans="1:11" s="29" customFormat="1" ht="15" hidden="1" customHeight="1" x14ac:dyDescent="0.25">
      <c r="A31" s="7"/>
      <c r="B31" s="7" t="s">
        <v>13</v>
      </c>
      <c r="C31" s="7"/>
      <c r="D31" s="4">
        <f>IF($F$12&gt;$D$14,0,(($D$14-$F$12)/$D$14)*(D21+D24)*(1+$C21))</f>
        <v>0</v>
      </c>
      <c r="E31" s="4">
        <f>IF($F$12&gt;$E$14,0,IF($F$12&gt;$D$14,(($E$14-$F$12)/$D$14)*(D21+D24)*(1+$C21),($F$12/$D$14)*(D21+D24)*(1+$C21)+(($D$14-$F$12)/$D$14)*(E21+E24)*(1+$C21)))</f>
        <v>0</v>
      </c>
      <c r="F31" s="4">
        <f>IF($F$12&gt;$F$14,0,IF($F$12&lt;$D$14,0,IF($F$12&gt;$E$14,(($F$14-$F$12)/$D$14)*(D21+D24)*(1+C21),(($F$12-$D$14)/$D$14)*(D21+D24)*(1+C21))))+IF($F$12&gt;$E$14,0,IF($F$12&gt;$D$14,(($E$14-$F$12)/$D$14)*(E21+E24)*(1+$C21),(($D$14-$F$12)/$D$14)*(F21+F24)*(1+$C21)+($F$12/$D$14)*(E21+E24)*(1+$C21)))</f>
        <v>0</v>
      </c>
      <c r="G31" s="4">
        <f>IF($F$12&gt;$G$14,0,IF($F$12&lt;$E$14,0,IF($F$12&gt;$F$14,(($G$14-$F$12)/$D$14)*(D21+D24)*(1+C21),(($F$12-$E$14)/$D$14)*(D21+D24)*(1+C21))))+IF($F$12&gt;$F$14,0,IF($F$12&lt;$D$14,0,IF($F$12&gt;$E$14,(($F$14-$F$12)/$D$14)*(E21+E24)*(1+C21),(($F$12-$D$14)/$D$14)*(E21+E24)*(1+C21))))+IF($F$12&gt;$E$14,0,IF($F$12&gt;$D$14,(($E$14-$F$12)/$D$14)*(F21+F24)*(1+$C21),(($D$14-$F$12)/$D$14)*(G21+G24)*(1+$C21)+($F$12/$D$14)*(F21+F24)*(1+$C21)))</f>
        <v>0</v>
      </c>
      <c r="H31" s="4">
        <f>IF($F$12&gt;$H$14,0,IF($F$12&lt;$F$14,0,IF($F$12&gt;$G$14,(($H$14-$F$12)/$D$14)*(D21+D24)*(1+C21),(($F$12-$F$14)/$D$14)*(D21+D24)*(1+C21))))+IF($F$12&gt;$G$14,0,IF($F$12&lt;$E$14,0,IF($F$12&gt;$F$14,(($G$14-$F$12)/$D$14)*(E21+E24)*(1+C21),(($F$12-$E$14)/$D$14)*(E21+E24)*(1+C21))))+IF($F$12&gt;$F$14,0,IF($F$12&lt;$D$14,0,IF($F$12&gt;$E$14,(($F$14-$F$12)/$D$14)*(F21+F24)*(1+C21),(($F$12-$D$14)/$D$14)*(F21+F24)*(1+C21))))+IF($F$12&gt;$E$14,0,IF($F$12&gt;$D$14,(($E$14-$F$12)/$D$14)*(G21+G24)*(1+$C21),(($D$14-$F$12)/$D$14)*(H21+H24)*(1+$C21)+($F$12/$D$14)*(G21+G24)*(1+$C21)))</f>
        <v>0</v>
      </c>
      <c r="I31" s="4">
        <f>IF($F$12&gt;$I$14,0,IF($F$12&lt;$G$14,0,IF($F$12&gt;$H$14,(($I$14-$F$12)/$D$14)*(D21+D24)*(1+C21),(($F$12-$G$14)/$D$14)*(D21+D24)*(1+C21))))+IF($F$12&gt;$H$14,0,IF($F$12&lt;$F$14,0,IF($F$12&gt;$G$14,(($H$14-$F$12)/$D$14)*(E21+E24)*(1+C21),(($F$12-$F$14)/$D$14)*(E21+E24)*(1+C21))))+IF($F$12&gt;$G$14,0,IF($F$12&lt;$E$14,0,IF($F$12&gt;$F$14,(($G$14-$F$12)/$D$14)*(F21+F24)*(1+C21),(($F$12-$E$14)/$D$14)*(F21+F24)*(1+C21))))+IF($F$12&gt;$F$14,0,IF($F$12&lt;$D$14,0,IF($F$12&gt;$E$14,(($F$14-$F$12)/$D$14)*(G21+G24)*(1+C21),(($F$12-$D$14)/$D$14)*(G21+G24)*(1+C21))))+IF($F$12&gt;$E$14,0,IF($F$12&gt;$D$14,(($E$14-$F$12)/$D$14)*(H21+H24)*(1+$C21),(($D$14-$F$12)/$D$14)*(I21+I24)*(1+$C21)+($F$12/$D$14)*(H21+H24)*(1+$C21)))</f>
        <v>0</v>
      </c>
      <c r="J31" s="4"/>
      <c r="K31" s="70"/>
    </row>
    <row r="32" spans="1:11" s="29" customFormat="1" ht="15" customHeight="1" collapsed="1" x14ac:dyDescent="0.25">
      <c r="A32" s="6"/>
      <c r="B32" s="6" t="s">
        <v>16</v>
      </c>
      <c r="C32" s="6"/>
      <c r="D32" s="3">
        <f>SUM(D29:D31)</f>
        <v>0</v>
      </c>
      <c r="E32" s="3">
        <f t="shared" ref="E32:I32" si="1">SUM(E29:E31)</f>
        <v>0</v>
      </c>
      <c r="F32" s="3">
        <f t="shared" si="1"/>
        <v>0</v>
      </c>
      <c r="G32" s="3">
        <f t="shared" si="1"/>
        <v>0</v>
      </c>
      <c r="H32" s="3">
        <f t="shared" si="1"/>
        <v>0</v>
      </c>
      <c r="I32" s="3">
        <f t="shared" si="1"/>
        <v>0</v>
      </c>
      <c r="J32" s="3"/>
      <c r="K32" s="69"/>
    </row>
    <row r="33" spans="1:18" s="49" customFormat="1" x14ac:dyDescent="0.25">
      <c r="A33" s="51"/>
      <c r="B33" s="50"/>
      <c r="C33" s="50"/>
      <c r="D33" s="50"/>
      <c r="E33" s="51"/>
      <c r="F33" s="52"/>
      <c r="G33" s="53"/>
      <c r="H33" s="53"/>
      <c r="I33" s="53"/>
      <c r="J33" s="53"/>
      <c r="K33" s="53"/>
      <c r="L33" s="53"/>
      <c r="M33" s="53"/>
      <c r="N33" s="53"/>
    </row>
    <row r="34" spans="1:18" s="29" customFormat="1" ht="23.25" customHeight="1" x14ac:dyDescent="0.25">
      <c r="A34" s="79" t="s">
        <v>28</v>
      </c>
      <c r="B34" s="71"/>
      <c r="C34" s="40"/>
      <c r="D34" s="40"/>
      <c r="E34" s="40"/>
      <c r="F34" s="72"/>
      <c r="G34" s="40"/>
      <c r="H34" s="40"/>
      <c r="I34" s="40"/>
      <c r="J34" s="40"/>
      <c r="K34" s="40"/>
    </row>
    <row r="35" spans="1:18" s="29" customFormat="1" ht="18" customHeight="1" x14ac:dyDescent="0.25">
      <c r="A35" s="37"/>
      <c r="B35" s="37"/>
      <c r="C35" s="37"/>
      <c r="D35" s="38" t="str">
        <f>IF(Simulação!$D$10="Mensal","Jan | 2012",IF(Simulação!$D$10="Trimestral","Jan-Mar | 2012","N/D"))</f>
        <v>Jan | 2012</v>
      </c>
      <c r="E35" s="38" t="str">
        <f>IF(Simulação!$D$10="Mensal","Fev | 2012",IF(Simulação!$D$10="Trimestral","Abr-Jun | 2012","N/D"))</f>
        <v>Fev | 2012</v>
      </c>
      <c r="F35" s="38" t="str">
        <f>IF(Simulação!$D$10="Mensal","Mar | 2012",IF(Simulação!$D$10="Trimestral","Jul-Set | 2012","N/D"))</f>
        <v>Mar | 2012</v>
      </c>
      <c r="G35" s="38" t="str">
        <f>IF(Simulação!$D$10="Mensal","Abr | 2012",IF(Simulação!$D$10="Trimestral","Out-Dez | 2012","N/D"))</f>
        <v>Abr | 2012</v>
      </c>
      <c r="H35" s="38" t="str">
        <f>IF(Simulação!$D$10="Mensal","Mai | 2012",IF(Simulação!$D$10="Trimestral","Jan-Mar | 2013","N/D"))</f>
        <v>Mai | 2012</v>
      </c>
      <c r="I35" s="38" t="str">
        <f>IF(Simulação!$D$10="Mensal","Jun | 2012",IF(Simulação!$D$10="Trimestral","Abr-Jun | 2013","N/D"))</f>
        <v>Jun | 2012</v>
      </c>
      <c r="J35" s="38" t="str">
        <f>IF(Simulação!$D$10="Mensal","Jul | 2012",IF(Simulação!$D$10="Trimestral","Jul-Set | 2013","N/D"))</f>
        <v>Jul | 2012</v>
      </c>
      <c r="K35" s="39" t="str">
        <f>IF(Simulação!$D$10="Mensal","Ago | 2012",IF(Simulação!$D$10="Trimestral","Out-Dez | 2013","N/D"))</f>
        <v>Ago | 2012</v>
      </c>
    </row>
    <row r="36" spans="1:18" s="29" customFormat="1" ht="18" customHeight="1" x14ac:dyDescent="0.25">
      <c r="A36" s="23"/>
      <c r="B36" s="88" t="s">
        <v>23</v>
      </c>
      <c r="C36" s="88"/>
      <c r="D36" s="88"/>
      <c r="E36" s="88"/>
      <c r="F36" s="88"/>
      <c r="G36" s="88"/>
      <c r="H36" s="88"/>
      <c r="I36" s="88"/>
      <c r="J36" s="88"/>
      <c r="K36" s="88"/>
    </row>
    <row r="37" spans="1:18" s="29" customFormat="1" ht="15" customHeight="1" x14ac:dyDescent="0.25">
      <c r="A37" s="5"/>
      <c r="B37" s="5" t="s">
        <v>21</v>
      </c>
      <c r="C37" s="6"/>
      <c r="D37" s="1">
        <f t="shared" ref="D37:I37" si="2">D16*$C$16+D17*$C$17+D18*$C$18</f>
        <v>0</v>
      </c>
      <c r="E37" s="1">
        <f t="shared" si="2"/>
        <v>0</v>
      </c>
      <c r="F37" s="1">
        <f t="shared" si="2"/>
        <v>0</v>
      </c>
      <c r="G37" s="1">
        <f t="shared" si="2"/>
        <v>0</v>
      </c>
      <c r="H37" s="1">
        <f t="shared" si="2"/>
        <v>0</v>
      </c>
      <c r="I37" s="1">
        <f t="shared" si="2"/>
        <v>0</v>
      </c>
      <c r="J37" s="1"/>
      <c r="K37" s="73"/>
    </row>
    <row r="38" spans="1:18" s="29" customFormat="1" ht="15" customHeight="1" x14ac:dyDescent="0.25">
      <c r="A38" s="66"/>
      <c r="B38" s="66" t="s">
        <v>22</v>
      </c>
      <c r="C38" s="67"/>
      <c r="D38" s="68">
        <f t="shared" ref="D38:I38" si="3">D19*$C$19+D20*$C$20+D21*$C$21+D22*$C$22+D23*$C$23+D24*$C$24</f>
        <v>0</v>
      </c>
      <c r="E38" s="68">
        <f t="shared" si="3"/>
        <v>0</v>
      </c>
      <c r="F38" s="68">
        <f t="shared" si="3"/>
        <v>0</v>
      </c>
      <c r="G38" s="68">
        <f t="shared" si="3"/>
        <v>0</v>
      </c>
      <c r="H38" s="68">
        <f t="shared" si="3"/>
        <v>0</v>
      </c>
      <c r="I38" s="68">
        <f t="shared" si="3"/>
        <v>0</v>
      </c>
      <c r="J38" s="68"/>
      <c r="K38" s="74"/>
      <c r="L38" s="54"/>
      <c r="M38" s="54"/>
      <c r="N38" s="54"/>
      <c r="O38" s="54"/>
      <c r="P38" s="54"/>
      <c r="Q38" s="54"/>
    </row>
    <row r="39" spans="1:18" s="29" customFormat="1" ht="15" customHeight="1" x14ac:dyDescent="0.25">
      <c r="A39" s="8"/>
      <c r="B39" s="8" t="s">
        <v>25</v>
      </c>
      <c r="C39" s="9"/>
      <c r="D39" s="2"/>
      <c r="E39" s="2">
        <f>IF($D$10="Mensal",0,IF(D37-D38&gt;0,D37-D38,0))</f>
        <v>0</v>
      </c>
      <c r="F39" s="2">
        <f>IF($D$10="Mensal",IF(D37-D38&gt;0,D37-D38,0),IF(E37-E38&gt;0,E37-E38,0))</f>
        <v>0</v>
      </c>
      <c r="G39" s="2">
        <f t="shared" ref="G39:K39" si="4">IF($D$10="Mensal",IF(E37-E38&gt;0,E37-E38,0),IF(F37-F38&gt;0,F37-F38,0))</f>
        <v>0</v>
      </c>
      <c r="H39" s="2">
        <f t="shared" si="4"/>
        <v>0</v>
      </c>
      <c r="I39" s="2">
        <f t="shared" si="4"/>
        <v>0</v>
      </c>
      <c r="J39" s="2">
        <f t="shared" si="4"/>
        <v>0</v>
      </c>
      <c r="K39" s="75">
        <f t="shared" si="4"/>
        <v>0</v>
      </c>
    </row>
    <row r="40" spans="1:18" s="29" customFormat="1" ht="15" customHeight="1" x14ac:dyDescent="0.25">
      <c r="A40" s="8"/>
      <c r="B40" s="8" t="s">
        <v>26</v>
      </c>
      <c r="C40" s="9"/>
      <c r="D40" s="2"/>
      <c r="E40" s="2">
        <f>IF($D$10="Mensal",0,IF(D37-D37&gt;0,D37-D38,0))</f>
        <v>0</v>
      </c>
      <c r="F40" s="2">
        <f>IF($D$10="Mensal",IF(D37-D38&gt;0,0,D38-D37),IF(E37-E38&gt;0,0,E38-E37))</f>
        <v>0</v>
      </c>
      <c r="G40" s="2">
        <f t="shared" ref="G40:K40" si="5">IF($D$10="Mensal",IF(E37-E38&gt;0,0,E38-E37),IF(F37-F38&gt;0,0,F38-F37))</f>
        <v>0</v>
      </c>
      <c r="H40" s="2">
        <f t="shared" si="5"/>
        <v>0</v>
      </c>
      <c r="I40" s="2">
        <f t="shared" si="5"/>
        <v>0</v>
      </c>
      <c r="J40" s="2">
        <f t="shared" si="5"/>
        <v>0</v>
      </c>
      <c r="K40" s="75">
        <f t="shared" si="5"/>
        <v>0</v>
      </c>
    </row>
    <row r="41" spans="1:18" s="29" customFormat="1" ht="3.75" customHeight="1" x14ac:dyDescent="0.25">
      <c r="A41" s="8"/>
      <c r="B41" s="10"/>
      <c r="C41" s="11"/>
      <c r="D41" s="12">
        <f t="shared" ref="D41:E41" si="6">D39-D40</f>
        <v>0</v>
      </c>
      <c r="E41" s="12">
        <f t="shared" si="6"/>
        <v>0</v>
      </c>
      <c r="F41" s="12">
        <f>F39-F40</f>
        <v>0</v>
      </c>
      <c r="G41" s="12">
        <f t="shared" ref="G41:K41" si="7">G39-G40</f>
        <v>0</v>
      </c>
      <c r="H41" s="12">
        <f t="shared" si="7"/>
        <v>0</v>
      </c>
      <c r="I41" s="12">
        <f t="shared" si="7"/>
        <v>0</v>
      </c>
      <c r="J41" s="12">
        <f t="shared" si="7"/>
        <v>0</v>
      </c>
      <c r="K41" s="13">
        <f t="shared" si="7"/>
        <v>0</v>
      </c>
    </row>
    <row r="42" spans="1:18" s="29" customFormat="1" ht="18" customHeight="1" x14ac:dyDescent="0.25">
      <c r="A42" s="14"/>
      <c r="B42" s="14" t="s">
        <v>29</v>
      </c>
      <c r="C42" s="14"/>
      <c r="D42" s="15">
        <v>0</v>
      </c>
      <c r="E42" s="15">
        <f>D42-E39+E40</f>
        <v>0</v>
      </c>
      <c r="F42" s="15">
        <f>E42-F39+F40</f>
        <v>0</v>
      </c>
      <c r="G42" s="15">
        <f t="shared" ref="G42:K42" si="8">F42-G39+G40</f>
        <v>0</v>
      </c>
      <c r="H42" s="15">
        <f t="shared" si="8"/>
        <v>0</v>
      </c>
      <c r="I42" s="15">
        <f t="shared" si="8"/>
        <v>0</v>
      </c>
      <c r="J42" s="15">
        <f t="shared" si="8"/>
        <v>0</v>
      </c>
      <c r="K42" s="76">
        <f t="shared" si="8"/>
        <v>0</v>
      </c>
    </row>
    <row r="43" spans="1:18" s="29" customFormat="1" x14ac:dyDescent="0.25">
      <c r="A43" s="48"/>
      <c r="B43" s="16"/>
      <c r="C43" s="17"/>
      <c r="D43" s="18"/>
      <c r="E43" s="18"/>
      <c r="F43" s="18"/>
      <c r="G43" s="18"/>
      <c r="H43" s="18"/>
      <c r="I43" s="18"/>
      <c r="J43" s="18"/>
      <c r="K43" s="77"/>
    </row>
    <row r="44" spans="1:18" s="29" customFormat="1" ht="18" customHeight="1" x14ac:dyDescent="0.25">
      <c r="A44" s="23"/>
      <c r="B44" s="88" t="s">
        <v>24</v>
      </c>
      <c r="C44" s="88"/>
      <c r="D44" s="88"/>
      <c r="E44" s="88"/>
      <c r="F44" s="88"/>
      <c r="G44" s="88"/>
      <c r="H44" s="88"/>
      <c r="I44" s="88"/>
      <c r="J44" s="88"/>
      <c r="K44" s="88"/>
    </row>
    <row r="45" spans="1:18" s="29" customFormat="1" ht="15" customHeight="1" x14ac:dyDescent="0.25">
      <c r="A45" s="5"/>
      <c r="B45" s="5" t="s">
        <v>21</v>
      </c>
      <c r="C45" s="6"/>
      <c r="D45" s="1">
        <f t="shared" ref="D45:I45" si="9">+D25/(1+$C16)*$C16+D26/(1+$C17)*$C17+D27/(1+$C18)*$C18</f>
        <v>0</v>
      </c>
      <c r="E45" s="1">
        <f t="shared" si="9"/>
        <v>0</v>
      </c>
      <c r="F45" s="1">
        <f t="shared" si="9"/>
        <v>0</v>
      </c>
      <c r="G45" s="1">
        <f t="shared" si="9"/>
        <v>0</v>
      </c>
      <c r="H45" s="1">
        <f t="shared" si="9"/>
        <v>0</v>
      </c>
      <c r="I45" s="1">
        <f t="shared" si="9"/>
        <v>0</v>
      </c>
      <c r="J45" s="1"/>
      <c r="K45" s="73"/>
    </row>
    <row r="46" spans="1:18" s="29" customFormat="1" ht="15" customHeight="1" x14ac:dyDescent="0.25">
      <c r="A46" s="66"/>
      <c r="B46" s="66" t="s">
        <v>22</v>
      </c>
      <c r="C46" s="67"/>
      <c r="D46" s="68">
        <f t="shared" ref="D46:I46" si="10">+D29/(1+$C19)*$C19+D30/(1+$C20)*$C20+D31/(1+$C21)*$C21</f>
        <v>0</v>
      </c>
      <c r="E46" s="68">
        <f t="shared" si="10"/>
        <v>0</v>
      </c>
      <c r="F46" s="68">
        <f t="shared" si="10"/>
        <v>0</v>
      </c>
      <c r="G46" s="68">
        <f t="shared" si="10"/>
        <v>0</v>
      </c>
      <c r="H46" s="68">
        <f t="shared" si="10"/>
        <v>0</v>
      </c>
      <c r="I46" s="68">
        <f t="shared" si="10"/>
        <v>0</v>
      </c>
      <c r="J46" s="68"/>
      <c r="K46" s="74"/>
      <c r="L46" s="54"/>
      <c r="M46" s="54"/>
      <c r="N46" s="54"/>
      <c r="O46" s="54"/>
      <c r="P46" s="54"/>
      <c r="Q46" s="54"/>
      <c r="R46" s="54"/>
    </row>
    <row r="47" spans="1:18" s="29" customFormat="1" ht="15" customHeight="1" x14ac:dyDescent="0.25">
      <c r="A47" s="8"/>
      <c r="B47" s="8" t="s">
        <v>25</v>
      </c>
      <c r="C47" s="9"/>
      <c r="D47" s="2"/>
      <c r="E47" s="2">
        <f>IF($D$10="Mensal",0,IF(D45-D46&gt;0,D45-D46,0))</f>
        <v>0</v>
      </c>
      <c r="F47" s="2">
        <f>IF($D$10="Mensal",IF(D45-D46&gt;0,D45-D46,0),IF(E45-E46&gt;0,E45-E46,0))</f>
        <v>0</v>
      </c>
      <c r="G47" s="2">
        <f t="shared" ref="G47" si="11">IF($D$10="Mensal",IF(E45-E46&gt;0,E45-E46,0),IF(F45-F46&gt;0,F45-F46,0))</f>
        <v>0</v>
      </c>
      <c r="H47" s="2">
        <f t="shared" ref="H47" si="12">IF($D$10="Mensal",IF(F45-F46&gt;0,F45-F46,0),IF(G45-G46&gt;0,G45-G46,0))</f>
        <v>0</v>
      </c>
      <c r="I47" s="2">
        <f t="shared" ref="I47" si="13">IF($D$10="Mensal",IF(G45-G46&gt;0,G45-G46,0),IF(H45-H46&gt;0,H45-H46,0))</f>
        <v>0</v>
      </c>
      <c r="J47" s="2">
        <f t="shared" ref="J47" si="14">IF($D$10="Mensal",IF(H45-H46&gt;0,H45-H46,0),IF(I45-I46&gt;0,I45-I46,0))</f>
        <v>0</v>
      </c>
      <c r="K47" s="75">
        <f t="shared" ref="K47" si="15">IF($D$10="Mensal",IF(I45-I46&gt;0,I45-I46,0),IF(J45-J46&gt;0,J45-J46,0))</f>
        <v>0</v>
      </c>
    </row>
    <row r="48" spans="1:18" s="29" customFormat="1" ht="15" customHeight="1" x14ac:dyDescent="0.25">
      <c r="A48" s="8"/>
      <c r="B48" s="8" t="s">
        <v>26</v>
      </c>
      <c r="C48" s="9"/>
      <c r="D48" s="2"/>
      <c r="E48" s="2">
        <f>IF($D$10="Mensal",0,IF(D45-D45&gt;0,D45-D46,0))</f>
        <v>0</v>
      </c>
      <c r="F48" s="2">
        <f>IF($D$10="Mensal",IF(D45-D46&gt;0,0,D46-D45),IF(E45-E46&gt;0,0,E46-E45))</f>
        <v>0</v>
      </c>
      <c r="G48" s="2">
        <f t="shared" ref="G48" si="16">IF($D$10="Mensal",IF(E45-E46&gt;0,0,E46-E45),IF(F45-F46&gt;0,0,F46-F45))</f>
        <v>0</v>
      </c>
      <c r="H48" s="2">
        <f t="shared" ref="H48" si="17">IF($D$10="Mensal",IF(F45-F46&gt;0,0,F46-F45),IF(G45-G46&gt;0,0,G46-G45))</f>
        <v>0</v>
      </c>
      <c r="I48" s="2">
        <f t="shared" ref="I48" si="18">IF($D$10="Mensal",IF(G45-G46&gt;0,0,G46-G45),IF(H45-H46&gt;0,0,H46-H45))</f>
        <v>0</v>
      </c>
      <c r="J48" s="2">
        <f t="shared" ref="J48" si="19">IF($D$10="Mensal",IF(H45-H46&gt;0,0,H46-H45),IF(I45-I46&gt;0,0,I46-I45))</f>
        <v>0</v>
      </c>
      <c r="K48" s="75">
        <f t="shared" ref="K48" si="20">IF($D$10="Mensal",IF(I45-I46&gt;0,0,I46-I45),IF(J45-J46&gt;0,0,J46-J45))</f>
        <v>0</v>
      </c>
    </row>
    <row r="49" spans="1:11" s="29" customFormat="1" ht="4.5" customHeight="1" x14ac:dyDescent="0.25">
      <c r="A49" s="8"/>
      <c r="B49" s="8"/>
      <c r="C49" s="9"/>
      <c r="D49" s="12">
        <f t="shared" ref="D49:E49" si="21">D47-D48</f>
        <v>0</v>
      </c>
      <c r="E49" s="12">
        <f t="shared" si="21"/>
        <v>0</v>
      </c>
      <c r="F49" s="12">
        <f>F47-F48</f>
        <v>0</v>
      </c>
      <c r="G49" s="12">
        <f t="shared" ref="G49" si="22">G47-G48</f>
        <v>0</v>
      </c>
      <c r="H49" s="12">
        <f t="shared" ref="H49" si="23">H47-H48</f>
        <v>0</v>
      </c>
      <c r="I49" s="12">
        <f t="shared" ref="I49" si="24">I47-I48</f>
        <v>0</v>
      </c>
      <c r="J49" s="12">
        <f t="shared" ref="J49" si="25">J47-J48</f>
        <v>0</v>
      </c>
      <c r="K49" s="13">
        <f t="shared" ref="K49" si="26">K47-K48</f>
        <v>0</v>
      </c>
    </row>
    <row r="50" spans="1:11" s="29" customFormat="1" ht="18" customHeight="1" x14ac:dyDescent="0.25">
      <c r="A50" s="19"/>
      <c r="B50" s="19" t="s">
        <v>30</v>
      </c>
      <c r="C50" s="19"/>
      <c r="D50" s="20">
        <v>0</v>
      </c>
      <c r="E50" s="20">
        <f>D50-E47+E48</f>
        <v>0</v>
      </c>
      <c r="F50" s="20">
        <f>E50-F47+F48</f>
        <v>0</v>
      </c>
      <c r="G50" s="20">
        <f t="shared" ref="G50" si="27">F50-G47+G48</f>
        <v>0</v>
      </c>
      <c r="H50" s="20">
        <f t="shared" ref="H50" si="28">G50-H47+H48</f>
        <v>0</v>
      </c>
      <c r="I50" s="20">
        <f t="shared" ref="I50" si="29">H50-I47+I48</f>
        <v>0</v>
      </c>
      <c r="J50" s="20">
        <f t="shared" ref="J50" si="30">I50-J47+J48</f>
        <v>0</v>
      </c>
      <c r="K50" s="78">
        <f t="shared" ref="K50" si="31">J50-K47+K48</f>
        <v>0</v>
      </c>
    </row>
    <row r="51" spans="1:11" ht="9" customHeight="1" x14ac:dyDescent="0.2">
      <c r="D51" s="64">
        <f>D41-D49</f>
        <v>0</v>
      </c>
      <c r="E51" s="64">
        <f>E41-E49+D51</f>
        <v>0</v>
      </c>
      <c r="F51" s="64">
        <f t="shared" ref="F51:K51" si="32">F41-F49+E51</f>
        <v>0</v>
      </c>
      <c r="G51" s="64">
        <f t="shared" si="32"/>
        <v>0</v>
      </c>
      <c r="H51" s="64">
        <f t="shared" si="32"/>
        <v>0</v>
      </c>
      <c r="I51" s="64">
        <f t="shared" si="32"/>
        <v>0</v>
      </c>
      <c r="J51" s="64">
        <f t="shared" si="32"/>
        <v>0</v>
      </c>
      <c r="K51" s="64">
        <f t="shared" si="32"/>
        <v>0</v>
      </c>
    </row>
    <row r="52" spans="1:11" ht="15" x14ac:dyDescent="0.2">
      <c r="A52" s="89" t="s">
        <v>45</v>
      </c>
      <c r="B52" s="89"/>
      <c r="J52" s="86" t="s">
        <v>35</v>
      </c>
      <c r="K52" s="86"/>
    </row>
  </sheetData>
  <sheetProtection password="DC07" sheet="1" objects="1" scenarios="1" selectLockedCells="1"/>
  <mergeCells count="10">
    <mergeCell ref="J52:K52"/>
    <mergeCell ref="A4:K6"/>
    <mergeCell ref="B36:K36"/>
    <mergeCell ref="B44:K44"/>
    <mergeCell ref="A52:B52"/>
    <mergeCell ref="A8:E8"/>
    <mergeCell ref="A11:E11"/>
    <mergeCell ref="A12:E12"/>
    <mergeCell ref="A13:K13"/>
    <mergeCell ref="A10:B10"/>
  </mergeCells>
  <dataValidations count="1">
    <dataValidation type="list" allowBlank="1" showInputMessage="1" showErrorMessage="1" sqref="D10">
      <formula1>"Mensal,Trimestral"</formula1>
    </dataValidation>
  </dataValidations>
  <hyperlinks>
    <hyperlink ref="A52:B52" location="Análise!A1" display="Analise aqui os resultados da simulação"/>
  </hyperlinks>
  <pageMargins left="0.31496062992125984" right="0.31496062992125984" top="0.35433070866141736" bottom="0.35433070866141736" header="0.31496062992125984" footer="0.31496062992125984"/>
  <pageSetup paperSize="9" scale="80"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M62"/>
  <sheetViews>
    <sheetView showGridLines="0" zoomScale="90" zoomScaleNormal="90" zoomScaleSheetLayoutView="80" workbookViewId="0">
      <selection activeCell="L1" sqref="L1"/>
    </sheetView>
  </sheetViews>
  <sheetFormatPr defaultRowHeight="15" x14ac:dyDescent="0.25"/>
  <cols>
    <col min="1" max="1" width="18.5703125" style="60" customWidth="1"/>
    <col min="2" max="4" width="9.140625" style="60"/>
    <col min="5" max="5" width="6.42578125" style="60" customWidth="1"/>
    <col min="6" max="16384" width="9.140625" style="60"/>
  </cols>
  <sheetData>
    <row r="1" spans="1:13" s="24" customFormat="1" ht="14.25" x14ac:dyDescent="0.2">
      <c r="F1" s="25"/>
      <c r="L1" s="62" t="s">
        <v>36</v>
      </c>
      <c r="M1" s="82"/>
    </row>
    <row r="2" spans="1:13" s="24" customFormat="1" ht="12.75" x14ac:dyDescent="0.2">
      <c r="F2" s="25"/>
    </row>
    <row r="3" spans="1:13" s="24" customFormat="1" ht="21" customHeight="1" x14ac:dyDescent="0.2">
      <c r="F3" s="25"/>
    </row>
    <row r="4" spans="1:13" s="24" customFormat="1" ht="15" customHeight="1" x14ac:dyDescent="0.2">
      <c r="A4" s="87" t="s">
        <v>40</v>
      </c>
      <c r="B4" s="87"/>
      <c r="C4" s="87"/>
      <c r="D4" s="87"/>
      <c r="E4" s="87"/>
      <c r="F4" s="87"/>
      <c r="G4" s="87"/>
      <c r="H4" s="87"/>
      <c r="I4" s="87"/>
      <c r="J4" s="87"/>
      <c r="K4" s="87"/>
      <c r="L4" s="87"/>
      <c r="M4" s="87"/>
    </row>
    <row r="5" spans="1:13" s="24" customFormat="1" ht="12.75" customHeight="1" x14ac:dyDescent="0.2">
      <c r="A5" s="87"/>
      <c r="B5" s="87"/>
      <c r="C5" s="87"/>
      <c r="D5" s="87"/>
      <c r="E5" s="87"/>
      <c r="F5" s="87"/>
      <c r="G5" s="87"/>
      <c r="H5" s="87"/>
      <c r="I5" s="87"/>
      <c r="J5" s="87"/>
      <c r="K5" s="87"/>
      <c r="L5" s="87"/>
      <c r="M5" s="87"/>
    </row>
    <row r="6" spans="1:13" s="24" customFormat="1" ht="15" customHeight="1" x14ac:dyDescent="0.2">
      <c r="A6" s="87"/>
      <c r="B6" s="87"/>
      <c r="C6" s="87"/>
      <c r="D6" s="87"/>
      <c r="E6" s="87"/>
      <c r="F6" s="87"/>
      <c r="G6" s="87"/>
      <c r="H6" s="87"/>
      <c r="I6" s="87"/>
      <c r="J6" s="87"/>
      <c r="K6" s="87"/>
      <c r="L6" s="87"/>
      <c r="M6" s="87"/>
    </row>
    <row r="8" spans="1:13" x14ac:dyDescent="0.25">
      <c r="A8" s="80"/>
    </row>
    <row r="33" spans="1:1" x14ac:dyDescent="0.25">
      <c r="A33" s="63" t="s">
        <v>42</v>
      </c>
    </row>
    <row r="34" spans="1:1" ht="15.75" customHeight="1" x14ac:dyDescent="0.25">
      <c r="A34" s="63" t="s">
        <v>38</v>
      </c>
    </row>
    <row r="35" spans="1:1" ht="15.75" customHeight="1" x14ac:dyDescent="0.25">
      <c r="A35" s="63"/>
    </row>
    <row r="36" spans="1:1" ht="15.75" customHeight="1" x14ac:dyDescent="0.25">
      <c r="A36" s="63"/>
    </row>
    <row r="37" spans="1:1" ht="15.75" customHeight="1" x14ac:dyDescent="0.25">
      <c r="A37" s="63"/>
    </row>
    <row r="38" spans="1:1" ht="15.75" customHeight="1" x14ac:dyDescent="0.25">
      <c r="A38" s="63"/>
    </row>
    <row r="59" spans="1:13" x14ac:dyDescent="0.25">
      <c r="K59" s="65"/>
      <c r="M59" s="81"/>
    </row>
    <row r="60" spans="1:13" ht="30.75" customHeight="1" x14ac:dyDescent="0.25">
      <c r="A60" s="93" t="s">
        <v>43</v>
      </c>
      <c r="B60" s="93"/>
      <c r="C60" s="93"/>
      <c r="D60" s="93"/>
      <c r="E60" s="93"/>
      <c r="F60" s="93"/>
      <c r="G60" s="93"/>
      <c r="H60" s="93"/>
      <c r="I60" s="93"/>
      <c r="J60" s="93"/>
      <c r="K60" s="93"/>
      <c r="L60" s="93"/>
      <c r="M60" s="93"/>
    </row>
    <row r="61" spans="1:13" ht="30.75" customHeight="1" x14ac:dyDescent="0.25">
      <c r="A61" s="93" t="s">
        <v>37</v>
      </c>
      <c r="B61" s="93"/>
      <c r="C61" s="93"/>
      <c r="D61" s="93"/>
      <c r="E61" s="93"/>
      <c r="F61" s="93"/>
      <c r="G61" s="93"/>
      <c r="H61" s="93"/>
      <c r="I61" s="93"/>
      <c r="J61" s="93"/>
      <c r="K61" s="93"/>
      <c r="L61" s="93"/>
      <c r="M61" s="93"/>
    </row>
    <row r="62" spans="1:13" x14ac:dyDescent="0.25">
      <c r="K62" s="92" t="s">
        <v>41</v>
      </c>
      <c r="L62" s="92"/>
      <c r="M62" s="92"/>
    </row>
  </sheetData>
  <sheetProtection password="DC07" sheet="1" objects="1" scenarios="1" selectLockedCells="1"/>
  <mergeCells count="4">
    <mergeCell ref="K62:M62"/>
    <mergeCell ref="A61:M61"/>
    <mergeCell ref="A60:M60"/>
    <mergeCell ref="A4:M6"/>
  </mergeCells>
  <hyperlinks>
    <hyperlink ref="L1" location="Simulação!A1" display="Voltar ao simulador"/>
  </hyperlinks>
  <pageMargins left="0.31496062992125984" right="0.31496062992125984" top="0.35433070866141736" bottom="0.35433070866141736" header="0.31496062992125984" footer="0.31496062992125984"/>
  <pageSetup paperSize="9" scale="77"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34998626667073579"/>
  </sheetPr>
  <dimension ref="A2:O9"/>
  <sheetViews>
    <sheetView zoomScaleNormal="100" workbookViewId="0">
      <selection activeCell="A2" sqref="A2:O4"/>
    </sheetView>
  </sheetViews>
  <sheetFormatPr defaultRowHeight="15" x14ac:dyDescent="0.25"/>
  <cols>
    <col min="1" max="1" width="145.140625" style="60" customWidth="1"/>
    <col min="2" max="16384" width="9.140625" style="60"/>
  </cols>
  <sheetData>
    <row r="2" spans="1:15" x14ac:dyDescent="0.25">
      <c r="A2" s="94" t="s">
        <v>31</v>
      </c>
      <c r="B2" s="94"/>
      <c r="C2" s="94"/>
      <c r="D2" s="94"/>
      <c r="E2" s="94"/>
      <c r="F2" s="94"/>
      <c r="G2" s="94"/>
      <c r="H2" s="94"/>
      <c r="I2" s="94"/>
      <c r="J2" s="94"/>
      <c r="K2" s="94"/>
      <c r="L2" s="94"/>
      <c r="M2" s="94"/>
      <c r="N2" s="94"/>
      <c r="O2" s="94"/>
    </row>
    <row r="3" spans="1:15" x14ac:dyDescent="0.25">
      <c r="A3" s="94"/>
      <c r="B3" s="94"/>
      <c r="C3" s="94"/>
      <c r="D3" s="94"/>
      <c r="E3" s="94"/>
      <c r="F3" s="94"/>
      <c r="G3" s="94"/>
      <c r="H3" s="94"/>
      <c r="I3" s="94"/>
      <c r="J3" s="94"/>
      <c r="K3" s="94"/>
      <c r="L3" s="94"/>
      <c r="M3" s="94"/>
      <c r="N3" s="94"/>
      <c r="O3" s="94"/>
    </row>
    <row r="4" spans="1:15" x14ac:dyDescent="0.25">
      <c r="A4" s="94"/>
      <c r="B4" s="94"/>
      <c r="C4" s="94"/>
      <c r="D4" s="94"/>
      <c r="E4" s="94"/>
      <c r="F4" s="94"/>
      <c r="G4" s="94"/>
      <c r="H4" s="94"/>
      <c r="I4" s="94"/>
      <c r="J4" s="94"/>
      <c r="K4" s="94"/>
      <c r="L4" s="94"/>
      <c r="M4" s="94"/>
      <c r="N4" s="94"/>
      <c r="O4" s="94"/>
    </row>
    <row r="5" spans="1:15" ht="270" x14ac:dyDescent="0.25">
      <c r="A5" s="61" t="s">
        <v>34</v>
      </c>
    </row>
    <row r="6" spans="1:15" x14ac:dyDescent="0.25">
      <c r="A6" s="94" t="s">
        <v>32</v>
      </c>
      <c r="B6" s="94"/>
      <c r="C6" s="94"/>
      <c r="D6" s="94"/>
      <c r="E6" s="94"/>
      <c r="F6" s="94"/>
      <c r="G6" s="94"/>
      <c r="H6" s="94"/>
      <c r="I6" s="94"/>
      <c r="J6" s="94"/>
      <c r="K6" s="94"/>
      <c r="L6" s="94"/>
      <c r="M6" s="94"/>
      <c r="N6" s="94"/>
      <c r="O6" s="94"/>
    </row>
    <row r="7" spans="1:15" x14ac:dyDescent="0.25">
      <c r="A7" s="94"/>
      <c r="B7" s="94"/>
      <c r="C7" s="94"/>
      <c r="D7" s="94"/>
      <c r="E7" s="94"/>
      <c r="F7" s="94"/>
      <c r="G7" s="94"/>
      <c r="H7" s="94"/>
      <c r="I7" s="94"/>
      <c r="J7" s="94"/>
      <c r="K7" s="94"/>
      <c r="L7" s="94"/>
      <c r="M7" s="94"/>
      <c r="N7" s="94"/>
      <c r="O7" s="94"/>
    </row>
    <row r="8" spans="1:15" x14ac:dyDescent="0.25">
      <c r="A8" s="94"/>
      <c r="B8" s="94"/>
      <c r="C8" s="94"/>
      <c r="D8" s="94"/>
      <c r="E8" s="94"/>
      <c r="F8" s="94"/>
      <c r="G8" s="94"/>
      <c r="H8" s="94"/>
      <c r="I8" s="94"/>
      <c r="J8" s="94"/>
      <c r="K8" s="94"/>
      <c r="L8" s="94"/>
      <c r="M8" s="94"/>
      <c r="N8" s="94"/>
      <c r="O8" s="94"/>
    </row>
    <row r="9" spans="1:15" ht="30" x14ac:dyDescent="0.25">
      <c r="A9" s="61" t="s">
        <v>33</v>
      </c>
    </row>
  </sheetData>
  <sheetProtection password="DC07" sheet="1" objects="1" scenarios="1" selectLockedCells="1"/>
  <mergeCells count="2">
    <mergeCell ref="A2:O4"/>
    <mergeCell ref="A6:O8"/>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Simulação</vt:lpstr>
      <vt:lpstr>Análise</vt:lpstr>
      <vt:lpstr>Termos &amp; Condições</vt:lpstr>
      <vt:lpstr>Análise!Print_Area</vt:lpstr>
      <vt:lpstr>'Termos &amp; Condições'!Print_Area</vt:lpstr>
    </vt:vector>
  </TitlesOfParts>
  <Company>Sage Portugal, S.A.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Braga, Sérgio</dc:creator>
  <cp:lastModifiedBy>Braga, Sérgio</cp:lastModifiedBy>
  <cp:lastPrinted>2013-07-19T10:30:39Z</cp:lastPrinted>
  <dcterms:created xsi:type="dcterms:W3CDTF">2013-07-10T11:33:27Z</dcterms:created>
  <dcterms:modified xsi:type="dcterms:W3CDTF">2013-07-19T11:01:41Z</dcterms:modified>
</cp:coreProperties>
</file>