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12" windowWidth="12936" windowHeight="8196" activeTab="4"/>
  </bookViews>
  <sheets>
    <sheet name="a) Movimentos de Rectificação" sheetId="14" r:id="rId1"/>
    <sheet name="b)" sheetId="15" r:id="rId2"/>
    <sheet name="c)" sheetId="16" r:id="rId3"/>
    <sheet name="d) Dem.Result." sheetId="7" r:id="rId4"/>
    <sheet name="d) Balço" sheetId="2" r:id="rId5"/>
  </sheets>
  <calcPr calcId="125725"/>
</workbook>
</file>

<file path=xl/calcChain.xml><?xml version="1.0" encoding="utf-8"?>
<calcChain xmlns="http://schemas.openxmlformats.org/spreadsheetml/2006/main">
  <c r="I8" i="16"/>
  <c r="H8"/>
  <c r="F8"/>
  <c r="C14"/>
  <c r="B14"/>
  <c r="B8"/>
  <c r="F14"/>
  <c r="E5"/>
  <c r="E3"/>
  <c r="E2"/>
  <c r="C58" i="15"/>
  <c r="C56"/>
  <c r="C55"/>
  <c r="C54"/>
  <c r="B50"/>
  <c r="C50"/>
  <c r="H50"/>
  <c r="I50"/>
  <c r="E50"/>
  <c r="F50"/>
  <c r="I44"/>
  <c r="H44"/>
  <c r="F44"/>
  <c r="E44"/>
  <c r="H17"/>
  <c r="I17" s="1"/>
  <c r="H15"/>
  <c r="C44"/>
  <c r="B48"/>
  <c r="B47"/>
  <c r="B46"/>
  <c r="B45"/>
  <c r="B44"/>
  <c r="H34"/>
  <c r="E37"/>
  <c r="F37" s="1"/>
  <c r="E34"/>
  <c r="B36"/>
  <c r="C36" s="1"/>
  <c r="C26"/>
  <c r="B24"/>
  <c r="F17"/>
  <c r="E14"/>
  <c r="C17"/>
  <c r="B17"/>
  <c r="B15"/>
  <c r="B14"/>
  <c r="F7"/>
  <c r="E7"/>
  <c r="F5"/>
  <c r="F4"/>
  <c r="E5"/>
  <c r="B4"/>
  <c r="B26"/>
  <c r="E17"/>
  <c r="F72" i="14"/>
  <c r="F74" s="1"/>
  <c r="B72"/>
  <c r="B74" s="1"/>
  <c r="N74"/>
  <c r="N73"/>
  <c r="N72"/>
  <c r="N71"/>
  <c r="L98"/>
  <c r="L91"/>
  <c r="L82"/>
  <c r="F100"/>
  <c r="B100"/>
  <c r="F92"/>
  <c r="B92"/>
  <c r="F84"/>
  <c r="B84"/>
  <c r="E64"/>
  <c r="C64"/>
  <c r="E55"/>
  <c r="C55"/>
  <c r="F46"/>
  <c r="B46"/>
  <c r="B36"/>
  <c r="F25"/>
  <c r="B25"/>
  <c r="E16"/>
  <c r="C16"/>
  <c r="I6"/>
  <c r="F6"/>
  <c r="C6"/>
  <c r="I26" i="2"/>
  <c r="H24"/>
  <c r="H29" s="1"/>
  <c r="G24"/>
  <c r="I23"/>
  <c r="I22"/>
  <c r="I24" s="1"/>
  <c r="I29" s="1"/>
  <c r="G17"/>
  <c r="G12"/>
  <c r="H12"/>
  <c r="I12"/>
  <c r="Q31"/>
  <c r="Q33" s="1"/>
  <c r="I15"/>
  <c r="I10"/>
  <c r="I11"/>
  <c r="C12" i="7"/>
  <c r="C15" s="1"/>
  <c r="C18" s="1"/>
  <c r="C21" s="1"/>
  <c r="C24" s="1"/>
  <c r="C27"/>
  <c r="Q15" i="2"/>
  <c r="I17"/>
  <c r="I14" i="16" l="1"/>
  <c r="H14" s="1"/>
  <c r="G29" i="2"/>
  <c r="C36" i="7"/>
  <c r="C30"/>
  <c r="D21"/>
  <c r="C37" l="1"/>
  <c r="C33"/>
  <c r="C38"/>
  <c r="C39" l="1"/>
  <c r="C40"/>
  <c r="D24" l="1"/>
  <c r="Q18" i="2"/>
  <c r="Q34" s="1"/>
  <c r="Q36" s="1"/>
</calcChain>
</file>

<file path=xl/sharedStrings.xml><?xml version="1.0" encoding="utf-8"?>
<sst xmlns="http://schemas.openxmlformats.org/spreadsheetml/2006/main" count="186" uniqueCount="159">
  <si>
    <t>Código de contas</t>
  </si>
  <si>
    <t xml:space="preserve">Exercício de </t>
  </si>
  <si>
    <t>do</t>
  </si>
  <si>
    <t>POC</t>
  </si>
  <si>
    <t>AB</t>
  </si>
  <si>
    <t>AP</t>
  </si>
  <si>
    <t>AL</t>
  </si>
  <si>
    <t>ACTIVO</t>
  </si>
  <si>
    <t>Imobilizado:</t>
  </si>
  <si>
    <t>Capital próprio</t>
  </si>
  <si>
    <t>Imobilizações Incorpóreas</t>
  </si>
  <si>
    <t>Capital</t>
  </si>
  <si>
    <t>Imobilizações corpóreas</t>
  </si>
  <si>
    <t>Prémios de emissão de acções (quotas)</t>
  </si>
  <si>
    <t>Reservas de reavaliação</t>
  </si>
  <si>
    <t>Reservas legais</t>
  </si>
  <si>
    <t>Circulante</t>
  </si>
  <si>
    <t>52+53+55+5472/9</t>
  </si>
  <si>
    <t>Restantes reservas e outros capitais próprios</t>
  </si>
  <si>
    <t>Existências</t>
  </si>
  <si>
    <t>Resultados transitados</t>
  </si>
  <si>
    <t>Subtotal.......................................................</t>
  </si>
  <si>
    <t>Curto prazo</t>
  </si>
  <si>
    <t>Resultado líquido do exercício</t>
  </si>
  <si>
    <t>Dividendos antecipados</t>
  </si>
  <si>
    <t>Total do capital próprio..............................</t>
  </si>
  <si>
    <t>Estado e Outros Entes Públicos</t>
  </si>
  <si>
    <t>Passivo</t>
  </si>
  <si>
    <t>Accionistas (socios)</t>
  </si>
  <si>
    <t>Provisões para riscos e encargos</t>
  </si>
  <si>
    <t>Outros Devedores</t>
  </si>
  <si>
    <t>Dívidas a terceiros</t>
  </si>
  <si>
    <t>21+22+23+24+25+26</t>
  </si>
  <si>
    <t>Médio Prazo</t>
  </si>
  <si>
    <t>Depósitos bancários e caixa</t>
  </si>
  <si>
    <t>Empréstmos bancários</t>
  </si>
  <si>
    <t>Instituições de Crédito</t>
  </si>
  <si>
    <t>Acréscimos e diferimentos</t>
  </si>
  <si>
    <t>Fornecedores c/c</t>
  </si>
  <si>
    <t>Fornecedores -Títulos a pagar</t>
  </si>
  <si>
    <t>Total do activo..........</t>
  </si>
  <si>
    <t>Accionmistas (Sócios)</t>
  </si>
  <si>
    <t>Outros Credores</t>
  </si>
  <si>
    <t>Total do passivo..........................................</t>
  </si>
  <si>
    <t>Total do capital próprio e do passivo.........</t>
  </si>
  <si>
    <t>AB - Activo Bruto</t>
  </si>
  <si>
    <t>AP-Amortizações e Provisões</t>
  </si>
  <si>
    <t>AL-Activo Líquido</t>
  </si>
  <si>
    <t>(-)</t>
  </si>
  <si>
    <t>DEMONSTRAÇÃO DE RESULTADOS</t>
  </si>
  <si>
    <t>Codigo de Contas</t>
  </si>
  <si>
    <t>P.O.C.</t>
  </si>
  <si>
    <t>Custos e Perdas</t>
  </si>
  <si>
    <t>Custo das Mercadorias Vendidas e das Matérias Consumidas</t>
  </si>
  <si>
    <t>Fornecimentos e Serviços Externos</t>
  </si>
  <si>
    <t>Custos com o Pessoal</t>
  </si>
  <si>
    <t>Amortizações do imobilizado corpóreo e incorpóreo</t>
  </si>
  <si>
    <t xml:space="preserve">Provisões </t>
  </si>
  <si>
    <t>Impostos</t>
  </si>
  <si>
    <t>Outros Custos de Exploração</t>
  </si>
  <si>
    <t>(A)............................................................</t>
  </si>
  <si>
    <t>Amortizações e provisões de aplicações e investimentos financeiros</t>
  </si>
  <si>
    <t>(C)............................................................</t>
  </si>
  <si>
    <t>Custos e Perdas Extrordinários</t>
  </si>
  <si>
    <t>(E)............................................................</t>
  </si>
  <si>
    <t>Imposto sobre o rendimento do exercício</t>
  </si>
  <si>
    <t>(G)............................................................</t>
  </si>
  <si>
    <t>Resultado líquido do exercício                                    (+/-)</t>
  </si>
  <si>
    <t>Proveitos e Ganhos</t>
  </si>
  <si>
    <t>(B)............................................................</t>
  </si>
  <si>
    <t>Proveitos e Ganhos Financeiros</t>
  </si>
  <si>
    <t>(D)............................................................</t>
  </si>
  <si>
    <t>Proveitos e ganhos extraordinários</t>
  </si>
  <si>
    <t>(F)............................................................</t>
  </si>
  <si>
    <t>Resumo</t>
  </si>
  <si>
    <t>Resultados operacionais:  (B) - (A) =</t>
  </si>
  <si>
    <t>Resultados financeiros : (D-B) - (C-A) =</t>
  </si>
  <si>
    <t>Resultados correntes : (D-C) =</t>
  </si>
  <si>
    <t>Resultados antes de impostos: (F) - (E) =</t>
  </si>
  <si>
    <t>Resultado líquido do exercício : (F) - (G) =</t>
  </si>
  <si>
    <t>Caixa</t>
  </si>
  <si>
    <t xml:space="preserve">Vendas </t>
  </si>
  <si>
    <t xml:space="preserve">                                   </t>
  </si>
  <si>
    <t>Exercício</t>
  </si>
  <si>
    <t>Investimentos financeiros</t>
  </si>
  <si>
    <t>saldo conta 481</t>
  </si>
  <si>
    <t>saldo conta 482</t>
  </si>
  <si>
    <t>Clientes</t>
  </si>
  <si>
    <t>Saldo conta 281</t>
  </si>
  <si>
    <t>Mercadorias</t>
  </si>
  <si>
    <t>Dívidas de Terceiros - Curto Prazo</t>
  </si>
  <si>
    <t>Depósitos à ordem</t>
  </si>
  <si>
    <t>cd</t>
  </si>
  <si>
    <t>ac</t>
  </si>
  <si>
    <t>pd</t>
  </si>
  <si>
    <t>Saldo conta 273 + 274 (Acréscimos de custos e Proveitos diferidos)</t>
  </si>
  <si>
    <t>Saldo conta 272 + 271 (Custos diferidos e a de Acréscimdos de proveitos</t>
  </si>
  <si>
    <t xml:space="preserve">Capital próprio e passivo </t>
  </si>
  <si>
    <t xml:space="preserve">  BALANÇO EM 31 DE DEZEMBRO DE 2 009</t>
  </si>
  <si>
    <t>Ponto 1</t>
  </si>
  <si>
    <t>Devolução Compras</t>
  </si>
  <si>
    <t>Comp.Mercadorias</t>
  </si>
  <si>
    <t>Descontos e abatimentos em compras</t>
  </si>
  <si>
    <t>Reg.Exist.</t>
  </si>
  <si>
    <t>Ponto 2</t>
  </si>
  <si>
    <t>Custos Diferidos</t>
  </si>
  <si>
    <t>Rendas e alugueres</t>
  </si>
  <si>
    <t>Ponto 3</t>
  </si>
  <si>
    <t>Dívidas incobráveis</t>
  </si>
  <si>
    <t>Clientes.Cob.Duvid.</t>
  </si>
  <si>
    <t>Ponto 4</t>
  </si>
  <si>
    <t>Comunicação</t>
  </si>
  <si>
    <t>Acréscimos Custos</t>
  </si>
  <si>
    <t>Ponto 5</t>
  </si>
  <si>
    <t>Proveitos diferidos</t>
  </si>
  <si>
    <t>Rendimentos Imóveis</t>
  </si>
  <si>
    <t>Ponto 6</t>
  </si>
  <si>
    <t>Mat.Escritório</t>
  </si>
  <si>
    <t>Ponto 7</t>
  </si>
  <si>
    <t>Dividas Clientes</t>
  </si>
  <si>
    <t>Provisões D.Clientes</t>
  </si>
  <si>
    <t>Ponto 8</t>
  </si>
  <si>
    <t>Equip. Transporte</t>
  </si>
  <si>
    <t>Equip Transporte</t>
  </si>
  <si>
    <t>Equip Administrativo</t>
  </si>
  <si>
    <t>Edif. E Outras Const.</t>
  </si>
  <si>
    <t>Amortização Equip Tansporte</t>
  </si>
  <si>
    <t>6000 * 0,25</t>
  </si>
  <si>
    <t>Amortização Equip Administrativo</t>
  </si>
  <si>
    <t>1200*0,2</t>
  </si>
  <si>
    <t>Amortização Investimentos Imóveis</t>
  </si>
  <si>
    <t>10000*0,02</t>
  </si>
  <si>
    <t>Como a conta 281 não apresenta saldos não há lugar à restituição de provisão de 110 feita.</t>
  </si>
  <si>
    <t>Provisão = 200 * 25%</t>
  </si>
  <si>
    <t>&gt; 6 meses &lt;= 12 meses</t>
  </si>
  <si>
    <t>&gt;18 meses &lt;= 24 meses</t>
  </si>
  <si>
    <t>Provisão = 100 * 75%</t>
  </si>
  <si>
    <t>24 meses (&gt;18 meses &lt;= 24 meses)</t>
  </si>
  <si>
    <t>Total</t>
  </si>
  <si>
    <t>CMVMC</t>
  </si>
  <si>
    <t>SF</t>
  </si>
  <si>
    <t>Fornecimentos Serv.</t>
  </si>
  <si>
    <t>Custos com pessoal</t>
  </si>
  <si>
    <t>Amortiz.</t>
  </si>
  <si>
    <t>Provisões</t>
  </si>
  <si>
    <t>Custos Perdas Ext.</t>
  </si>
  <si>
    <t>Vendas</t>
  </si>
  <si>
    <t>Prov.Ganh.Fin.</t>
  </si>
  <si>
    <t>79 Prov.Ganh.Ext.</t>
  </si>
  <si>
    <t>Res.Operacionais</t>
  </si>
  <si>
    <t>Res. Financ.</t>
  </si>
  <si>
    <t>Res. Extr.</t>
  </si>
  <si>
    <t>Res. Antes de Impostos</t>
  </si>
  <si>
    <t>IRC = 6075 * 25% =</t>
  </si>
  <si>
    <t>Derrama = 1518,75 * 10% =</t>
  </si>
  <si>
    <t>Total Imposto</t>
  </si>
  <si>
    <t>Imposto S/Rend.Ex.</t>
  </si>
  <si>
    <t>EOEP - IR</t>
  </si>
  <si>
    <t>Res.Liquido</t>
  </si>
</sst>
</file>

<file path=xl/styles.xml><?xml version="1.0" encoding="utf-8"?>
<styleSheet xmlns="http://schemas.openxmlformats.org/spreadsheetml/2006/main">
  <numFmts count="1">
    <numFmt numFmtId="164" formatCode="0.000"/>
  </numFmts>
  <fonts count="17">
    <font>
      <sz val="10"/>
      <name val="Arial"/>
    </font>
    <font>
      <sz val="8"/>
      <name val="Arial"/>
      <family val="2"/>
    </font>
    <font>
      <b/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i/>
      <sz val="8"/>
      <name val="Arial"/>
      <family val="2"/>
    </font>
    <font>
      <b/>
      <sz val="10"/>
      <name val="MS Sans Serif"/>
      <family val="2"/>
    </font>
    <font>
      <b/>
      <sz val="10"/>
      <name val="MS Sans Serif"/>
    </font>
    <font>
      <sz val="11"/>
      <color theme="1"/>
      <name val="Calibri"/>
      <family val="2"/>
      <scheme val="minor"/>
    </font>
    <font>
      <b/>
      <sz val="16"/>
      <name val="Arial"/>
      <family val="2"/>
    </font>
    <font>
      <sz val="16"/>
      <name val="Arial"/>
      <family val="2"/>
    </font>
    <font>
      <sz val="8"/>
      <color rgb="FFFF0000"/>
      <name val="Arial"/>
      <family val="2"/>
    </font>
    <font>
      <sz val="10"/>
      <color rgb="FFFF0000"/>
      <name val="Arial"/>
      <family val="2"/>
    </font>
    <font>
      <sz val="10"/>
      <color theme="6" tint="-0.249977111117893"/>
      <name val="Arial"/>
      <family val="2"/>
    </font>
    <font>
      <sz val="8"/>
      <color theme="6" tint="-0.249977111117893"/>
      <name val="Arial"/>
      <family val="2"/>
    </font>
    <font>
      <sz val="10"/>
      <color theme="9" tint="-0.249977111117893"/>
      <name val="Arial"/>
      <family val="2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9" fillId="0" borderId="0"/>
  </cellStyleXfs>
  <cellXfs count="17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4" fontId="1" fillId="0" borderId="4" xfId="0" applyNumberFormat="1" applyFont="1" applyBorder="1"/>
    <xf numFmtId="3" fontId="3" fillId="0" borderId="0" xfId="0" applyNumberFormat="1" applyFont="1" applyAlignment="1">
      <alignment horizontal="centerContinuous"/>
    </xf>
    <xf numFmtId="3" fontId="4" fillId="0" borderId="0" xfId="0" applyNumberFormat="1" applyFont="1" applyAlignment="1">
      <alignment horizontal="left"/>
    </xf>
    <xf numFmtId="3" fontId="3" fillId="0" borderId="0" xfId="0" applyNumberFormat="1" applyFont="1"/>
    <xf numFmtId="3" fontId="2" fillId="0" borderId="0" xfId="0" applyNumberFormat="1" applyFont="1" applyAlignment="1">
      <alignment horizontal="centerContinuous"/>
    </xf>
    <xf numFmtId="3" fontId="3" fillId="0" borderId="0" xfId="0" applyNumberFormat="1" applyFont="1" applyAlignment="1">
      <alignment horizontal="center"/>
    </xf>
    <xf numFmtId="4" fontId="3" fillId="0" borderId="0" xfId="0" applyNumberFormat="1" applyFont="1"/>
    <xf numFmtId="3" fontId="1" fillId="0" borderId="4" xfId="0" applyNumberFormat="1" applyFont="1" applyBorder="1" applyAlignment="1">
      <alignment horizontal="center" wrapText="1"/>
    </xf>
    <xf numFmtId="3" fontId="1" fillId="0" borderId="5" xfId="0" applyNumberFormat="1" applyFont="1" applyBorder="1"/>
    <xf numFmtId="3" fontId="1" fillId="0" borderId="6" xfId="0" applyNumberFormat="1" applyFont="1" applyBorder="1" applyAlignment="1">
      <alignment horizontal="centerContinuous" vertical="center" wrapText="1"/>
    </xf>
    <xf numFmtId="3" fontId="1" fillId="0" borderId="5" xfId="0" applyNumberFormat="1" applyFont="1" applyBorder="1" applyAlignment="1">
      <alignment horizontal="centerContinuous" vertical="center" wrapText="1"/>
    </xf>
    <xf numFmtId="3" fontId="1" fillId="0" borderId="7" xfId="0" applyNumberFormat="1" applyFont="1" applyBorder="1" applyAlignment="1">
      <alignment horizontal="centerContinuous" vertical="center" wrapText="1"/>
    </xf>
    <xf numFmtId="3" fontId="1" fillId="0" borderId="8" xfId="0" applyNumberFormat="1" applyFont="1" applyBorder="1" applyAlignment="1">
      <alignment horizontal="center" wrapText="1"/>
    </xf>
    <xf numFmtId="3" fontId="1" fillId="0" borderId="6" xfId="0" applyNumberFormat="1" applyFont="1" applyBorder="1"/>
    <xf numFmtId="4" fontId="1" fillId="0" borderId="4" xfId="0" applyNumberFormat="1" applyFont="1" applyBorder="1" applyAlignment="1">
      <alignment horizontal="centerContinuous"/>
    </xf>
    <xf numFmtId="3" fontId="1" fillId="0" borderId="9" xfId="0" applyNumberFormat="1" applyFont="1" applyBorder="1" applyAlignment="1">
      <alignment horizontal="center" wrapText="1"/>
    </xf>
    <xf numFmtId="3" fontId="1" fillId="0" borderId="0" xfId="0" applyNumberFormat="1" applyFont="1" applyBorder="1"/>
    <xf numFmtId="3" fontId="1" fillId="0" borderId="10" xfId="0" applyNumberFormat="1" applyFont="1" applyBorder="1" applyAlignment="1">
      <alignment horizontal="centerContinuous"/>
    </xf>
    <xf numFmtId="3" fontId="1" fillId="0" borderId="11" xfId="0" applyNumberFormat="1" applyFont="1" applyBorder="1" applyAlignment="1">
      <alignment horizontal="centerContinuous"/>
    </xf>
    <xf numFmtId="3" fontId="1" fillId="0" borderId="12" xfId="0" applyNumberFormat="1" applyFont="1" applyBorder="1" applyAlignment="1">
      <alignment horizontal="centerContinuous"/>
    </xf>
    <xf numFmtId="3" fontId="1" fillId="0" borderId="7" xfId="0" applyNumberFormat="1" applyFont="1" applyBorder="1" applyAlignment="1">
      <alignment horizontal="center" wrapText="1"/>
    </xf>
    <xf numFmtId="3" fontId="1" fillId="0" borderId="13" xfId="0" applyNumberFormat="1" applyFont="1" applyBorder="1"/>
    <xf numFmtId="3" fontId="1" fillId="0" borderId="14" xfId="0" applyNumberFormat="1" applyFont="1" applyBorder="1" applyAlignment="1">
      <alignment horizontal="center"/>
    </xf>
    <xf numFmtId="3" fontId="1" fillId="0" borderId="10" xfId="0" applyNumberFormat="1" applyFont="1" applyBorder="1" applyAlignment="1">
      <alignment horizontal="center"/>
    </xf>
    <xf numFmtId="3" fontId="1" fillId="0" borderId="12" xfId="0" applyNumberFormat="1" applyFont="1" applyBorder="1" applyAlignment="1">
      <alignment horizontal="center"/>
    </xf>
    <xf numFmtId="3" fontId="1" fillId="0" borderId="15" xfId="0" applyNumberFormat="1" applyFont="1" applyBorder="1"/>
    <xf numFmtId="4" fontId="1" fillId="0" borderId="9" xfId="0" applyNumberFormat="1" applyFont="1" applyBorder="1"/>
    <xf numFmtId="3" fontId="1" fillId="0" borderId="9" xfId="0" applyNumberFormat="1" applyFont="1" applyBorder="1" applyAlignment="1">
      <alignment horizontal="center"/>
    </xf>
    <xf numFmtId="3" fontId="5" fillId="0" borderId="0" xfId="0" applyNumberFormat="1" applyFont="1" applyBorder="1" applyAlignment="1">
      <alignment horizontal="centerContinuous"/>
    </xf>
    <xf numFmtId="4" fontId="1" fillId="0" borderId="13" xfId="0" applyNumberFormat="1" applyFont="1" applyBorder="1"/>
    <xf numFmtId="4" fontId="1" fillId="0" borderId="15" xfId="0" applyNumberFormat="1" applyFont="1" applyBorder="1"/>
    <xf numFmtId="3" fontId="1" fillId="0" borderId="4" xfId="0" applyNumberFormat="1" applyFont="1" applyBorder="1" applyAlignment="1">
      <alignment horizontal="center"/>
    </xf>
    <xf numFmtId="3" fontId="5" fillId="0" borderId="13" xfId="0" applyNumberFormat="1" applyFont="1" applyBorder="1" applyAlignment="1">
      <alignment horizontal="centerContinuous"/>
    </xf>
    <xf numFmtId="3" fontId="1" fillId="0" borderId="0" xfId="0" applyNumberFormat="1" applyFont="1" applyBorder="1" applyAlignment="1">
      <alignment horizontal="centerContinuous"/>
    </xf>
    <xf numFmtId="3" fontId="1" fillId="0" borderId="15" xfId="0" applyNumberFormat="1" applyFont="1" applyBorder="1" applyAlignment="1">
      <alignment horizontal="centerContinuous"/>
    </xf>
    <xf numFmtId="4" fontId="1" fillId="0" borderId="16" xfId="0" applyNumberFormat="1" applyFont="1" applyBorder="1"/>
    <xf numFmtId="4" fontId="1" fillId="0" borderId="17" xfId="0" applyNumberFormat="1" applyFont="1" applyBorder="1"/>
    <xf numFmtId="4" fontId="1" fillId="0" borderId="18" xfId="0" applyNumberFormat="1" applyFont="1" applyBorder="1"/>
    <xf numFmtId="4" fontId="1" fillId="0" borderId="6" xfId="0" applyNumberFormat="1" applyFont="1" applyBorder="1"/>
    <xf numFmtId="3" fontId="6" fillId="0" borderId="0" xfId="0" applyNumberFormat="1" applyFont="1" applyBorder="1" applyAlignment="1">
      <alignment horizontal="centerContinuous"/>
    </xf>
    <xf numFmtId="4" fontId="1" fillId="0" borderId="14" xfId="0" applyNumberFormat="1" applyFont="1" applyBorder="1"/>
    <xf numFmtId="3" fontId="6" fillId="0" borderId="0" xfId="0" applyNumberFormat="1" applyFont="1" applyBorder="1"/>
    <xf numFmtId="4" fontId="3" fillId="0" borderId="9" xfId="0" applyNumberFormat="1" applyFont="1" applyBorder="1"/>
    <xf numFmtId="4" fontId="1" fillId="0" borderId="19" xfId="0" applyNumberFormat="1" applyFont="1" applyBorder="1"/>
    <xf numFmtId="3" fontId="1" fillId="0" borderId="9" xfId="0" applyNumberFormat="1" applyFont="1" applyBorder="1"/>
    <xf numFmtId="3" fontId="1" fillId="0" borderId="11" xfId="0" applyNumberFormat="1" applyFont="1" applyBorder="1"/>
    <xf numFmtId="4" fontId="1" fillId="0" borderId="10" xfId="0" applyNumberFormat="1" applyFont="1" applyBorder="1"/>
    <xf numFmtId="3" fontId="1" fillId="0" borderId="14" xfId="0" applyNumberFormat="1" applyFont="1" applyBorder="1"/>
    <xf numFmtId="3" fontId="1" fillId="0" borderId="10" xfId="0" applyNumberFormat="1" applyFont="1" applyBorder="1"/>
    <xf numFmtId="3" fontId="6" fillId="0" borderId="11" xfId="0" applyNumberFormat="1" applyFont="1" applyBorder="1"/>
    <xf numFmtId="3" fontId="1" fillId="0" borderId="12" xfId="0" applyNumberFormat="1" applyFont="1" applyBorder="1"/>
    <xf numFmtId="3" fontId="4" fillId="0" borderId="0" xfId="0" applyNumberFormat="1" applyFont="1"/>
    <xf numFmtId="3" fontId="3" fillId="0" borderId="0" xfId="0" applyNumberFormat="1" applyFont="1" applyBorder="1" applyAlignment="1">
      <alignment horizontal="centerContinuous"/>
    </xf>
    <xf numFmtId="4" fontId="3" fillId="0" borderId="0" xfId="0" applyNumberFormat="1" applyFont="1" applyBorder="1" applyAlignment="1">
      <alignment horizontal="centerContinuous"/>
    </xf>
    <xf numFmtId="0" fontId="7" fillId="0" borderId="0" xfId="0" applyFont="1"/>
    <xf numFmtId="0" fontId="7" fillId="0" borderId="0" xfId="0" applyFont="1" applyBorder="1"/>
    <xf numFmtId="3" fontId="8" fillId="0" borderId="0" xfId="0" applyNumberFormat="1" applyFont="1" applyAlignment="1">
      <alignment horizontal="centerContinuous" vertical="center"/>
    </xf>
    <xf numFmtId="3" fontId="0" fillId="0" borderId="19" xfId="0" applyNumberFormat="1" applyBorder="1" applyAlignment="1">
      <alignment horizontal="center" wrapText="1"/>
    </xf>
    <xf numFmtId="3" fontId="0" fillId="0" borderId="4" xfId="0" applyNumberFormat="1" applyBorder="1"/>
    <xf numFmtId="3" fontId="0" fillId="0" borderId="19" xfId="0" applyNumberFormat="1" applyBorder="1" applyAlignment="1">
      <alignment horizontal="center" vertical="center"/>
    </xf>
    <xf numFmtId="3" fontId="0" fillId="0" borderId="4" xfId="0" applyNumberFormat="1" applyBorder="1" applyAlignment="1">
      <alignment horizontal="center"/>
    </xf>
    <xf numFmtId="3" fontId="0" fillId="0" borderId="9" xfId="0" applyNumberFormat="1" applyBorder="1"/>
    <xf numFmtId="3" fontId="0" fillId="0" borderId="9" xfId="0" applyNumberFormat="1" applyBorder="1" applyAlignment="1">
      <alignment horizontal="center"/>
    </xf>
    <xf numFmtId="3" fontId="0" fillId="0" borderId="9" xfId="0" applyNumberFormat="1" applyBorder="1" applyAlignment="1">
      <alignment horizontal="right"/>
    </xf>
    <xf numFmtId="3" fontId="0" fillId="0" borderId="14" xfId="0" applyNumberFormat="1" applyBorder="1"/>
    <xf numFmtId="3" fontId="0" fillId="0" borderId="6" xfId="0" applyNumberFormat="1" applyBorder="1"/>
    <xf numFmtId="3" fontId="0" fillId="0" borderId="13" xfId="0" applyNumberFormat="1" applyBorder="1"/>
    <xf numFmtId="3" fontId="0" fillId="0" borderId="0" xfId="0" applyNumberFormat="1" applyBorder="1" applyAlignment="1"/>
    <xf numFmtId="3" fontId="0" fillId="0" borderId="10" xfId="0" applyNumberFormat="1" applyBorder="1" applyAlignment="1">
      <alignment horizontal="center"/>
    </xf>
    <xf numFmtId="3" fontId="0" fillId="0" borderId="11" xfId="0" applyNumberFormat="1" applyBorder="1"/>
    <xf numFmtId="3" fontId="0" fillId="0" borderId="0" xfId="0" applyNumberFormat="1" applyAlignment="1">
      <alignment horizontal="center"/>
    </xf>
    <xf numFmtId="3" fontId="0" fillId="0" borderId="0" xfId="0" applyNumberFormat="1"/>
    <xf numFmtId="0" fontId="0" fillId="0" borderId="11" xfId="0" applyBorder="1"/>
    <xf numFmtId="0" fontId="0" fillId="0" borderId="2" xfId="0" applyBorder="1" applyAlignment="1">
      <alignment horizontal="right"/>
    </xf>
    <xf numFmtId="0" fontId="0" fillId="0" borderId="3" xfId="0" applyBorder="1" applyAlignment="1">
      <alignment horizontal="right"/>
    </xf>
    <xf numFmtId="4" fontId="4" fillId="0" borderId="3" xfId="0" applyNumberFormat="1" applyFont="1" applyBorder="1"/>
    <xf numFmtId="4" fontId="5" fillId="0" borderId="13" xfId="0" applyNumberFormat="1" applyFont="1" applyBorder="1"/>
    <xf numFmtId="3" fontId="1" fillId="0" borderId="15" xfId="0" applyNumberFormat="1" applyFont="1" applyBorder="1" applyAlignment="1">
      <alignment horizontal="center"/>
    </xf>
    <xf numFmtId="4" fontId="1" fillId="0" borderId="4" xfId="0" applyNumberFormat="1" applyFont="1" applyBorder="1" applyAlignment="1">
      <alignment horizontal="right"/>
    </xf>
    <xf numFmtId="4" fontId="5" fillId="0" borderId="14" xfId="0" applyNumberFormat="1" applyFont="1" applyBorder="1"/>
    <xf numFmtId="0" fontId="0" fillId="0" borderId="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4" fontId="4" fillId="0" borderId="0" xfId="0" applyNumberFormat="1" applyFont="1" applyBorder="1" applyAlignment="1">
      <alignment horizontal="left"/>
    </xf>
    <xf numFmtId="0" fontId="0" fillId="0" borderId="15" xfId="0" applyBorder="1"/>
    <xf numFmtId="0" fontId="0" fillId="0" borderId="22" xfId="0" applyBorder="1" applyAlignment="1">
      <alignment horizontal="right"/>
    </xf>
    <xf numFmtId="0" fontId="0" fillId="0" borderId="0" xfId="0" applyBorder="1" applyAlignment="1">
      <alignment horizontal="right"/>
    </xf>
    <xf numFmtId="0" fontId="0" fillId="0" borderId="24" xfId="0" applyBorder="1"/>
    <xf numFmtId="0" fontId="0" fillId="0" borderId="25" xfId="0" applyBorder="1"/>
    <xf numFmtId="0" fontId="0" fillId="0" borderId="1" xfId="0" applyFill="1" applyBorder="1"/>
    <xf numFmtId="0" fontId="0" fillId="0" borderId="21" xfId="0" applyFill="1" applyBorder="1"/>
    <xf numFmtId="0" fontId="0" fillId="0" borderId="0" xfId="0" applyFill="1" applyBorder="1"/>
    <xf numFmtId="0" fontId="0" fillId="0" borderId="22" xfId="0" applyFill="1" applyBorder="1" applyAlignment="1">
      <alignment horizontal="right"/>
    </xf>
    <xf numFmtId="0" fontId="0" fillId="0" borderId="23" xfId="0" applyFill="1" applyBorder="1"/>
    <xf numFmtId="0" fontId="4" fillId="0" borderId="0" xfId="0" applyFont="1" applyFill="1" applyBorder="1" applyAlignment="1">
      <alignment horizontal="right"/>
    </xf>
    <xf numFmtId="0" fontId="0" fillId="0" borderId="22" xfId="0" applyFill="1" applyBorder="1"/>
    <xf numFmtId="3" fontId="0" fillId="0" borderId="13" xfId="0" applyNumberFormat="1" applyBorder="1" applyAlignment="1">
      <alignment horizontal="right"/>
    </xf>
    <xf numFmtId="3" fontId="0" fillId="0" borderId="13" xfId="0" applyNumberFormat="1" applyBorder="1" applyAlignment="1">
      <alignment horizontal="justify"/>
    </xf>
    <xf numFmtId="164" fontId="7" fillId="0" borderId="0" xfId="0" applyNumberFormat="1" applyFont="1" applyBorder="1"/>
    <xf numFmtId="164" fontId="0" fillId="0" borderId="0" xfId="0" applyNumberFormat="1" applyAlignment="1">
      <alignment horizontal="centerContinuous"/>
    </xf>
    <xf numFmtId="164" fontId="0" fillId="0" borderId="8" xfId="0" applyNumberFormat="1" applyBorder="1" applyAlignment="1">
      <alignment horizontal="centerContinuous" vertical="center"/>
    </xf>
    <xf numFmtId="164" fontId="0" fillId="0" borderId="0" xfId="0" applyNumberFormat="1"/>
    <xf numFmtId="3" fontId="10" fillId="0" borderId="9" xfId="0" applyNumberFormat="1" applyFont="1" applyBorder="1" applyAlignment="1">
      <alignment horizontal="center"/>
    </xf>
    <xf numFmtId="3" fontId="10" fillId="0" borderId="9" xfId="0" applyNumberFormat="1" applyFont="1" applyBorder="1" applyAlignment="1">
      <alignment horizontal="center" vertical="center"/>
    </xf>
    <xf numFmtId="164" fontId="0" fillId="0" borderId="6" xfId="0" applyNumberFormat="1" applyBorder="1" applyAlignment="1">
      <alignment horizontal="right"/>
    </xf>
    <xf numFmtId="164" fontId="0" fillId="0" borderId="7" xfId="0" applyNumberFormat="1" applyBorder="1" applyAlignment="1">
      <alignment horizontal="right"/>
    </xf>
    <xf numFmtId="164" fontId="0" fillId="0" borderId="13" xfId="0" applyNumberFormat="1" applyBorder="1" applyAlignment="1">
      <alignment horizontal="right"/>
    </xf>
    <xf numFmtId="164" fontId="0" fillId="0" borderId="15" xfId="0" applyNumberFormat="1" applyBorder="1" applyAlignment="1">
      <alignment horizontal="right"/>
    </xf>
    <xf numFmtId="164" fontId="0" fillId="0" borderId="10" xfId="0" applyNumberFormat="1" applyBorder="1" applyAlignment="1">
      <alignment horizontal="right"/>
    </xf>
    <xf numFmtId="164" fontId="0" fillId="0" borderId="12" xfId="0" applyNumberFormat="1" applyBorder="1" applyAlignment="1">
      <alignment horizontal="right"/>
    </xf>
    <xf numFmtId="164" fontId="3" fillId="0" borderId="20" xfId="0" applyNumberFormat="1" applyFont="1" applyBorder="1" applyAlignment="1">
      <alignment horizontal="centerContinuous" vertical="center"/>
    </xf>
    <xf numFmtId="3" fontId="11" fillId="0" borderId="5" xfId="0" applyNumberFormat="1" applyFont="1" applyBorder="1" applyAlignment="1"/>
    <xf numFmtId="4" fontId="12" fillId="0" borderId="17" xfId="0" applyNumberFormat="1" applyFont="1" applyBorder="1"/>
    <xf numFmtId="3" fontId="13" fillId="0" borderId="0" xfId="0" applyNumberFormat="1" applyFont="1"/>
    <xf numFmtId="4" fontId="12" fillId="0" borderId="9" xfId="0" applyNumberFormat="1" applyFont="1" applyBorder="1"/>
    <xf numFmtId="4" fontId="12" fillId="0" borderId="13" xfId="0" applyNumberFormat="1" applyFont="1" applyBorder="1"/>
    <xf numFmtId="3" fontId="5" fillId="0" borderId="0" xfId="0" applyNumberFormat="1" applyFont="1" applyBorder="1"/>
    <xf numFmtId="3" fontId="4" fillId="0" borderId="0" xfId="0" applyNumberFormat="1" applyFont="1" applyBorder="1"/>
    <xf numFmtId="3" fontId="14" fillId="0" borderId="0" xfId="0" applyNumberFormat="1" applyFont="1"/>
    <xf numFmtId="4" fontId="15" fillId="0" borderId="14" xfId="0" applyNumberFormat="1" applyFont="1" applyBorder="1"/>
    <xf numFmtId="0" fontId="3" fillId="0" borderId="0" xfId="0" applyFont="1"/>
    <xf numFmtId="0" fontId="3" fillId="0" borderId="1" xfId="0" applyFont="1" applyBorder="1"/>
    <xf numFmtId="0" fontId="3" fillId="0" borderId="21" xfId="0" applyFont="1" applyBorder="1"/>
    <xf numFmtId="3" fontId="2" fillId="0" borderId="0" xfId="0" applyNumberFormat="1" applyFont="1" applyAlignment="1">
      <alignment horizontal="left"/>
    </xf>
    <xf numFmtId="0" fontId="0" fillId="0" borderId="0" xfId="0" applyAlignment="1"/>
    <xf numFmtId="3" fontId="3" fillId="0" borderId="11" xfId="0" applyNumberFormat="1" applyFont="1" applyBorder="1" applyAlignment="1">
      <alignment horizontal="left"/>
    </xf>
    <xf numFmtId="0" fontId="0" fillId="0" borderId="11" xfId="0" applyBorder="1" applyAlignment="1">
      <alignment horizontal="left"/>
    </xf>
    <xf numFmtId="164" fontId="0" fillId="0" borderId="6" xfId="0" applyNumberFormat="1" applyBorder="1" applyAlignment="1">
      <alignment horizontal="right"/>
    </xf>
    <xf numFmtId="164" fontId="0" fillId="0" borderId="7" xfId="0" applyNumberFormat="1" applyBorder="1" applyAlignment="1">
      <alignment horizontal="right"/>
    </xf>
    <xf numFmtId="164" fontId="0" fillId="0" borderId="13" xfId="0" applyNumberFormat="1" applyBorder="1" applyAlignment="1">
      <alignment horizontal="right"/>
    </xf>
    <xf numFmtId="164" fontId="0" fillId="0" borderId="15" xfId="0" applyNumberFormat="1" applyBorder="1" applyAlignment="1">
      <alignment horizontal="right"/>
    </xf>
    <xf numFmtId="164" fontId="4" fillId="0" borderId="13" xfId="0" applyNumberFormat="1" applyFont="1" applyBorder="1" applyAlignment="1">
      <alignment horizontal="right"/>
    </xf>
    <xf numFmtId="164" fontId="4" fillId="0" borderId="15" xfId="0" applyNumberFormat="1" applyFont="1" applyBorder="1" applyAlignment="1">
      <alignment horizontal="right"/>
    </xf>
    <xf numFmtId="164" fontId="0" fillId="0" borderId="10" xfId="0" applyNumberFormat="1" applyBorder="1" applyAlignment="1">
      <alignment horizontal="right"/>
    </xf>
    <xf numFmtId="164" fontId="0" fillId="0" borderId="12" xfId="0" applyNumberFormat="1" applyBorder="1" applyAlignment="1">
      <alignment horizontal="right"/>
    </xf>
    <xf numFmtId="1" fontId="0" fillId="0" borderId="20" xfId="0" applyNumberFormat="1" applyBorder="1" applyAlignment="1">
      <alignment horizontal="center" vertical="center"/>
    </xf>
    <xf numFmtId="1" fontId="0" fillId="0" borderId="8" xfId="0" applyNumberFormat="1" applyBorder="1" applyAlignment="1">
      <alignment horizontal="center" vertical="center"/>
    </xf>
    <xf numFmtId="164" fontId="0" fillId="0" borderId="20" xfId="0" applyNumberFormat="1" applyBorder="1" applyAlignment="1">
      <alignment horizontal="right"/>
    </xf>
    <xf numFmtId="164" fontId="0" fillId="0" borderId="8" xfId="0" applyNumberFormat="1" applyBorder="1" applyAlignment="1">
      <alignment horizontal="right"/>
    </xf>
    <xf numFmtId="164" fontId="4" fillId="0" borderId="10" xfId="0" applyNumberFormat="1" applyFont="1" applyBorder="1" applyAlignment="1">
      <alignment horizontal="right"/>
    </xf>
    <xf numFmtId="164" fontId="4" fillId="0" borderId="12" xfId="0" applyNumberFormat="1" applyFont="1" applyBorder="1" applyAlignment="1">
      <alignment horizontal="right"/>
    </xf>
    <xf numFmtId="164" fontId="0" fillId="0" borderId="20" xfId="0" applyNumberFormat="1" applyFill="1" applyBorder="1" applyAlignment="1">
      <alignment horizontal="right"/>
    </xf>
    <xf numFmtId="164" fontId="0" fillId="0" borderId="8" xfId="0" applyNumberFormat="1" applyFill="1" applyBorder="1" applyAlignment="1">
      <alignment horizontal="right"/>
    </xf>
    <xf numFmtId="164" fontId="0" fillId="0" borderId="6" xfId="0" applyNumberFormat="1" applyFill="1" applyBorder="1" applyAlignment="1">
      <alignment horizontal="right"/>
    </xf>
    <xf numFmtId="164" fontId="0" fillId="0" borderId="7" xfId="0" applyNumberFormat="1" applyFill="1" applyBorder="1" applyAlignment="1">
      <alignment horizontal="right"/>
    </xf>
    <xf numFmtId="0" fontId="16" fillId="0" borderId="0" xfId="0" applyFont="1"/>
    <xf numFmtId="0" fontId="16" fillId="0" borderId="2" xfId="0" applyFont="1" applyBorder="1" applyAlignment="1">
      <alignment horizontal="right"/>
    </xf>
    <xf numFmtId="0" fontId="16" fillId="0" borderId="0" xfId="0" applyFont="1" applyBorder="1"/>
    <xf numFmtId="4" fontId="0" fillId="0" borderId="0" xfId="0" applyNumberFormat="1" applyBorder="1"/>
    <xf numFmtId="0" fontId="3" fillId="0" borderId="0" xfId="0" applyFont="1" applyBorder="1"/>
    <xf numFmtId="4" fontId="0" fillId="0" borderId="2" xfId="0" applyNumberFormat="1" applyBorder="1"/>
    <xf numFmtId="0" fontId="4" fillId="0" borderId="2" xfId="0" applyFont="1" applyBorder="1" applyAlignment="1">
      <alignment horizontal="right"/>
    </xf>
    <xf numFmtId="0" fontId="4" fillId="0" borderId="22" xfId="0" applyFont="1" applyBorder="1"/>
    <xf numFmtId="4" fontId="3" fillId="0" borderId="3" xfId="0" applyNumberFormat="1" applyFont="1" applyBorder="1"/>
    <xf numFmtId="4" fontId="0" fillId="0" borderId="3" xfId="0" applyNumberFormat="1" applyBorder="1"/>
    <xf numFmtId="4" fontId="0" fillId="0" borderId="23" xfId="0" applyNumberFormat="1" applyBorder="1"/>
    <xf numFmtId="4" fontId="4" fillId="0" borderId="23" xfId="0" applyNumberFormat="1" applyFont="1" applyBorder="1"/>
    <xf numFmtId="0" fontId="3" fillId="0" borderId="21" xfId="0" applyFont="1" applyFill="1" applyBorder="1"/>
    <xf numFmtId="0" fontId="4" fillId="0" borderId="23" xfId="0" applyFont="1" applyFill="1" applyBorder="1"/>
    <xf numFmtId="0" fontId="4" fillId="0" borderId="0" xfId="0" applyFont="1" applyBorder="1"/>
    <xf numFmtId="0" fontId="3" fillId="0" borderId="0" xfId="0" applyFont="1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23" xfId="0" applyFont="1" applyFill="1" applyBorder="1"/>
    <xf numFmtId="4" fontId="0" fillId="0" borderId="0" xfId="0" applyNumberFormat="1" applyBorder="1" applyAlignment="1">
      <alignment horizontal="right"/>
    </xf>
    <xf numFmtId="4" fontId="4" fillId="0" borderId="0" xfId="0" applyNumberFormat="1" applyFont="1" applyBorder="1"/>
    <xf numFmtId="0" fontId="4" fillId="0" borderId="3" xfId="0" applyFont="1" applyBorder="1"/>
    <xf numFmtId="0" fontId="16" fillId="0" borderId="0" xfId="0" applyFont="1" applyBorder="1" applyAlignment="1">
      <alignment horizontal="right"/>
    </xf>
    <xf numFmtId="0" fontId="3" fillId="0" borderId="0" xfId="0" applyFont="1" applyBorder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03"/>
  <sheetViews>
    <sheetView topLeftCell="B66" workbookViewId="0">
      <selection activeCell="B2" sqref="B2:I103"/>
    </sheetView>
  </sheetViews>
  <sheetFormatPr defaultRowHeight="13.2"/>
  <cols>
    <col min="3" max="3" width="11.6640625" bestFit="1" customWidth="1"/>
    <col min="11" max="11" width="31.21875" bestFit="1" customWidth="1"/>
    <col min="13" max="13" width="19" bestFit="1" customWidth="1"/>
  </cols>
  <sheetData>
    <row r="1" spans="1:9">
      <c r="A1" s="125" t="s">
        <v>99</v>
      </c>
    </row>
    <row r="2" spans="1:9" ht="13.8" thickBot="1">
      <c r="B2" s="1">
        <v>312</v>
      </c>
      <c r="C2" s="126" t="s">
        <v>101</v>
      </c>
      <c r="D2" s="84"/>
      <c r="E2" s="1">
        <v>317</v>
      </c>
      <c r="F2" s="126" t="s">
        <v>100</v>
      </c>
      <c r="G2" s="84"/>
      <c r="H2" s="1">
        <v>318</v>
      </c>
      <c r="I2" s="127" t="s">
        <v>102</v>
      </c>
    </row>
    <row r="3" spans="1:9" ht="13.8" thickTop="1">
      <c r="B3" s="84">
        <v>16000</v>
      </c>
      <c r="C3" s="77">
        <v>16000</v>
      </c>
      <c r="D3" s="84"/>
      <c r="E3" s="84">
        <v>300</v>
      </c>
      <c r="F3" s="2">
        <v>300</v>
      </c>
      <c r="G3" s="84"/>
      <c r="H3" s="84">
        <v>250</v>
      </c>
      <c r="I3" s="86">
        <v>250</v>
      </c>
    </row>
    <row r="4" spans="1:9">
      <c r="B4" s="84"/>
      <c r="C4" s="78"/>
      <c r="D4" s="84"/>
      <c r="E4" s="84"/>
      <c r="F4" s="3"/>
      <c r="G4" s="84"/>
      <c r="H4" s="84"/>
      <c r="I4" s="87"/>
    </row>
    <row r="5" spans="1:9">
      <c r="B5" s="84"/>
      <c r="C5" s="3"/>
      <c r="D5" s="84"/>
      <c r="E5" s="84"/>
      <c r="F5" s="3"/>
      <c r="G5" s="84"/>
      <c r="H5" s="84"/>
      <c r="I5" s="87"/>
    </row>
    <row r="6" spans="1:9">
      <c r="B6" s="84"/>
      <c r="C6" s="79">
        <f>C3-B3</f>
        <v>0</v>
      </c>
      <c r="D6" s="84"/>
      <c r="E6" s="88"/>
      <c r="F6" s="79">
        <f>F3-E3</f>
        <v>0</v>
      </c>
      <c r="G6" s="84"/>
      <c r="H6" s="88"/>
      <c r="I6" s="79">
        <f>I3-H3</f>
        <v>0</v>
      </c>
    </row>
    <row r="7" spans="1:9">
      <c r="B7" s="84"/>
      <c r="C7" s="3"/>
      <c r="D7" s="84"/>
      <c r="E7" s="84"/>
      <c r="F7" s="3"/>
      <c r="G7" s="84"/>
      <c r="H7" s="84"/>
      <c r="I7" s="87"/>
    </row>
    <row r="8" spans="1:9">
      <c r="B8" s="84"/>
      <c r="C8" s="3"/>
      <c r="D8" s="84"/>
      <c r="E8" s="84"/>
      <c r="F8" s="3"/>
      <c r="G8" s="84"/>
      <c r="H8" s="84"/>
      <c r="I8" s="87"/>
    </row>
    <row r="9" spans="1:9">
      <c r="B9" s="84"/>
      <c r="C9" s="3"/>
      <c r="D9" s="84"/>
      <c r="E9" s="84"/>
      <c r="F9" s="3"/>
      <c r="G9" s="84"/>
      <c r="H9" s="84"/>
      <c r="I9" s="87"/>
    </row>
    <row r="10" spans="1:9">
      <c r="B10" s="84"/>
      <c r="C10" s="84"/>
      <c r="D10" s="84"/>
      <c r="E10" s="84"/>
      <c r="F10" s="84"/>
      <c r="G10" s="84"/>
      <c r="H10" s="84"/>
      <c r="I10" s="89"/>
    </row>
    <row r="11" spans="1:9">
      <c r="B11" s="84"/>
      <c r="C11" s="84"/>
      <c r="D11" s="84"/>
      <c r="E11" s="84"/>
      <c r="F11" s="84"/>
      <c r="G11" s="84"/>
      <c r="H11" s="84"/>
      <c r="I11" s="89"/>
    </row>
    <row r="12" spans="1:9" ht="13.8" thickBot="1">
      <c r="B12" s="1">
        <v>382</v>
      </c>
      <c r="C12" s="126" t="s">
        <v>103</v>
      </c>
      <c r="D12" s="84"/>
      <c r="E12" s="1">
        <v>321</v>
      </c>
      <c r="F12" s="126" t="s">
        <v>89</v>
      </c>
      <c r="G12" s="84"/>
      <c r="H12" s="1">
        <v>612</v>
      </c>
      <c r="I12" s="127" t="s">
        <v>89</v>
      </c>
    </row>
    <row r="13" spans="1:9" ht="13.8" thickTop="1">
      <c r="B13" s="84">
        <v>300</v>
      </c>
      <c r="C13" s="77">
        <v>300</v>
      </c>
      <c r="D13" s="84"/>
      <c r="E13" s="84">
        <v>10000</v>
      </c>
      <c r="F13" s="77">
        <v>300</v>
      </c>
      <c r="G13" s="84"/>
      <c r="H13" s="84">
        <v>24450</v>
      </c>
      <c r="I13" s="100"/>
    </row>
    <row r="14" spans="1:9">
      <c r="B14" s="84">
        <v>250</v>
      </c>
      <c r="C14" s="78">
        <v>250</v>
      </c>
      <c r="D14" s="84"/>
      <c r="E14" s="84">
        <v>16000</v>
      </c>
      <c r="F14" s="3">
        <v>250</v>
      </c>
      <c r="G14" s="84"/>
      <c r="H14" s="84"/>
      <c r="I14" s="87"/>
    </row>
    <row r="15" spans="1:9">
      <c r="B15" s="84"/>
      <c r="C15" s="3"/>
      <c r="D15" s="84"/>
      <c r="E15" s="84"/>
      <c r="F15" s="3">
        <v>24450</v>
      </c>
      <c r="G15" s="84"/>
      <c r="H15" s="84"/>
      <c r="I15" s="87"/>
    </row>
    <row r="16" spans="1:9">
      <c r="B16" s="84"/>
      <c r="C16" s="79">
        <f>SUM(C13:C14)-SUM(B13:B14)</f>
        <v>0</v>
      </c>
      <c r="D16" s="84"/>
      <c r="E16" s="79">
        <f>SUM(E13:E14)-SUM(F13:F15)</f>
        <v>1000</v>
      </c>
      <c r="F16" s="3"/>
      <c r="G16" s="84"/>
      <c r="H16" s="79">
        <v>24450</v>
      </c>
      <c r="I16" s="87"/>
    </row>
    <row r="17" spans="1:10">
      <c r="B17" s="84"/>
      <c r="C17" s="3"/>
      <c r="D17" s="84"/>
      <c r="E17" s="84"/>
      <c r="F17" s="3"/>
      <c r="G17" s="84"/>
      <c r="H17" s="84"/>
      <c r="I17" s="87"/>
    </row>
    <row r="18" spans="1:10">
      <c r="B18" s="84"/>
      <c r="C18" s="3"/>
      <c r="D18" s="84"/>
      <c r="E18" s="84"/>
      <c r="F18" s="3"/>
      <c r="G18" s="84"/>
      <c r="H18" s="84"/>
      <c r="I18" s="87"/>
    </row>
    <row r="19" spans="1:10">
      <c r="B19" s="84"/>
      <c r="C19" s="3"/>
      <c r="D19" s="84"/>
      <c r="E19" s="84"/>
      <c r="F19" s="3"/>
      <c r="G19" s="84"/>
      <c r="H19" s="84"/>
      <c r="I19" s="87"/>
    </row>
    <row r="20" spans="1:10">
      <c r="A20" s="125" t="s">
        <v>104</v>
      </c>
      <c r="B20" s="84"/>
      <c r="C20" s="84"/>
      <c r="D20" s="84"/>
      <c r="E20" s="84"/>
      <c r="F20" s="84"/>
      <c r="G20" s="84"/>
      <c r="H20" s="84"/>
      <c r="I20" s="89"/>
    </row>
    <row r="21" spans="1:10">
      <c r="B21" s="84"/>
      <c r="C21" s="84"/>
      <c r="D21" s="84"/>
      <c r="E21" s="84"/>
      <c r="F21" s="84"/>
      <c r="G21" s="84"/>
      <c r="H21" s="84"/>
      <c r="I21" s="89"/>
    </row>
    <row r="22" spans="1:10" ht="13.8" thickBot="1">
      <c r="B22" s="1">
        <v>272</v>
      </c>
      <c r="C22" s="126" t="s">
        <v>105</v>
      </c>
      <c r="D22" s="84"/>
      <c r="E22" s="1">
        <v>62219</v>
      </c>
      <c r="F22" s="126" t="s">
        <v>106</v>
      </c>
      <c r="G22" s="84"/>
      <c r="H22" s="94"/>
      <c r="I22" s="95"/>
    </row>
    <row r="23" spans="1:10" ht="13.8" thickTop="1">
      <c r="B23" s="84">
        <v>50</v>
      </c>
      <c r="C23" s="2"/>
      <c r="D23" s="84"/>
      <c r="E23" s="84"/>
      <c r="F23" s="2">
        <v>50</v>
      </c>
      <c r="G23" s="84"/>
      <c r="H23" s="96"/>
      <c r="I23" s="97"/>
    </row>
    <row r="24" spans="1:10">
      <c r="B24" s="84"/>
      <c r="C24" s="3"/>
      <c r="D24" s="84"/>
      <c r="E24" s="84"/>
      <c r="F24" s="3"/>
      <c r="G24" s="84"/>
      <c r="H24" s="96"/>
      <c r="I24" s="98"/>
    </row>
    <row r="25" spans="1:10">
      <c r="B25" s="79">
        <f>B23</f>
        <v>50</v>
      </c>
      <c r="C25" s="3"/>
      <c r="D25" s="84"/>
      <c r="E25" s="84"/>
      <c r="F25" s="79">
        <f>F23</f>
        <v>50</v>
      </c>
      <c r="G25" s="84"/>
      <c r="H25" s="96"/>
      <c r="I25" s="98"/>
    </row>
    <row r="26" spans="1:10">
      <c r="B26" s="84"/>
      <c r="C26" s="3"/>
      <c r="D26" s="84"/>
      <c r="E26" s="84"/>
      <c r="F26" s="3"/>
      <c r="G26" s="84"/>
      <c r="H26" s="99"/>
      <c r="I26" s="98"/>
    </row>
    <row r="27" spans="1:10">
      <c r="B27" s="84"/>
      <c r="C27" s="3"/>
      <c r="D27" s="84"/>
      <c r="E27" s="84"/>
      <c r="F27" s="3"/>
      <c r="G27" s="84"/>
      <c r="H27" s="96"/>
      <c r="I27" s="98"/>
    </row>
    <row r="28" spans="1:10">
      <c r="B28" s="84"/>
      <c r="C28" s="3"/>
      <c r="D28" s="84"/>
      <c r="E28" s="84"/>
      <c r="F28" s="3"/>
      <c r="G28" s="84"/>
      <c r="H28" s="96"/>
      <c r="I28" s="98"/>
    </row>
    <row r="29" spans="1:10">
      <c r="B29" s="84"/>
      <c r="C29" s="3"/>
      <c r="D29" s="84"/>
      <c r="E29" s="84"/>
      <c r="F29" s="3"/>
      <c r="G29" s="84"/>
      <c r="H29" s="96"/>
      <c r="I29" s="98"/>
    </row>
    <row r="30" spans="1:10">
      <c r="A30" s="125" t="s">
        <v>107</v>
      </c>
      <c r="B30" s="84"/>
      <c r="C30" s="84"/>
      <c r="D30" s="84"/>
      <c r="E30" s="84"/>
      <c r="F30" s="84"/>
      <c r="G30" s="84"/>
      <c r="H30" s="84"/>
      <c r="I30" s="89"/>
    </row>
    <row r="31" spans="1:10">
      <c r="B31" s="84"/>
      <c r="C31" s="84"/>
      <c r="D31" s="84"/>
      <c r="E31" s="84"/>
      <c r="F31" s="84"/>
      <c r="G31" s="84"/>
      <c r="H31" s="84"/>
      <c r="I31" s="89"/>
    </row>
    <row r="32" spans="1:10" ht="13.8" thickBot="1">
      <c r="B32" s="1">
        <v>692</v>
      </c>
      <c r="C32" s="126" t="s">
        <v>108</v>
      </c>
      <c r="D32" s="84"/>
      <c r="E32" s="1">
        <v>218</v>
      </c>
      <c r="F32" s="126" t="s">
        <v>109</v>
      </c>
      <c r="G32" s="84"/>
      <c r="H32" s="1"/>
      <c r="I32" s="85"/>
      <c r="J32" t="s">
        <v>132</v>
      </c>
    </row>
    <row r="33" spans="1:9" ht="13.8" thickTop="1">
      <c r="B33" s="84">
        <v>110</v>
      </c>
      <c r="C33" s="77"/>
      <c r="D33" s="84"/>
      <c r="E33" s="84"/>
      <c r="F33" s="77">
        <v>110</v>
      </c>
      <c r="G33" s="84"/>
      <c r="H33" s="84"/>
      <c r="I33" s="90"/>
    </row>
    <row r="34" spans="1:9">
      <c r="B34" s="84"/>
      <c r="C34" s="78"/>
      <c r="D34" s="84"/>
      <c r="E34" s="84"/>
      <c r="F34" s="78"/>
      <c r="G34" s="84"/>
      <c r="H34" s="84"/>
      <c r="I34" s="87"/>
    </row>
    <row r="35" spans="1:9">
      <c r="B35" s="84"/>
      <c r="C35" s="3"/>
      <c r="D35" s="84"/>
      <c r="E35" s="84"/>
      <c r="F35" s="3"/>
      <c r="G35" s="84"/>
      <c r="H35" s="84"/>
      <c r="I35" s="87"/>
    </row>
    <row r="36" spans="1:9">
      <c r="B36" s="79">
        <f>B33</f>
        <v>110</v>
      </c>
      <c r="C36" s="79"/>
      <c r="D36" s="84"/>
      <c r="E36" s="84"/>
      <c r="F36" s="79">
        <v>110</v>
      </c>
      <c r="G36" s="84"/>
      <c r="H36" s="84"/>
      <c r="I36" s="87"/>
    </row>
    <row r="37" spans="1:9">
      <c r="B37" s="84"/>
      <c r="C37" s="3"/>
      <c r="D37" s="84"/>
      <c r="E37" s="84"/>
      <c r="F37" s="3"/>
      <c r="G37" s="84"/>
      <c r="H37" s="84"/>
      <c r="I37" s="87"/>
    </row>
    <row r="38" spans="1:9">
      <c r="B38" s="84"/>
      <c r="C38" s="3"/>
      <c r="D38" s="84"/>
      <c r="E38" s="84"/>
      <c r="F38" s="3"/>
      <c r="G38" s="84"/>
      <c r="H38" s="84"/>
      <c r="I38" s="87"/>
    </row>
    <row r="39" spans="1:9">
      <c r="B39" s="84"/>
      <c r="C39" s="3"/>
      <c r="D39" s="84"/>
      <c r="E39" s="84"/>
      <c r="F39" s="3"/>
      <c r="G39" s="84"/>
      <c r="H39" s="84"/>
      <c r="I39" s="87"/>
    </row>
    <row r="40" spans="1:9">
      <c r="A40" s="125" t="s">
        <v>110</v>
      </c>
      <c r="B40" s="84"/>
      <c r="C40" s="84"/>
      <c r="D40" s="84"/>
      <c r="E40" s="84"/>
      <c r="F40" s="84"/>
      <c r="G40" s="84"/>
      <c r="H40" s="84"/>
      <c r="I40" s="89"/>
    </row>
    <row r="41" spans="1:9">
      <c r="B41" s="84"/>
      <c r="C41" s="84"/>
      <c r="D41" s="84"/>
      <c r="E41" s="84"/>
      <c r="F41" s="84"/>
      <c r="G41" s="84"/>
      <c r="H41" s="84"/>
      <c r="I41" s="89"/>
    </row>
    <row r="42" spans="1:9" ht="13.8" thickBot="1">
      <c r="B42" s="1">
        <v>62222</v>
      </c>
      <c r="C42" s="126" t="s">
        <v>111</v>
      </c>
      <c r="D42" s="84"/>
      <c r="E42" s="1">
        <v>273</v>
      </c>
      <c r="F42" s="126" t="s">
        <v>112</v>
      </c>
      <c r="G42" s="84"/>
      <c r="H42" s="1"/>
      <c r="I42" s="85"/>
    </row>
    <row r="43" spans="1:9" ht="13.8" thickTop="1">
      <c r="B43" s="84">
        <v>30</v>
      </c>
      <c r="C43" s="77"/>
      <c r="D43" s="91"/>
      <c r="E43" s="91"/>
      <c r="F43" s="77">
        <v>30</v>
      </c>
      <c r="G43" s="84"/>
      <c r="H43" s="84"/>
      <c r="I43" s="86"/>
    </row>
    <row r="44" spans="1:9">
      <c r="B44" s="84"/>
      <c r="C44" s="3"/>
      <c r="D44" s="84"/>
      <c r="E44" s="84"/>
      <c r="F44" s="3"/>
      <c r="G44" s="84"/>
      <c r="H44" s="84"/>
      <c r="I44" s="87"/>
    </row>
    <row r="45" spans="1:9">
      <c r="B45" s="84"/>
      <c r="C45" s="3"/>
      <c r="D45" s="84"/>
      <c r="E45" s="84"/>
      <c r="F45" s="3"/>
      <c r="G45" s="84"/>
      <c r="H45" s="84"/>
      <c r="I45" s="87"/>
    </row>
    <row r="46" spans="1:9">
      <c r="B46" s="79">
        <f>B43</f>
        <v>30</v>
      </c>
      <c r="C46" s="3"/>
      <c r="D46" s="84"/>
      <c r="E46" s="84"/>
      <c r="F46" s="79">
        <f>F43</f>
        <v>30</v>
      </c>
      <c r="G46" s="84"/>
      <c r="H46" s="84"/>
      <c r="I46" s="87"/>
    </row>
    <row r="47" spans="1:9">
      <c r="B47" s="84"/>
      <c r="C47" s="3"/>
      <c r="D47" s="84"/>
      <c r="E47" s="84"/>
      <c r="F47" s="3"/>
      <c r="G47" s="84"/>
      <c r="H47" s="84"/>
      <c r="I47" s="87"/>
    </row>
    <row r="48" spans="1:9">
      <c r="B48" s="84"/>
      <c r="C48" s="3"/>
      <c r="D48" s="84"/>
      <c r="E48" s="84"/>
      <c r="F48" s="3"/>
      <c r="G48" s="84"/>
      <c r="H48" s="84"/>
      <c r="I48" s="87"/>
    </row>
    <row r="49" spans="1:9">
      <c r="B49" s="84"/>
      <c r="C49" s="3"/>
      <c r="D49" s="84"/>
      <c r="E49" s="84"/>
      <c r="F49" s="3"/>
      <c r="G49" s="84"/>
      <c r="H49" s="84"/>
      <c r="I49" s="87"/>
    </row>
    <row r="50" spans="1:9">
      <c r="A50" s="125" t="s">
        <v>113</v>
      </c>
      <c r="B50" s="84"/>
      <c r="C50" s="84"/>
      <c r="D50" s="84"/>
      <c r="E50" s="84"/>
      <c r="F50" s="84"/>
      <c r="G50" s="84"/>
      <c r="H50" s="84"/>
      <c r="I50" s="89"/>
    </row>
    <row r="51" spans="1:9">
      <c r="B51" s="84"/>
      <c r="C51" s="84"/>
      <c r="D51" s="84"/>
      <c r="E51" s="84"/>
      <c r="F51" s="84"/>
      <c r="G51" s="84"/>
      <c r="H51" s="84"/>
      <c r="I51" s="89"/>
    </row>
    <row r="52" spans="1:9" ht="13.8" thickBot="1">
      <c r="B52" s="1">
        <v>274</v>
      </c>
      <c r="C52" s="126" t="s">
        <v>114</v>
      </c>
      <c r="D52" s="84"/>
      <c r="E52" s="1">
        <v>783</v>
      </c>
      <c r="F52" s="126" t="s">
        <v>115</v>
      </c>
      <c r="G52" s="84"/>
      <c r="H52" s="1"/>
      <c r="I52" s="85"/>
    </row>
    <row r="53" spans="1:9" ht="13.8" thickTop="1">
      <c r="B53" s="84"/>
      <c r="C53" s="2">
        <v>60</v>
      </c>
      <c r="D53" s="84"/>
      <c r="E53" s="84">
        <v>60</v>
      </c>
      <c r="F53" s="77"/>
      <c r="G53" s="84"/>
      <c r="H53" s="84"/>
      <c r="I53" s="86"/>
    </row>
    <row r="54" spans="1:9">
      <c r="B54" s="84"/>
      <c r="C54" s="3"/>
      <c r="D54" s="84"/>
      <c r="E54" s="84"/>
      <c r="F54" s="3"/>
      <c r="G54" s="84"/>
      <c r="H54" s="84"/>
      <c r="I54" s="87"/>
    </row>
    <row r="55" spans="1:9">
      <c r="B55" s="84"/>
      <c r="C55" s="79">
        <f>C53</f>
        <v>60</v>
      </c>
      <c r="D55" s="84"/>
      <c r="E55" s="79">
        <f>E53</f>
        <v>60</v>
      </c>
      <c r="F55" s="3"/>
      <c r="G55" s="84"/>
      <c r="H55" s="84"/>
      <c r="I55" s="87"/>
    </row>
    <row r="56" spans="1:9">
      <c r="B56" s="84"/>
      <c r="C56" s="3"/>
      <c r="D56" s="84"/>
      <c r="E56" s="84"/>
      <c r="F56" s="3"/>
      <c r="G56" s="84"/>
      <c r="H56" s="84"/>
      <c r="I56" s="87"/>
    </row>
    <row r="57" spans="1:9">
      <c r="B57" s="84"/>
      <c r="C57" s="3"/>
      <c r="D57" s="84"/>
      <c r="E57" s="84"/>
      <c r="F57" s="3"/>
      <c r="G57" s="84"/>
      <c r="H57" s="84"/>
      <c r="I57" s="87"/>
    </row>
    <row r="58" spans="1:9">
      <c r="B58" s="84"/>
      <c r="C58" s="3"/>
      <c r="D58" s="84"/>
      <c r="E58" s="84"/>
      <c r="F58" s="3"/>
      <c r="G58" s="84"/>
      <c r="H58" s="84"/>
      <c r="I58" s="87"/>
    </row>
    <row r="59" spans="1:9">
      <c r="B59" s="84"/>
      <c r="C59" s="3"/>
      <c r="D59" s="84"/>
      <c r="E59" s="84"/>
      <c r="F59" s="3"/>
      <c r="G59" s="84"/>
      <c r="H59" s="84"/>
      <c r="I59" s="87"/>
    </row>
    <row r="60" spans="1:9">
      <c r="A60" s="125" t="s">
        <v>116</v>
      </c>
      <c r="B60" s="84"/>
      <c r="C60" s="84"/>
      <c r="D60" s="84"/>
      <c r="E60" s="84"/>
      <c r="F60" s="84"/>
      <c r="G60" s="84"/>
      <c r="H60" s="84"/>
      <c r="I60" s="89"/>
    </row>
    <row r="61" spans="1:9" ht="13.8" thickBot="1">
      <c r="B61" s="1">
        <v>62217</v>
      </c>
      <c r="C61" s="126" t="s">
        <v>117</v>
      </c>
      <c r="D61" s="84"/>
      <c r="E61" s="1">
        <v>272</v>
      </c>
      <c r="F61" s="126" t="s">
        <v>105</v>
      </c>
      <c r="G61" s="84"/>
      <c r="H61" s="1"/>
      <c r="I61" s="85"/>
    </row>
    <row r="62" spans="1:9" ht="13.8" thickTop="1">
      <c r="B62" s="84"/>
      <c r="C62" s="2">
        <v>15</v>
      </c>
      <c r="D62" s="84"/>
      <c r="E62" s="84">
        <v>15</v>
      </c>
      <c r="F62" s="77"/>
      <c r="G62" s="84"/>
      <c r="H62" s="84"/>
      <c r="I62" s="86"/>
    </row>
    <row r="63" spans="1:9">
      <c r="B63" s="84"/>
      <c r="C63" s="3"/>
      <c r="D63" s="84"/>
      <c r="E63" s="84"/>
      <c r="F63" s="3"/>
      <c r="G63" s="84"/>
      <c r="H63" s="84"/>
      <c r="I63" s="87"/>
    </row>
    <row r="64" spans="1:9">
      <c r="B64" s="84"/>
      <c r="C64" s="79">
        <f>C62</f>
        <v>15</v>
      </c>
      <c r="D64" s="84"/>
      <c r="E64" s="79">
        <f>E62</f>
        <v>15</v>
      </c>
      <c r="F64" s="3"/>
      <c r="G64" s="84"/>
      <c r="H64" s="84"/>
      <c r="I64" s="87"/>
    </row>
    <row r="65" spans="1:14">
      <c r="B65" s="84"/>
      <c r="C65" s="3"/>
      <c r="D65" s="84"/>
      <c r="E65" s="84"/>
      <c r="F65" s="3"/>
      <c r="G65" s="84"/>
      <c r="H65" s="84"/>
      <c r="I65" s="87"/>
    </row>
    <row r="66" spans="1:14">
      <c r="B66" s="88"/>
      <c r="C66" s="3"/>
      <c r="D66" s="84"/>
      <c r="E66" s="84"/>
      <c r="F66" s="3"/>
      <c r="G66" s="84"/>
      <c r="H66" s="84"/>
      <c r="I66" s="87"/>
    </row>
    <row r="67" spans="1:14">
      <c r="B67" s="84"/>
      <c r="C67" s="3"/>
      <c r="D67" s="84"/>
      <c r="E67" s="84"/>
      <c r="F67" s="3"/>
      <c r="G67" s="84"/>
      <c r="H67" s="84"/>
      <c r="I67" s="87"/>
    </row>
    <row r="68" spans="1:14" ht="13.8" thickBot="1">
      <c r="B68" s="76"/>
      <c r="C68" s="92"/>
      <c r="D68" s="76"/>
      <c r="E68" s="76"/>
      <c r="F68" s="92"/>
      <c r="G68" s="76"/>
      <c r="H68" s="76"/>
      <c r="I68" s="93"/>
    </row>
    <row r="70" spans="1:14">
      <c r="A70" s="125" t="s">
        <v>118</v>
      </c>
      <c r="B70" s="84"/>
      <c r="C70" s="84"/>
      <c r="D70" s="84"/>
      <c r="E70" s="84"/>
      <c r="F70" s="84"/>
      <c r="G70" s="84"/>
      <c r="H70" s="84"/>
      <c r="I70" s="89"/>
    </row>
    <row r="71" spans="1:14" ht="13.8" thickBot="1">
      <c r="B71" s="1">
        <v>6711</v>
      </c>
      <c r="C71" s="126" t="s">
        <v>119</v>
      </c>
      <c r="D71" s="84"/>
      <c r="E71" s="1">
        <v>281</v>
      </c>
      <c r="F71" s="126" t="s">
        <v>120</v>
      </c>
      <c r="G71" s="84"/>
      <c r="H71" s="1"/>
      <c r="I71" s="85"/>
      <c r="K71" t="s">
        <v>134</v>
      </c>
      <c r="L71">
        <v>200</v>
      </c>
      <c r="M71" t="s">
        <v>133</v>
      </c>
      <c r="N71">
        <f>L71*0.25</f>
        <v>50</v>
      </c>
    </row>
    <row r="72" spans="1:14" ht="13.8" thickTop="1">
      <c r="B72" s="152">
        <f>N74</f>
        <v>200</v>
      </c>
      <c r="C72" s="2"/>
      <c r="D72" s="84"/>
      <c r="E72" s="84"/>
      <c r="F72" s="151">
        <f>N74</f>
        <v>200</v>
      </c>
      <c r="G72" s="84"/>
      <c r="H72" s="84"/>
      <c r="I72" s="86"/>
      <c r="K72" t="s">
        <v>135</v>
      </c>
      <c r="L72">
        <v>100</v>
      </c>
      <c r="M72" t="s">
        <v>136</v>
      </c>
      <c r="N72">
        <f>L72*0.75</f>
        <v>75</v>
      </c>
    </row>
    <row r="73" spans="1:14">
      <c r="B73" s="84"/>
      <c r="C73" s="3"/>
      <c r="D73" s="84"/>
      <c r="E73" s="84"/>
      <c r="F73" s="3"/>
      <c r="G73" s="84"/>
      <c r="H73" s="84"/>
      <c r="I73" s="87"/>
      <c r="K73" t="s">
        <v>137</v>
      </c>
      <c r="L73">
        <v>100</v>
      </c>
      <c r="M73" t="s">
        <v>136</v>
      </c>
      <c r="N73">
        <f>L73*0.75</f>
        <v>75</v>
      </c>
    </row>
    <row r="74" spans="1:14">
      <c r="B74" s="79">
        <f>B72</f>
        <v>200</v>
      </c>
      <c r="C74" s="79"/>
      <c r="D74" s="84"/>
      <c r="E74" s="79"/>
      <c r="F74" s="79">
        <f>F72</f>
        <v>200</v>
      </c>
      <c r="G74" s="84"/>
      <c r="H74" s="84"/>
      <c r="I74" s="87"/>
      <c r="M74" t="s">
        <v>138</v>
      </c>
      <c r="N74" s="150">
        <f>SUM(N71:N73)</f>
        <v>200</v>
      </c>
    </row>
    <row r="75" spans="1:14">
      <c r="B75" s="84"/>
      <c r="C75" s="3"/>
      <c r="D75" s="84"/>
      <c r="E75" s="84"/>
      <c r="F75" s="3"/>
      <c r="G75" s="84"/>
      <c r="H75" s="84"/>
      <c r="I75" s="87"/>
    </row>
    <row r="76" spans="1:14">
      <c r="B76" s="88"/>
      <c r="C76" s="3"/>
      <c r="D76" s="84"/>
      <c r="E76" s="84"/>
      <c r="F76" s="3"/>
      <c r="G76" s="84"/>
      <c r="H76" s="84"/>
      <c r="I76" s="87"/>
    </row>
    <row r="77" spans="1:14">
      <c r="B77" s="84"/>
      <c r="C77" s="3"/>
      <c r="D77" s="84"/>
      <c r="E77" s="84"/>
      <c r="F77" s="3"/>
      <c r="G77" s="84"/>
      <c r="H77" s="84"/>
      <c r="I77" s="87"/>
    </row>
    <row r="78" spans="1:14" ht="13.8" thickBot="1">
      <c r="B78" s="76"/>
      <c r="C78" s="92"/>
      <c r="D78" s="76"/>
      <c r="E78" s="76"/>
      <c r="F78" s="92"/>
      <c r="G78" s="76"/>
      <c r="H78" s="76"/>
      <c r="I78" s="93"/>
    </row>
    <row r="80" spans="1:14">
      <c r="A80" s="125" t="s">
        <v>121</v>
      </c>
      <c r="B80" s="84"/>
      <c r="C80" s="84"/>
      <c r="D80" s="84"/>
      <c r="E80" s="84"/>
      <c r="F80" s="84"/>
      <c r="G80" s="84"/>
      <c r="H80" s="84"/>
      <c r="I80" s="89"/>
    </row>
    <row r="81" spans="2:12" ht="13.8" thickBot="1">
      <c r="B81" s="1">
        <v>6624</v>
      </c>
      <c r="C81" s="126" t="s">
        <v>122</v>
      </c>
      <c r="D81" s="84"/>
      <c r="E81" s="1">
        <v>4824</v>
      </c>
      <c r="F81" s="126" t="s">
        <v>123</v>
      </c>
      <c r="G81" s="84"/>
      <c r="H81" s="1"/>
      <c r="I81" s="85"/>
      <c r="K81" t="s">
        <v>126</v>
      </c>
    </row>
    <row r="82" spans="2:12" ht="13.8" thickTop="1">
      <c r="B82" s="84">
        <v>1500</v>
      </c>
      <c r="C82" s="2"/>
      <c r="D82" s="84"/>
      <c r="E82" s="84"/>
      <c r="F82" s="77">
        <v>1500</v>
      </c>
      <c r="G82" s="84"/>
      <c r="H82" s="84"/>
      <c r="I82" s="86"/>
      <c r="K82" t="s">
        <v>127</v>
      </c>
      <c r="L82">
        <f>6000*0.25</f>
        <v>1500</v>
      </c>
    </row>
    <row r="83" spans="2:12">
      <c r="B83" s="84"/>
      <c r="C83" s="3"/>
      <c r="D83" s="84"/>
      <c r="E83" s="84"/>
      <c r="F83" s="3"/>
      <c r="G83" s="84"/>
      <c r="H83" s="84"/>
      <c r="I83" s="87"/>
    </row>
    <row r="84" spans="2:12">
      <c r="B84" s="79">
        <f>B82</f>
        <v>1500</v>
      </c>
      <c r="C84" s="79"/>
      <c r="D84" s="84"/>
      <c r="E84" s="79"/>
      <c r="F84" s="79">
        <f>F82</f>
        <v>1500</v>
      </c>
      <c r="G84" s="84"/>
      <c r="H84" s="84"/>
      <c r="I84" s="87"/>
    </row>
    <row r="85" spans="2:12">
      <c r="B85" s="84"/>
      <c r="C85" s="3"/>
      <c r="D85" s="84"/>
      <c r="E85" s="84"/>
      <c r="F85" s="3"/>
      <c r="G85" s="84"/>
      <c r="H85" s="84"/>
      <c r="I85" s="87"/>
    </row>
    <row r="86" spans="2:12">
      <c r="B86" s="88"/>
      <c r="C86" s="3"/>
      <c r="D86" s="84"/>
      <c r="E86" s="84"/>
      <c r="F86" s="3"/>
      <c r="G86" s="84"/>
      <c r="H86" s="84"/>
      <c r="I86" s="87"/>
    </row>
    <row r="87" spans="2:12">
      <c r="B87" s="84"/>
      <c r="C87" s="3"/>
      <c r="D87" s="84"/>
      <c r="E87" s="84"/>
      <c r="F87" s="3"/>
      <c r="G87" s="84"/>
      <c r="H87" s="84"/>
      <c r="I87" s="87"/>
    </row>
    <row r="88" spans="2:12" ht="13.8" thickBot="1">
      <c r="B88" s="76"/>
      <c r="C88" s="92"/>
      <c r="D88" s="76"/>
      <c r="E88" s="76"/>
      <c r="F88" s="92"/>
      <c r="G88" s="76"/>
      <c r="H88" s="76"/>
      <c r="I88" s="93"/>
    </row>
    <row r="89" spans="2:12" ht="13.8" thickBot="1">
      <c r="B89" s="1">
        <v>6626</v>
      </c>
      <c r="C89" s="126" t="s">
        <v>124</v>
      </c>
      <c r="D89" s="84"/>
      <c r="E89" s="1">
        <v>4826</v>
      </c>
      <c r="F89" s="126" t="s">
        <v>123</v>
      </c>
      <c r="G89" s="84"/>
      <c r="H89" s="1"/>
      <c r="I89" s="85"/>
    </row>
    <row r="90" spans="2:12" ht="13.8" thickTop="1">
      <c r="B90" s="84">
        <v>240</v>
      </c>
      <c r="C90" s="2"/>
      <c r="D90" s="84"/>
      <c r="E90" s="84"/>
      <c r="F90" s="77">
        <v>240</v>
      </c>
      <c r="G90" s="84"/>
      <c r="H90" s="84"/>
      <c r="I90" s="86"/>
      <c r="K90" t="s">
        <v>128</v>
      </c>
    </row>
    <row r="91" spans="2:12">
      <c r="B91" s="84"/>
      <c r="C91" s="3"/>
      <c r="D91" s="84"/>
      <c r="E91" s="84"/>
      <c r="F91" s="3"/>
      <c r="G91" s="84"/>
      <c r="H91" s="84"/>
      <c r="I91" s="87"/>
      <c r="K91" t="s">
        <v>129</v>
      </c>
      <c r="L91">
        <f>1200*0.2</f>
        <v>240</v>
      </c>
    </row>
    <row r="92" spans="2:12">
      <c r="B92" s="79">
        <f>B90</f>
        <v>240</v>
      </c>
      <c r="C92" s="79"/>
      <c r="D92" s="84"/>
      <c r="E92" s="79"/>
      <c r="F92" s="79">
        <f>F90</f>
        <v>240</v>
      </c>
      <c r="G92" s="84"/>
      <c r="H92" s="84"/>
      <c r="I92" s="87"/>
    </row>
    <row r="93" spans="2:12">
      <c r="B93" s="84"/>
      <c r="C93" s="3"/>
      <c r="D93" s="84"/>
      <c r="E93" s="84"/>
      <c r="F93" s="3"/>
      <c r="G93" s="84"/>
      <c r="H93" s="84"/>
      <c r="I93" s="87"/>
    </row>
    <row r="94" spans="2:12">
      <c r="B94" s="88"/>
      <c r="C94" s="3"/>
      <c r="D94" s="84"/>
      <c r="E94" s="84"/>
      <c r="F94" s="3"/>
      <c r="G94" s="84"/>
      <c r="H94" s="84"/>
      <c r="I94" s="87"/>
    </row>
    <row r="95" spans="2:12">
      <c r="B95" s="84"/>
      <c r="C95" s="3"/>
      <c r="D95" s="84"/>
      <c r="E95" s="84"/>
      <c r="F95" s="3"/>
      <c r="G95" s="84"/>
      <c r="H95" s="84"/>
      <c r="I95" s="87"/>
    </row>
    <row r="97" spans="2:12" ht="13.8" thickBot="1">
      <c r="B97" s="1">
        <v>6832</v>
      </c>
      <c r="C97" s="126" t="s">
        <v>125</v>
      </c>
      <c r="D97" s="84"/>
      <c r="E97" s="1">
        <v>4812</v>
      </c>
      <c r="F97" s="126" t="s">
        <v>123</v>
      </c>
      <c r="G97" s="84"/>
      <c r="H97" s="1"/>
      <c r="I97" s="85"/>
      <c r="K97" t="s">
        <v>130</v>
      </c>
    </row>
    <row r="98" spans="2:12" ht="13.8" thickTop="1">
      <c r="B98" s="84">
        <v>200</v>
      </c>
      <c r="C98" s="2"/>
      <c r="D98" s="84"/>
      <c r="E98" s="84"/>
      <c r="F98" s="77">
        <v>200</v>
      </c>
      <c r="G98" s="84"/>
      <c r="H98" s="84"/>
      <c r="I98" s="86"/>
      <c r="K98" t="s">
        <v>131</v>
      </c>
      <c r="L98">
        <f>10000*0.02</f>
        <v>200</v>
      </c>
    </row>
    <row r="99" spans="2:12">
      <c r="B99" s="84"/>
      <c r="C99" s="3"/>
      <c r="D99" s="84"/>
      <c r="E99" s="84"/>
      <c r="F99" s="3"/>
      <c r="G99" s="84"/>
      <c r="H99" s="84"/>
      <c r="I99" s="87"/>
    </row>
    <row r="100" spans="2:12">
      <c r="B100" s="79">
        <f>B98</f>
        <v>200</v>
      </c>
      <c r="C100" s="79"/>
      <c r="D100" s="84"/>
      <c r="E100" s="79"/>
      <c r="F100" s="79">
        <f>F98</f>
        <v>200</v>
      </c>
      <c r="G100" s="84"/>
      <c r="H100" s="84"/>
      <c r="I100" s="87"/>
    </row>
    <row r="101" spans="2:12">
      <c r="B101" s="84"/>
      <c r="C101" s="3"/>
      <c r="D101" s="84"/>
      <c r="E101" s="84"/>
      <c r="F101" s="3"/>
      <c r="G101" s="84"/>
      <c r="H101" s="84"/>
      <c r="I101" s="87"/>
    </row>
    <row r="102" spans="2:12">
      <c r="B102" s="88"/>
      <c r="C102" s="3"/>
      <c r="D102" s="84"/>
      <c r="E102" s="84"/>
      <c r="F102" s="3"/>
      <c r="G102" s="84"/>
      <c r="H102" s="84"/>
      <c r="I102" s="87"/>
    </row>
    <row r="103" spans="2:12">
      <c r="B103" s="84"/>
      <c r="C103" s="3"/>
      <c r="D103" s="84"/>
      <c r="E103" s="84"/>
      <c r="F103" s="3"/>
      <c r="G103" s="84"/>
      <c r="H103" s="84"/>
      <c r="I103" s="87"/>
    </row>
  </sheetData>
  <pageMargins left="0.7" right="0.7" top="0.75" bottom="0.75" header="0.3" footer="0.3"/>
  <pageSetup paperSize="9" orientation="portrait" horizontalDpi="4294967292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J104"/>
  <sheetViews>
    <sheetView topLeftCell="A35" workbookViewId="0">
      <selection activeCell="B43" sqref="B43:I50"/>
    </sheetView>
  </sheetViews>
  <sheetFormatPr defaultRowHeight="13.2"/>
  <cols>
    <col min="2" max="2" width="9.109375" bestFit="1" customWidth="1"/>
    <col min="6" max="6" width="9.109375" bestFit="1" customWidth="1"/>
  </cols>
  <sheetData>
    <row r="3" spans="2:10" ht="13.8" thickBot="1">
      <c r="B3" s="125">
        <v>61</v>
      </c>
      <c r="C3" s="126" t="s">
        <v>139</v>
      </c>
      <c r="D3" s="84"/>
      <c r="E3" s="1">
        <v>62</v>
      </c>
      <c r="F3" s="126" t="s">
        <v>141</v>
      </c>
      <c r="G3" s="84"/>
      <c r="H3" s="1">
        <v>64</v>
      </c>
      <c r="I3" s="127" t="s">
        <v>142</v>
      </c>
    </row>
    <row r="4" spans="2:10" ht="13.8" thickTop="1">
      <c r="B4" s="77">
        <f>'a) Movimentos de Rectificação'!H16</f>
        <v>24450</v>
      </c>
      <c r="C4" s="156">
        <v>24450</v>
      </c>
      <c r="D4" s="154" t="s">
        <v>140</v>
      </c>
      <c r="E4" s="84">
        <v>1100</v>
      </c>
      <c r="F4" s="155">
        <f>'a) Movimentos de Rectificação'!F25</f>
        <v>50</v>
      </c>
      <c r="G4" s="84"/>
      <c r="H4" s="84">
        <v>1800</v>
      </c>
      <c r="I4" s="157">
        <v>1800</v>
      </c>
      <c r="J4" s="125" t="s">
        <v>140</v>
      </c>
    </row>
    <row r="5" spans="2:10">
      <c r="B5" s="84"/>
      <c r="C5" s="78"/>
      <c r="D5" s="84"/>
      <c r="E5" s="153">
        <f>'a) Movimentos de Rectificação'!B46</f>
        <v>30</v>
      </c>
      <c r="F5" s="3">
        <f>'a) Movimentos de Rectificação'!C62</f>
        <v>15</v>
      </c>
      <c r="G5" s="84"/>
      <c r="H5" s="84"/>
      <c r="I5" s="87"/>
    </row>
    <row r="6" spans="2:10">
      <c r="B6" s="84"/>
      <c r="C6" s="3"/>
      <c r="D6" s="84"/>
      <c r="E6" s="84"/>
      <c r="F6" s="3"/>
      <c r="G6" s="84"/>
      <c r="H6" s="84"/>
      <c r="I6" s="87"/>
    </row>
    <row r="7" spans="2:10">
      <c r="B7" s="84"/>
      <c r="C7" s="79"/>
      <c r="D7" s="84"/>
      <c r="E7" s="79">
        <f>SUM(E4:E5)-SUM(F4:F5)</f>
        <v>1065</v>
      </c>
      <c r="F7" s="79">
        <f>E7</f>
        <v>1065</v>
      </c>
      <c r="G7" s="154" t="s">
        <v>140</v>
      </c>
      <c r="H7" s="88"/>
      <c r="I7" s="79"/>
    </row>
    <row r="8" spans="2:10">
      <c r="B8" s="84"/>
      <c r="C8" s="3"/>
      <c r="D8" s="84"/>
      <c r="E8" s="84"/>
      <c r="F8" s="3"/>
      <c r="G8" s="84"/>
      <c r="H8" s="84"/>
      <c r="I8" s="87"/>
    </row>
    <row r="9" spans="2:10">
      <c r="B9" s="84"/>
      <c r="C9" s="3"/>
      <c r="D9" s="84"/>
      <c r="E9" s="84"/>
      <c r="F9" s="3"/>
      <c r="G9" s="84"/>
      <c r="H9" s="84"/>
      <c r="I9" s="87"/>
    </row>
    <row r="10" spans="2:10">
      <c r="B10" s="84"/>
      <c r="C10" s="3"/>
      <c r="D10" s="84"/>
      <c r="E10" s="84"/>
      <c r="F10" s="3"/>
      <c r="G10" s="84"/>
      <c r="H10" s="84"/>
      <c r="I10" s="87"/>
    </row>
    <row r="11" spans="2:10">
      <c r="B11" s="84"/>
      <c r="C11" s="84"/>
      <c r="D11" s="84"/>
      <c r="E11" s="84"/>
      <c r="F11" s="84"/>
      <c r="G11" s="84"/>
      <c r="H11" s="84"/>
      <c r="I11" s="89"/>
    </row>
    <row r="12" spans="2:10">
      <c r="B12" s="84"/>
      <c r="C12" s="84"/>
      <c r="D12" s="84"/>
      <c r="E12" s="84"/>
      <c r="F12" s="84"/>
      <c r="G12" s="84"/>
      <c r="H12" s="84"/>
      <c r="I12" s="89"/>
    </row>
    <row r="13" spans="2:10" ht="13.8" thickBot="1">
      <c r="B13" s="1">
        <v>66</v>
      </c>
      <c r="C13" s="126" t="s">
        <v>143</v>
      </c>
      <c r="D13" s="84"/>
      <c r="E13" s="1">
        <v>67</v>
      </c>
      <c r="F13" s="126" t="s">
        <v>144</v>
      </c>
      <c r="G13" s="84"/>
      <c r="H13" s="1">
        <v>68</v>
      </c>
      <c r="I13" s="127" t="s">
        <v>52</v>
      </c>
    </row>
    <row r="14" spans="2:10" ht="13.8" thickTop="1">
      <c r="B14" s="84">
        <f>'a) Movimentos de Rectificação'!B82</f>
        <v>1500</v>
      </c>
      <c r="C14" s="77"/>
      <c r="D14" s="84"/>
      <c r="E14" s="84">
        <f>'a) Movimentos de Rectificação'!B72</f>
        <v>200</v>
      </c>
      <c r="F14" s="77"/>
      <c r="G14" s="84"/>
      <c r="H14" s="84">
        <v>450</v>
      </c>
      <c r="I14" s="100"/>
    </row>
    <row r="15" spans="2:10">
      <c r="B15" s="84">
        <f>'a) Movimentos de Rectificação'!B90</f>
        <v>240</v>
      </c>
      <c r="C15" s="78"/>
      <c r="D15" s="84"/>
      <c r="E15" s="84"/>
      <c r="F15" s="3"/>
      <c r="G15" s="84"/>
      <c r="H15" s="84">
        <f>'a) Movimentos de Rectificação'!B98</f>
        <v>200</v>
      </c>
      <c r="I15" s="87"/>
    </row>
    <row r="16" spans="2:10">
      <c r="B16" s="84"/>
      <c r="C16" s="3"/>
      <c r="D16" s="84"/>
      <c r="E16" s="84"/>
      <c r="F16" s="3"/>
      <c r="G16" s="84"/>
      <c r="H16" s="84"/>
      <c r="I16" s="87"/>
    </row>
    <row r="17" spans="2:10">
      <c r="B17" s="84">
        <f>SUM(B14:B15)</f>
        <v>1740</v>
      </c>
      <c r="C17" s="79">
        <f>B17</f>
        <v>1740</v>
      </c>
      <c r="D17" s="154" t="s">
        <v>140</v>
      </c>
      <c r="E17" s="158">
        <f>SUM(E14:E15)-SUM(F14:F16)</f>
        <v>200</v>
      </c>
      <c r="F17" s="79">
        <f>E17</f>
        <v>200</v>
      </c>
      <c r="G17" s="154" t="s">
        <v>140</v>
      </c>
      <c r="H17" s="158">
        <f>SUM(H14:H15)</f>
        <v>650</v>
      </c>
      <c r="I17" s="161">
        <f>H17</f>
        <v>650</v>
      </c>
      <c r="J17" s="125" t="s">
        <v>140</v>
      </c>
    </row>
    <row r="18" spans="2:10">
      <c r="B18" s="84"/>
      <c r="C18" s="3"/>
      <c r="D18" s="84"/>
      <c r="E18" s="84"/>
      <c r="F18" s="3"/>
      <c r="G18" s="84"/>
      <c r="H18" s="84"/>
      <c r="I18" s="87"/>
    </row>
    <row r="19" spans="2:10">
      <c r="B19" s="84"/>
      <c r="C19" s="3"/>
      <c r="D19" s="84"/>
      <c r="E19" s="84"/>
      <c r="F19" s="3"/>
      <c r="G19" s="84"/>
      <c r="H19" s="84"/>
      <c r="I19" s="87"/>
    </row>
    <row r="20" spans="2:10">
      <c r="B20" s="84"/>
      <c r="C20" s="3"/>
      <c r="D20" s="84"/>
      <c r="E20" s="84"/>
      <c r="F20" s="3"/>
      <c r="G20" s="84"/>
      <c r="H20" s="84"/>
      <c r="I20" s="87"/>
    </row>
    <row r="21" spans="2:10">
      <c r="B21" s="84"/>
      <c r="C21" s="84"/>
      <c r="D21" s="84"/>
      <c r="E21" s="84"/>
      <c r="F21" s="84"/>
      <c r="G21" s="84"/>
      <c r="H21" s="84"/>
      <c r="I21" s="89"/>
    </row>
    <row r="22" spans="2:10">
      <c r="B22" s="84"/>
      <c r="C22" s="84"/>
      <c r="D22" s="84"/>
      <c r="E22" s="84"/>
      <c r="F22" s="84"/>
      <c r="G22" s="84"/>
      <c r="H22" s="84"/>
      <c r="I22" s="89"/>
    </row>
    <row r="23" spans="2:10" ht="13.8" thickBot="1">
      <c r="B23" s="1">
        <v>69</v>
      </c>
      <c r="C23" s="126" t="s">
        <v>145</v>
      </c>
      <c r="D23" s="84"/>
      <c r="E23" s="1"/>
      <c r="F23" s="126"/>
      <c r="G23" s="84"/>
      <c r="H23" s="94"/>
      <c r="I23" s="162"/>
    </row>
    <row r="24" spans="2:10" ht="13.8" thickTop="1">
      <c r="B24" s="84">
        <f>'a) Movimentos de Rectificação'!B33</f>
        <v>110</v>
      </c>
      <c r="C24" s="2"/>
      <c r="D24" s="84"/>
      <c r="E24" s="84"/>
      <c r="F24" s="2"/>
      <c r="G24" s="84"/>
      <c r="H24" s="96"/>
      <c r="I24" s="97"/>
    </row>
    <row r="25" spans="2:10">
      <c r="B25" s="84"/>
      <c r="C25" s="3"/>
      <c r="D25" s="84"/>
      <c r="E25" s="84"/>
      <c r="F25" s="3"/>
      <c r="G25" s="84"/>
      <c r="H25" s="96"/>
      <c r="I25" s="98"/>
    </row>
    <row r="26" spans="2:10">
      <c r="B26" s="158">
        <f>B24</f>
        <v>110</v>
      </c>
      <c r="C26" s="79">
        <f>B26</f>
        <v>110</v>
      </c>
      <c r="D26" s="154" t="s">
        <v>140</v>
      </c>
      <c r="E26" s="84"/>
      <c r="F26" s="158"/>
      <c r="G26" s="154"/>
      <c r="H26" s="96"/>
      <c r="I26" s="98"/>
    </row>
    <row r="27" spans="2:10">
      <c r="B27" s="84"/>
      <c r="C27" s="3"/>
      <c r="D27" s="84"/>
      <c r="E27" s="84"/>
      <c r="F27" s="3"/>
      <c r="G27" s="84"/>
      <c r="H27" s="99"/>
      <c r="I27" s="163"/>
      <c r="J27" s="125"/>
    </row>
    <row r="28" spans="2:10">
      <c r="B28" s="84"/>
      <c r="C28" s="3"/>
      <c r="D28" s="84"/>
      <c r="E28" s="84"/>
      <c r="F28" s="3"/>
      <c r="G28" s="84"/>
      <c r="H28" s="96"/>
      <c r="I28" s="98"/>
    </row>
    <row r="29" spans="2:10">
      <c r="B29" s="84"/>
      <c r="C29" s="3"/>
      <c r="D29" s="84"/>
      <c r="E29" s="84"/>
      <c r="F29" s="3"/>
      <c r="G29" s="84"/>
      <c r="H29" s="96"/>
      <c r="I29" s="98"/>
    </row>
    <row r="30" spans="2:10">
      <c r="B30" s="84"/>
      <c r="C30" s="3"/>
      <c r="D30" s="84"/>
      <c r="E30" s="84"/>
      <c r="F30" s="3"/>
      <c r="G30" s="84"/>
      <c r="H30" s="96"/>
      <c r="I30" s="98"/>
    </row>
    <row r="31" spans="2:10">
      <c r="B31" s="84"/>
      <c r="C31" s="84"/>
      <c r="D31" s="84"/>
      <c r="E31" s="84"/>
      <c r="F31" s="84"/>
      <c r="G31" s="84"/>
      <c r="H31" s="84"/>
      <c r="I31" s="89"/>
    </row>
    <row r="32" spans="2:10">
      <c r="B32" s="84"/>
      <c r="C32" s="84"/>
      <c r="D32" s="84"/>
      <c r="E32" s="84"/>
      <c r="F32" s="84"/>
      <c r="G32" s="84"/>
      <c r="H32" s="84"/>
      <c r="I32" s="89"/>
    </row>
    <row r="33" spans="1:9" ht="13.8" thickBot="1">
      <c r="B33" s="1">
        <v>71</v>
      </c>
      <c r="C33" s="126" t="s">
        <v>146</v>
      </c>
      <c r="D33" s="84"/>
      <c r="E33" s="94">
        <v>78</v>
      </c>
      <c r="F33" s="162" t="s">
        <v>147</v>
      </c>
      <c r="G33" s="84"/>
      <c r="H33" s="126" t="s">
        <v>148</v>
      </c>
      <c r="I33" s="85"/>
    </row>
    <row r="34" spans="1:9" ht="13.8" thickTop="1">
      <c r="B34" s="84">
        <v>400</v>
      </c>
      <c r="C34" s="2">
        <v>35300</v>
      </c>
      <c r="D34" s="84"/>
      <c r="E34" s="96">
        <f>'a) Movimentos de Rectificação'!E53</f>
        <v>60</v>
      </c>
      <c r="F34" s="97">
        <v>780</v>
      </c>
      <c r="G34" s="165" t="s">
        <v>140</v>
      </c>
      <c r="H34" s="164">
        <f>I34</f>
        <v>220</v>
      </c>
      <c r="I34" s="90">
        <v>220</v>
      </c>
    </row>
    <row r="35" spans="1:9">
      <c r="B35" s="84"/>
      <c r="C35" s="3"/>
      <c r="D35" s="84"/>
      <c r="E35" s="96"/>
      <c r="F35" s="98">
        <v>250</v>
      </c>
      <c r="G35" s="84"/>
      <c r="H35" s="84"/>
      <c r="I35" s="87"/>
    </row>
    <row r="36" spans="1:9">
      <c r="A36" s="166" t="s">
        <v>140</v>
      </c>
      <c r="B36" s="164">
        <f>C34-B34</f>
        <v>34900</v>
      </c>
      <c r="C36" s="158">
        <f>B36</f>
        <v>34900</v>
      </c>
      <c r="D36" s="154"/>
      <c r="E36" s="96"/>
      <c r="F36" s="98"/>
      <c r="G36" s="84"/>
      <c r="H36" s="84"/>
      <c r="I36" s="87"/>
    </row>
    <row r="37" spans="1:9">
      <c r="B37" s="84"/>
      <c r="C37" s="3"/>
      <c r="D37" s="165" t="s">
        <v>140</v>
      </c>
      <c r="E37" s="99">
        <f>SUM(F34:F35)-E34</f>
        <v>970</v>
      </c>
      <c r="F37" s="167">
        <f>E37</f>
        <v>970</v>
      </c>
      <c r="G37" s="84"/>
      <c r="H37" s="84"/>
      <c r="I37" s="87"/>
    </row>
    <row r="38" spans="1:9">
      <c r="B38" s="84"/>
      <c r="C38" s="3"/>
      <c r="D38" s="84"/>
      <c r="E38" s="96"/>
      <c r="F38" s="98"/>
      <c r="G38" s="84"/>
      <c r="H38" s="84"/>
      <c r="I38" s="87"/>
    </row>
    <row r="39" spans="1:9">
      <c r="B39" s="84"/>
      <c r="C39" s="3"/>
      <c r="D39" s="84"/>
      <c r="E39" s="96"/>
      <c r="F39" s="98"/>
      <c r="G39" s="84"/>
      <c r="H39" s="84"/>
      <c r="I39" s="87"/>
    </row>
    <row r="40" spans="1:9">
      <c r="B40" s="84"/>
      <c r="C40" s="3"/>
      <c r="D40" s="84"/>
      <c r="E40" s="96"/>
      <c r="F40" s="98"/>
      <c r="G40" s="84"/>
      <c r="H40" s="84"/>
      <c r="I40" s="87"/>
    </row>
    <row r="41" spans="1:9">
      <c r="B41" s="84"/>
      <c r="C41" s="84"/>
      <c r="D41" s="84"/>
      <c r="E41" s="84"/>
      <c r="F41" s="84"/>
      <c r="G41" s="84"/>
      <c r="H41" s="84"/>
      <c r="I41" s="89"/>
    </row>
    <row r="42" spans="1:9">
      <c r="B42" s="84"/>
      <c r="C42" s="84"/>
      <c r="D42" s="84"/>
      <c r="E42" s="84"/>
      <c r="F42" s="84"/>
      <c r="G42" s="84"/>
      <c r="H42" s="84"/>
      <c r="I42" s="89"/>
    </row>
    <row r="43" spans="1:9" ht="13.8" thickBot="1">
      <c r="B43" s="1">
        <v>81</v>
      </c>
      <c r="C43" s="126" t="s">
        <v>149</v>
      </c>
      <c r="D43" s="84"/>
      <c r="E43" s="1">
        <v>82</v>
      </c>
      <c r="F43" s="126" t="s">
        <v>150</v>
      </c>
      <c r="G43" s="84"/>
      <c r="H43" s="1">
        <v>84</v>
      </c>
      <c r="I43" s="127" t="s">
        <v>151</v>
      </c>
    </row>
    <row r="44" spans="1:9" ht="13.8" thickTop="1">
      <c r="B44" s="84">
        <f>C4</f>
        <v>24450</v>
      </c>
      <c r="C44" s="77">
        <f>B36</f>
        <v>34900</v>
      </c>
      <c r="D44" s="91"/>
      <c r="E44" s="168">
        <f>I17</f>
        <v>650</v>
      </c>
      <c r="F44" s="77">
        <f>E37</f>
        <v>970</v>
      </c>
      <c r="G44" s="84"/>
      <c r="H44" s="153">
        <f>C26</f>
        <v>110</v>
      </c>
      <c r="I44" s="86">
        <f>H34</f>
        <v>220</v>
      </c>
    </row>
    <row r="45" spans="1:9">
      <c r="B45" s="153">
        <f>F7</f>
        <v>1065</v>
      </c>
      <c r="C45" s="3"/>
      <c r="D45" s="84"/>
      <c r="E45" s="84"/>
      <c r="F45" s="3"/>
      <c r="G45" s="84"/>
      <c r="H45" s="84"/>
      <c r="I45" s="87"/>
    </row>
    <row r="46" spans="1:9">
      <c r="B46" s="84">
        <f>I4</f>
        <v>1800</v>
      </c>
      <c r="C46" s="3"/>
      <c r="D46" s="84"/>
      <c r="E46" s="84"/>
      <c r="F46" s="3"/>
      <c r="G46" s="84"/>
      <c r="H46" s="84"/>
      <c r="I46" s="87"/>
    </row>
    <row r="47" spans="1:9">
      <c r="B47" s="158">
        <f>C17</f>
        <v>1740</v>
      </c>
      <c r="C47" s="3"/>
      <c r="D47" s="84"/>
      <c r="E47" s="84"/>
      <c r="F47" s="79"/>
      <c r="G47" s="84"/>
      <c r="H47" s="84"/>
      <c r="I47" s="87"/>
    </row>
    <row r="48" spans="1:9">
      <c r="B48" s="153">
        <f>F17</f>
        <v>200</v>
      </c>
      <c r="C48" s="3"/>
      <c r="D48" s="84"/>
      <c r="E48" s="84"/>
      <c r="F48" s="3"/>
      <c r="G48" s="84"/>
      <c r="H48" s="84"/>
      <c r="I48" s="87"/>
    </row>
    <row r="49" spans="1:10">
      <c r="B49" s="84"/>
      <c r="C49" s="3"/>
      <c r="D49" s="84"/>
      <c r="E49" s="84"/>
      <c r="F49" s="3"/>
      <c r="G49" s="84"/>
      <c r="H49" s="84"/>
      <c r="I49" s="87"/>
    </row>
    <row r="50" spans="1:10">
      <c r="A50" s="166" t="s">
        <v>140</v>
      </c>
      <c r="B50" s="164">
        <f>C50</f>
        <v>5645</v>
      </c>
      <c r="C50" s="3">
        <f>C44-SUM(B44:B48)</f>
        <v>5645</v>
      </c>
      <c r="D50" s="165" t="s">
        <v>140</v>
      </c>
      <c r="E50" s="169">
        <f>F50</f>
        <v>320</v>
      </c>
      <c r="F50" s="159">
        <f>F44-E44</f>
        <v>320</v>
      </c>
      <c r="G50" s="165" t="s">
        <v>140</v>
      </c>
      <c r="H50" s="169">
        <f>I50</f>
        <v>110</v>
      </c>
      <c r="I50" s="160">
        <f>I44-H44</f>
        <v>110</v>
      </c>
    </row>
    <row r="51" spans="1:10">
      <c r="B51" s="84"/>
      <c r="C51" s="84"/>
      <c r="D51" s="84"/>
      <c r="E51" s="84"/>
      <c r="F51" s="84"/>
      <c r="G51" s="84"/>
      <c r="H51" s="84"/>
      <c r="I51" s="89"/>
    </row>
    <row r="52" spans="1:10">
      <c r="B52" s="84"/>
      <c r="C52" s="84"/>
      <c r="D52" s="84"/>
      <c r="E52" s="84"/>
      <c r="F52" s="84"/>
      <c r="G52" s="84"/>
      <c r="H52" s="84"/>
      <c r="I52" s="89"/>
    </row>
    <row r="53" spans="1:10" ht="13.8" thickBot="1">
      <c r="B53" s="1">
        <v>85</v>
      </c>
      <c r="C53" s="126" t="s">
        <v>152</v>
      </c>
      <c r="D53" s="84"/>
      <c r="E53" s="84"/>
      <c r="F53" s="154"/>
      <c r="G53" s="84"/>
      <c r="H53" s="84"/>
      <c r="I53" s="84"/>
    </row>
    <row r="54" spans="1:10" ht="13.8" thickTop="1">
      <c r="B54" s="84"/>
      <c r="C54" s="2">
        <f>B50</f>
        <v>5645</v>
      </c>
      <c r="D54" s="84"/>
      <c r="E54" s="84"/>
      <c r="F54" s="91"/>
      <c r="G54" s="84"/>
      <c r="H54" s="84"/>
      <c r="I54" s="84"/>
    </row>
    <row r="55" spans="1:10">
      <c r="B55" s="84"/>
      <c r="C55" s="159">
        <f>E50</f>
        <v>320</v>
      </c>
      <c r="D55" s="84"/>
      <c r="E55" s="84"/>
      <c r="F55" s="84"/>
      <c r="G55" s="84"/>
      <c r="H55" s="84"/>
      <c r="I55" s="84"/>
    </row>
    <row r="56" spans="1:10">
      <c r="B56" s="84"/>
      <c r="C56" s="158">
        <f>H50</f>
        <v>110</v>
      </c>
      <c r="D56" s="84"/>
      <c r="E56" s="169"/>
      <c r="F56" s="84"/>
      <c r="G56" s="84"/>
      <c r="H56" s="84"/>
      <c r="I56" s="84"/>
    </row>
    <row r="57" spans="1:10">
      <c r="B57" s="84"/>
      <c r="C57" s="3"/>
      <c r="D57" s="84"/>
      <c r="E57" s="84"/>
      <c r="F57" s="84"/>
      <c r="G57" s="84"/>
      <c r="H57" s="84"/>
      <c r="I57" s="84"/>
    </row>
    <row r="58" spans="1:10">
      <c r="B58" s="84"/>
      <c r="C58" s="170">
        <f>SUM(C54:C56)</f>
        <v>6075</v>
      </c>
      <c r="D58" s="84"/>
      <c r="E58" s="84"/>
      <c r="F58" s="84"/>
      <c r="G58" s="84"/>
      <c r="H58" s="84"/>
      <c r="I58" s="84"/>
    </row>
    <row r="59" spans="1:10">
      <c r="B59" s="84"/>
      <c r="C59" s="3"/>
      <c r="D59" s="84"/>
      <c r="E59" s="84"/>
      <c r="F59" s="84"/>
      <c r="G59" s="84"/>
      <c r="H59" s="84"/>
      <c r="I59" s="84"/>
    </row>
    <row r="60" spans="1:10">
      <c r="B60" s="84"/>
      <c r="C60" s="3"/>
      <c r="D60" s="84"/>
      <c r="E60" s="84"/>
      <c r="F60" s="84"/>
      <c r="G60" s="84"/>
      <c r="H60" s="84"/>
      <c r="I60" s="84"/>
    </row>
    <row r="61" spans="1:10">
      <c r="B61" s="84"/>
      <c r="C61" s="84"/>
      <c r="D61" s="84"/>
      <c r="E61" s="84"/>
      <c r="F61" s="84"/>
      <c r="G61" s="84"/>
      <c r="H61" s="84"/>
      <c r="I61" s="84"/>
    </row>
    <row r="62" spans="1:10">
      <c r="B62" s="84"/>
      <c r="C62" s="154"/>
      <c r="D62" s="84"/>
      <c r="E62" s="84"/>
      <c r="F62" s="154"/>
      <c r="G62" s="84"/>
      <c r="H62" s="84"/>
      <c r="I62" s="84"/>
      <c r="J62" s="84"/>
    </row>
    <row r="63" spans="1:10">
      <c r="B63" s="84"/>
      <c r="C63" s="84"/>
      <c r="D63" s="84"/>
      <c r="E63" s="84"/>
      <c r="F63" s="91"/>
      <c r="G63" s="84"/>
      <c r="H63" s="84"/>
      <c r="I63" s="84"/>
      <c r="J63" s="84"/>
    </row>
    <row r="64" spans="1:10">
      <c r="B64" s="84"/>
      <c r="C64" s="84"/>
      <c r="D64" s="84"/>
      <c r="E64" s="84"/>
      <c r="F64" s="84"/>
      <c r="G64" s="84"/>
      <c r="H64" s="84"/>
      <c r="I64" s="84"/>
      <c r="J64" s="84"/>
    </row>
    <row r="65" spans="2:10">
      <c r="B65" s="84"/>
      <c r="C65" s="169"/>
      <c r="D65" s="84"/>
      <c r="E65" s="169"/>
      <c r="F65" s="84"/>
      <c r="G65" s="84"/>
      <c r="H65" s="84"/>
      <c r="I65" s="84"/>
      <c r="J65" s="84"/>
    </row>
    <row r="66" spans="2:10">
      <c r="B66" s="84"/>
      <c r="C66" s="84"/>
      <c r="D66" s="84"/>
      <c r="E66" s="84"/>
      <c r="F66" s="84"/>
      <c r="G66" s="84"/>
      <c r="H66" s="84"/>
      <c r="I66" s="84"/>
      <c r="J66" s="84"/>
    </row>
    <row r="67" spans="2:10">
      <c r="B67" s="88"/>
      <c r="C67" s="84"/>
      <c r="D67" s="84"/>
      <c r="E67" s="84"/>
      <c r="F67" s="84"/>
      <c r="G67" s="84"/>
      <c r="H67" s="84"/>
      <c r="I67" s="84"/>
      <c r="J67" s="84"/>
    </row>
    <row r="68" spans="2:10">
      <c r="B68" s="84"/>
      <c r="C68" s="84"/>
      <c r="D68" s="84"/>
      <c r="E68" s="84"/>
      <c r="F68" s="84"/>
      <c r="G68" s="84"/>
      <c r="H68" s="84"/>
      <c r="I68" s="84"/>
      <c r="J68" s="84"/>
    </row>
    <row r="69" spans="2:10">
      <c r="B69" s="84"/>
      <c r="C69" s="84"/>
      <c r="D69" s="84"/>
      <c r="E69" s="84"/>
      <c r="F69" s="84"/>
      <c r="G69" s="84"/>
      <c r="H69" s="84"/>
      <c r="I69" s="84"/>
      <c r="J69" s="84"/>
    </row>
    <row r="70" spans="2:10">
      <c r="B70" s="84"/>
      <c r="C70" s="84"/>
      <c r="D70" s="84"/>
      <c r="E70" s="84"/>
      <c r="F70" s="84"/>
      <c r="G70" s="84"/>
      <c r="H70" s="84"/>
      <c r="I70" s="84"/>
      <c r="J70" s="84"/>
    </row>
    <row r="71" spans="2:10">
      <c r="B71" s="84"/>
      <c r="C71" s="84"/>
      <c r="D71" s="84"/>
      <c r="E71" s="84"/>
      <c r="F71" s="84"/>
      <c r="G71" s="84"/>
      <c r="H71" s="84"/>
      <c r="I71" s="84"/>
      <c r="J71" s="84"/>
    </row>
    <row r="72" spans="2:10">
      <c r="B72" s="84"/>
      <c r="C72" s="154"/>
      <c r="D72" s="84"/>
      <c r="E72" s="84"/>
      <c r="F72" s="154"/>
      <c r="G72" s="84"/>
      <c r="H72" s="84"/>
      <c r="I72" s="84"/>
      <c r="J72" s="84"/>
    </row>
    <row r="73" spans="2:10">
      <c r="B73" s="152"/>
      <c r="C73" s="84"/>
      <c r="D73" s="84"/>
      <c r="E73" s="84"/>
      <c r="F73" s="171"/>
      <c r="G73" s="84"/>
      <c r="H73" s="84"/>
      <c r="I73" s="84"/>
      <c r="J73" s="84"/>
    </row>
    <row r="74" spans="2:10">
      <c r="B74" s="84"/>
      <c r="C74" s="84"/>
      <c r="D74" s="84"/>
      <c r="E74" s="84"/>
      <c r="F74" s="84"/>
      <c r="G74" s="84"/>
      <c r="H74" s="84"/>
      <c r="I74" s="84"/>
      <c r="J74" s="84"/>
    </row>
    <row r="75" spans="2:10">
      <c r="B75" s="169"/>
      <c r="C75" s="169"/>
      <c r="D75" s="84"/>
      <c r="E75" s="169"/>
      <c r="F75" s="169"/>
      <c r="G75" s="84"/>
      <c r="H75" s="84"/>
      <c r="I75" s="84"/>
      <c r="J75" s="84"/>
    </row>
    <row r="76" spans="2:10">
      <c r="B76" s="84"/>
      <c r="C76" s="84"/>
      <c r="D76" s="84"/>
      <c r="E76" s="84"/>
      <c r="F76" s="84"/>
      <c r="G76" s="84"/>
      <c r="H76" s="84"/>
      <c r="I76" s="84"/>
      <c r="J76" s="84"/>
    </row>
    <row r="77" spans="2:10">
      <c r="B77" s="88"/>
      <c r="C77" s="84"/>
      <c r="D77" s="84"/>
      <c r="E77" s="84"/>
      <c r="F77" s="84"/>
      <c r="G77" s="84"/>
      <c r="H77" s="84"/>
      <c r="I77" s="84"/>
      <c r="J77" s="84"/>
    </row>
    <row r="78" spans="2:10">
      <c r="B78" s="84"/>
      <c r="C78" s="84"/>
      <c r="D78" s="84"/>
      <c r="E78" s="84"/>
      <c r="F78" s="84"/>
      <c r="G78" s="84"/>
      <c r="H78" s="84"/>
      <c r="I78" s="84"/>
      <c r="J78" s="84"/>
    </row>
    <row r="79" spans="2:10">
      <c r="B79" s="84"/>
      <c r="C79" s="84"/>
      <c r="D79" s="84"/>
      <c r="E79" s="84"/>
      <c r="F79" s="84"/>
      <c r="G79" s="84"/>
      <c r="H79" s="84"/>
      <c r="I79" s="84"/>
      <c r="J79" s="84"/>
    </row>
    <row r="80" spans="2:10">
      <c r="B80" s="84"/>
      <c r="C80" s="84"/>
      <c r="D80" s="84"/>
      <c r="E80" s="84"/>
      <c r="F80" s="84"/>
      <c r="G80" s="84"/>
      <c r="H80" s="84"/>
      <c r="I80" s="84"/>
      <c r="J80" s="84"/>
    </row>
    <row r="81" spans="2:10">
      <c r="B81" s="84"/>
      <c r="C81" s="84"/>
      <c r="D81" s="84"/>
      <c r="E81" s="84"/>
      <c r="F81" s="84"/>
      <c r="G81" s="84"/>
      <c r="H81" s="84"/>
      <c r="I81" s="84"/>
      <c r="J81" s="84"/>
    </row>
    <row r="82" spans="2:10">
      <c r="B82" s="84"/>
      <c r="C82" s="154"/>
      <c r="D82" s="84"/>
      <c r="E82" s="84"/>
      <c r="F82" s="154"/>
      <c r="G82" s="84"/>
      <c r="H82" s="84"/>
      <c r="I82" s="84"/>
      <c r="J82" s="84"/>
    </row>
    <row r="83" spans="2:10">
      <c r="B83" s="84"/>
      <c r="C83" s="84"/>
      <c r="D83" s="84"/>
      <c r="E83" s="84"/>
      <c r="F83" s="91"/>
      <c r="G83" s="84"/>
      <c r="H83" s="84"/>
      <c r="I83" s="84"/>
      <c r="J83" s="84"/>
    </row>
    <row r="84" spans="2:10">
      <c r="B84" s="84"/>
      <c r="C84" s="84"/>
      <c r="D84" s="84"/>
      <c r="E84" s="84"/>
      <c r="F84" s="84"/>
      <c r="G84" s="84"/>
      <c r="H84" s="84"/>
      <c r="I84" s="84"/>
      <c r="J84" s="84"/>
    </row>
    <row r="85" spans="2:10">
      <c r="B85" s="169"/>
      <c r="C85" s="169"/>
      <c r="D85" s="84"/>
      <c r="E85" s="169"/>
      <c r="F85" s="169"/>
      <c r="G85" s="84"/>
      <c r="H85" s="84"/>
      <c r="I85" s="84"/>
      <c r="J85" s="84"/>
    </row>
    <row r="86" spans="2:10">
      <c r="B86" s="84"/>
      <c r="C86" s="84"/>
      <c r="D86" s="84"/>
      <c r="E86" s="84"/>
      <c r="F86" s="84"/>
      <c r="G86" s="84"/>
      <c r="H86" s="84"/>
      <c r="I86" s="84"/>
      <c r="J86" s="84"/>
    </row>
    <row r="87" spans="2:10">
      <c r="B87" s="88"/>
      <c r="C87" s="84"/>
      <c r="D87" s="84"/>
      <c r="E87" s="84"/>
      <c r="F87" s="84"/>
      <c r="G87" s="84"/>
      <c r="H87" s="84"/>
      <c r="I87" s="84"/>
      <c r="J87" s="84"/>
    </row>
    <row r="88" spans="2:10">
      <c r="B88" s="84"/>
      <c r="C88" s="84"/>
      <c r="D88" s="84"/>
      <c r="E88" s="84"/>
      <c r="F88" s="84"/>
      <c r="G88" s="84"/>
      <c r="H88" s="84"/>
      <c r="I88" s="84"/>
      <c r="J88" s="84"/>
    </row>
    <row r="89" spans="2:10">
      <c r="B89" s="84"/>
      <c r="C89" s="84"/>
      <c r="D89" s="84"/>
      <c r="E89" s="84"/>
      <c r="F89" s="84"/>
      <c r="G89" s="84"/>
      <c r="H89" s="84"/>
      <c r="I89" s="84"/>
      <c r="J89" s="84"/>
    </row>
    <row r="90" spans="2:10">
      <c r="B90" s="84"/>
      <c r="C90" s="154"/>
      <c r="D90" s="84"/>
      <c r="E90" s="84"/>
      <c r="F90" s="154"/>
      <c r="G90" s="84"/>
      <c r="H90" s="84"/>
      <c r="I90" s="84"/>
      <c r="J90" s="84"/>
    </row>
    <row r="91" spans="2:10">
      <c r="B91" s="84"/>
      <c r="C91" s="84"/>
      <c r="D91" s="84"/>
      <c r="E91" s="84"/>
      <c r="F91" s="91"/>
      <c r="G91" s="84"/>
      <c r="H91" s="84"/>
      <c r="I91" s="84"/>
      <c r="J91" s="84"/>
    </row>
    <row r="92" spans="2:10">
      <c r="B92" s="84"/>
      <c r="C92" s="84"/>
      <c r="D92" s="84"/>
      <c r="E92" s="84"/>
      <c r="F92" s="84"/>
      <c r="G92" s="84"/>
      <c r="H92" s="84"/>
      <c r="I92" s="84"/>
      <c r="J92" s="84"/>
    </row>
    <row r="93" spans="2:10">
      <c r="B93" s="169"/>
      <c r="C93" s="169"/>
      <c r="D93" s="84"/>
      <c r="E93" s="169"/>
      <c r="F93" s="169"/>
      <c r="G93" s="84"/>
      <c r="H93" s="84"/>
      <c r="I93" s="84"/>
      <c r="J93" s="84"/>
    </row>
    <row r="94" spans="2:10">
      <c r="B94" s="84"/>
      <c r="C94" s="84"/>
      <c r="D94" s="84"/>
      <c r="E94" s="84"/>
      <c r="F94" s="84"/>
      <c r="G94" s="84"/>
      <c r="H94" s="84"/>
      <c r="I94" s="84"/>
      <c r="J94" s="84"/>
    </row>
    <row r="95" spans="2:10">
      <c r="B95" s="88"/>
      <c r="C95" s="84"/>
      <c r="D95" s="84"/>
      <c r="E95" s="84"/>
      <c r="F95" s="84"/>
      <c r="G95" s="84"/>
      <c r="H95" s="84"/>
      <c r="I95" s="84"/>
      <c r="J95" s="84"/>
    </row>
    <row r="96" spans="2:10">
      <c r="B96" s="84"/>
      <c r="C96" s="84"/>
      <c r="D96" s="84"/>
      <c r="E96" s="84"/>
      <c r="F96" s="84"/>
      <c r="G96" s="84"/>
      <c r="H96" s="84"/>
      <c r="I96" s="84"/>
      <c r="J96" s="84"/>
    </row>
    <row r="97" spans="2:10">
      <c r="B97" s="84"/>
      <c r="C97" s="84"/>
      <c r="D97" s="84"/>
      <c r="E97" s="84"/>
      <c r="F97" s="84"/>
      <c r="G97" s="84"/>
      <c r="H97" s="84"/>
      <c r="I97" s="84"/>
      <c r="J97" s="84"/>
    </row>
    <row r="98" spans="2:10">
      <c r="B98" s="84"/>
      <c r="C98" s="154"/>
      <c r="D98" s="84"/>
      <c r="E98" s="84"/>
      <c r="F98" s="154"/>
      <c r="G98" s="84"/>
      <c r="H98" s="84"/>
      <c r="I98" s="84"/>
      <c r="J98" s="84"/>
    </row>
    <row r="99" spans="2:10">
      <c r="B99" s="84"/>
      <c r="C99" s="84"/>
      <c r="D99" s="84"/>
      <c r="E99" s="84"/>
      <c r="F99" s="91"/>
      <c r="G99" s="84"/>
      <c r="H99" s="84"/>
      <c r="I99" s="84"/>
      <c r="J99" s="84"/>
    </row>
    <row r="100" spans="2:10">
      <c r="B100" s="84"/>
      <c r="C100" s="84"/>
      <c r="D100" s="84"/>
      <c r="E100" s="84"/>
      <c r="F100" s="84"/>
      <c r="G100" s="84"/>
      <c r="H100" s="84"/>
      <c r="I100" s="84"/>
      <c r="J100" s="84"/>
    </row>
    <row r="101" spans="2:10">
      <c r="B101" s="169"/>
      <c r="C101" s="169"/>
      <c r="D101" s="84"/>
      <c r="E101" s="169"/>
      <c r="F101" s="169"/>
      <c r="G101" s="84"/>
      <c r="H101" s="84"/>
      <c r="I101" s="84"/>
      <c r="J101" s="84"/>
    </row>
    <row r="102" spans="2:10">
      <c r="B102" s="84"/>
      <c r="C102" s="84"/>
      <c r="D102" s="84"/>
      <c r="E102" s="84"/>
      <c r="F102" s="84"/>
      <c r="G102" s="84"/>
      <c r="H102" s="84"/>
      <c r="I102" s="84"/>
      <c r="J102" s="84"/>
    </row>
    <row r="103" spans="2:10">
      <c r="B103" s="88"/>
      <c r="C103" s="84"/>
      <c r="D103" s="84"/>
      <c r="E103" s="84"/>
      <c r="F103" s="84"/>
      <c r="G103" s="84"/>
      <c r="H103" s="84"/>
      <c r="I103" s="84"/>
      <c r="J103" s="84"/>
    </row>
    <row r="104" spans="2:10">
      <c r="B104" s="84"/>
      <c r="C104" s="84"/>
      <c r="D104" s="84"/>
      <c r="E104" s="84"/>
      <c r="F104" s="84"/>
      <c r="G104" s="84"/>
      <c r="H104" s="84"/>
      <c r="I104" s="84"/>
      <c r="J104" s="8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B2:I14"/>
  <sheetViews>
    <sheetView workbookViewId="0">
      <selection activeCell="H15" sqref="H15"/>
    </sheetView>
  </sheetViews>
  <sheetFormatPr defaultRowHeight="13.2"/>
  <sheetData>
    <row r="2" spans="2:9">
      <c r="B2" s="125" t="s">
        <v>153</v>
      </c>
      <c r="E2">
        <f>6075*0.25</f>
        <v>1518.75</v>
      </c>
    </row>
    <row r="3" spans="2:9">
      <c r="B3" s="125" t="s">
        <v>154</v>
      </c>
      <c r="E3">
        <f>E2*0.1</f>
        <v>151.875</v>
      </c>
    </row>
    <row r="5" spans="2:9">
      <c r="B5" s="125" t="s">
        <v>155</v>
      </c>
      <c r="E5">
        <f>E2+E3</f>
        <v>1670.625</v>
      </c>
    </row>
    <row r="7" spans="2:9" ht="13.8" thickBot="1">
      <c r="B7" s="1">
        <v>86</v>
      </c>
      <c r="C7" s="126" t="s">
        <v>156</v>
      </c>
      <c r="D7" s="84"/>
      <c r="E7" s="1">
        <v>241</v>
      </c>
      <c r="F7" s="126" t="s">
        <v>157</v>
      </c>
      <c r="G7" s="84"/>
      <c r="H7" s="1">
        <v>88</v>
      </c>
      <c r="I7" s="127" t="s">
        <v>158</v>
      </c>
    </row>
    <row r="8" spans="2:9" ht="13.8" thickTop="1">
      <c r="B8" s="84">
        <f>E5</f>
        <v>1670.625</v>
      </c>
      <c r="C8" s="77"/>
      <c r="D8" s="91"/>
      <c r="E8" s="168"/>
      <c r="F8" s="77">
        <f>C14</f>
        <v>1670.625</v>
      </c>
      <c r="G8" s="84"/>
      <c r="H8" s="153">
        <f>C14</f>
        <v>1670.625</v>
      </c>
      <c r="I8" s="86">
        <f>'b)'!C58</f>
        <v>6075</v>
      </c>
    </row>
    <row r="9" spans="2:9">
      <c r="B9" s="153"/>
      <c r="C9" s="3"/>
      <c r="D9" s="84"/>
      <c r="E9" s="84"/>
      <c r="F9" s="3"/>
      <c r="G9" s="84"/>
      <c r="H9" s="84"/>
      <c r="I9" s="87"/>
    </row>
    <row r="10" spans="2:9">
      <c r="B10" s="84"/>
      <c r="C10" s="3"/>
      <c r="D10" s="84"/>
      <c r="E10" s="84"/>
      <c r="F10" s="3"/>
      <c r="G10" s="84"/>
      <c r="H10" s="84"/>
      <c r="I10" s="87"/>
    </row>
    <row r="11" spans="2:9">
      <c r="B11" s="158"/>
      <c r="C11" s="3"/>
      <c r="D11" s="84"/>
      <c r="E11" s="84"/>
      <c r="F11" s="79"/>
      <c r="G11" s="84"/>
      <c r="H11" s="84"/>
      <c r="I11" s="87"/>
    </row>
    <row r="12" spans="2:9">
      <c r="B12" s="153"/>
      <c r="C12" s="3"/>
      <c r="D12" s="84"/>
      <c r="E12" s="84"/>
      <c r="F12" s="3"/>
      <c r="G12" s="84"/>
      <c r="H12" s="84"/>
      <c r="I12" s="87"/>
    </row>
    <row r="13" spans="2:9">
      <c r="B13" s="84"/>
      <c r="C13" s="3"/>
      <c r="D13" s="84"/>
      <c r="E13" s="84"/>
      <c r="F13" s="3"/>
      <c r="G13" s="84"/>
      <c r="H13" s="84"/>
      <c r="I13" s="87"/>
    </row>
    <row r="14" spans="2:9">
      <c r="B14" s="154">
        <f>B8</f>
        <v>1670.625</v>
      </c>
      <c r="C14" s="170">
        <f>B14</f>
        <v>1670.625</v>
      </c>
      <c r="D14" s="172" t="s">
        <v>140</v>
      </c>
      <c r="E14" s="169"/>
      <c r="F14" s="79">
        <f>F8-E8</f>
        <v>1670.625</v>
      </c>
      <c r="G14" s="165" t="s">
        <v>140</v>
      </c>
      <c r="H14" s="169">
        <f>I14</f>
        <v>4404.375</v>
      </c>
      <c r="I14" s="160">
        <f>I8-H8</f>
        <v>4404.375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D41"/>
  <sheetViews>
    <sheetView topLeftCell="A14" zoomScaleNormal="100" workbookViewId="0">
      <selection activeCell="I34" sqref="I34"/>
    </sheetView>
  </sheetViews>
  <sheetFormatPr defaultRowHeight="13.2"/>
  <cols>
    <col min="1" max="1" width="11.33203125" customWidth="1"/>
    <col min="2" max="2" width="59.44140625" customWidth="1"/>
    <col min="3" max="3" width="10.6640625" style="106" customWidth="1"/>
    <col min="4" max="4" width="0.77734375" style="106" customWidth="1"/>
  </cols>
  <sheetData>
    <row r="1" spans="1:4">
      <c r="A1" s="58"/>
      <c r="B1" s="59"/>
      <c r="C1" s="103"/>
      <c r="D1" s="103"/>
    </row>
    <row r="2" spans="1:4" ht="13.8" thickBot="1">
      <c r="A2" s="60" t="s">
        <v>49</v>
      </c>
      <c r="B2" s="60"/>
      <c r="C2" s="104"/>
      <c r="D2" s="104"/>
    </row>
    <row r="3" spans="1:4" ht="27" thickBot="1">
      <c r="A3" s="61" t="s">
        <v>50</v>
      </c>
      <c r="B3" s="62"/>
      <c r="C3" s="115" t="s">
        <v>83</v>
      </c>
      <c r="D3" s="105"/>
    </row>
    <row r="4" spans="1:4" ht="21.6" thickBot="1">
      <c r="A4" s="63" t="s">
        <v>51</v>
      </c>
      <c r="B4" s="108" t="s">
        <v>52</v>
      </c>
      <c r="C4" s="140">
        <v>2009</v>
      </c>
      <c r="D4" s="141"/>
    </row>
    <row r="5" spans="1:4">
      <c r="A5" s="64">
        <v>61</v>
      </c>
      <c r="B5" s="70" t="s">
        <v>53</v>
      </c>
      <c r="C5" s="132">
        <v>24450</v>
      </c>
      <c r="D5" s="133"/>
    </row>
    <row r="6" spans="1:4">
      <c r="A6" s="66">
        <v>62</v>
      </c>
      <c r="B6" s="70" t="s">
        <v>54</v>
      </c>
      <c r="C6" s="134">
        <v>1065</v>
      </c>
      <c r="D6" s="135"/>
    </row>
    <row r="7" spans="1:4">
      <c r="A7" s="66">
        <v>64</v>
      </c>
      <c r="B7" s="70" t="s">
        <v>55</v>
      </c>
      <c r="C7" s="134">
        <v>1800</v>
      </c>
      <c r="D7" s="135"/>
    </row>
    <row r="8" spans="1:4">
      <c r="A8" s="66">
        <v>66</v>
      </c>
      <c r="B8" s="70" t="s">
        <v>56</v>
      </c>
      <c r="C8" s="134">
        <v>1740</v>
      </c>
      <c r="D8" s="135"/>
    </row>
    <row r="9" spans="1:4">
      <c r="A9" s="66">
        <v>67</v>
      </c>
      <c r="B9" s="70" t="s">
        <v>57</v>
      </c>
      <c r="C9" s="134">
        <v>200</v>
      </c>
      <c r="D9" s="135"/>
    </row>
    <row r="10" spans="1:4">
      <c r="A10" s="66">
        <v>63</v>
      </c>
      <c r="B10" s="70" t="s">
        <v>58</v>
      </c>
      <c r="C10" s="134"/>
      <c r="D10" s="135"/>
    </row>
    <row r="11" spans="1:4" ht="13.8" thickBot="1">
      <c r="A11" s="66">
        <v>65</v>
      </c>
      <c r="B11" s="70" t="s">
        <v>59</v>
      </c>
      <c r="C11" s="134"/>
      <c r="D11" s="135"/>
    </row>
    <row r="12" spans="1:4" ht="13.8" thickBot="1">
      <c r="A12" s="66"/>
      <c r="B12" s="101" t="s">
        <v>60</v>
      </c>
      <c r="C12" s="146">
        <f>SUM(C5:D11)</f>
        <v>29255</v>
      </c>
      <c r="D12" s="147"/>
    </row>
    <row r="13" spans="1:4">
      <c r="A13" s="66"/>
      <c r="B13" s="101"/>
      <c r="C13" s="148"/>
      <c r="D13" s="149"/>
    </row>
    <row r="14" spans="1:4" ht="13.8" thickBot="1">
      <c r="A14" s="66">
        <v>68</v>
      </c>
      <c r="B14" s="70" t="s">
        <v>61</v>
      </c>
      <c r="C14" s="134">
        <v>650</v>
      </c>
      <c r="D14" s="135"/>
    </row>
    <row r="15" spans="1:4" ht="13.8" thickBot="1">
      <c r="A15" s="66"/>
      <c r="B15" s="101" t="s">
        <v>62</v>
      </c>
      <c r="C15" s="142">
        <f>SUM(C12,C14)</f>
        <v>29905</v>
      </c>
      <c r="D15" s="143"/>
    </row>
    <row r="16" spans="1:4">
      <c r="A16" s="66"/>
      <c r="B16" s="101"/>
      <c r="C16" s="134"/>
      <c r="D16" s="135"/>
    </row>
    <row r="17" spans="1:4" ht="13.8" thickBot="1">
      <c r="A17" s="66">
        <v>69</v>
      </c>
      <c r="B17" s="102" t="s">
        <v>63</v>
      </c>
      <c r="C17" s="134">
        <v>110</v>
      </c>
      <c r="D17" s="135">
        <v>110</v>
      </c>
    </row>
    <row r="18" spans="1:4" ht="13.8" thickBot="1">
      <c r="A18" s="66"/>
      <c r="B18" s="101" t="s">
        <v>64</v>
      </c>
      <c r="C18" s="142">
        <f>SUM(C15,C17)</f>
        <v>30015</v>
      </c>
      <c r="D18" s="143"/>
    </row>
    <row r="19" spans="1:4">
      <c r="A19" s="66"/>
      <c r="B19" s="101"/>
      <c r="C19" s="134"/>
      <c r="D19" s="135"/>
    </row>
    <row r="20" spans="1:4" ht="13.8" thickBot="1">
      <c r="A20" s="66">
        <v>86</v>
      </c>
      <c r="B20" s="102" t="s">
        <v>65</v>
      </c>
      <c r="C20" s="134">
        <v>1670.625</v>
      </c>
      <c r="D20" s="135">
        <v>1670.625</v>
      </c>
    </row>
    <row r="21" spans="1:4" ht="13.8" thickBot="1">
      <c r="A21" s="66"/>
      <c r="B21" s="101" t="s">
        <v>66</v>
      </c>
      <c r="C21" s="142">
        <f>SUM(C18,C20)</f>
        <v>31685.625</v>
      </c>
      <c r="D21" s="143">
        <f>SUM(D18:D20)</f>
        <v>1670.625</v>
      </c>
    </row>
    <row r="22" spans="1:4" ht="13.8" thickBot="1">
      <c r="A22" s="66"/>
      <c r="B22" s="101"/>
      <c r="C22" s="134"/>
      <c r="D22" s="135"/>
    </row>
    <row r="23" spans="1:4" ht="13.8" thickBot="1">
      <c r="A23" s="66">
        <v>88</v>
      </c>
      <c r="B23" s="102" t="s">
        <v>67</v>
      </c>
      <c r="C23" s="142">
        <v>4404.375</v>
      </c>
      <c r="D23" s="143">
        <v>4404.375</v>
      </c>
    </row>
    <row r="24" spans="1:4" ht="13.8" thickBot="1">
      <c r="A24" s="66"/>
      <c r="B24" s="102"/>
      <c r="C24" s="144">
        <f>SUM(C21,C23)</f>
        <v>36090</v>
      </c>
      <c r="D24" s="145">
        <f>SUM(D21:D23)</f>
        <v>6075</v>
      </c>
    </row>
    <row r="25" spans="1:4" ht="21">
      <c r="A25" s="66"/>
      <c r="B25" s="107" t="s">
        <v>68</v>
      </c>
      <c r="C25" s="132"/>
      <c r="D25" s="133"/>
    </row>
    <row r="26" spans="1:4" ht="13.8" thickBot="1">
      <c r="A26" s="66">
        <v>71</v>
      </c>
      <c r="B26" s="65" t="s">
        <v>81</v>
      </c>
      <c r="C26" s="134">
        <v>34900</v>
      </c>
      <c r="D26" s="135"/>
    </row>
    <row r="27" spans="1:4" ht="13.8" thickBot="1">
      <c r="A27" s="66"/>
      <c r="B27" s="67" t="s">
        <v>69</v>
      </c>
      <c r="C27" s="142">
        <f>SUM(C26:C26)</f>
        <v>34900</v>
      </c>
      <c r="D27" s="143"/>
    </row>
    <row r="28" spans="1:4">
      <c r="A28" s="66"/>
      <c r="B28" s="67"/>
      <c r="C28" s="132"/>
      <c r="D28" s="133"/>
    </row>
    <row r="29" spans="1:4" ht="13.8" thickBot="1">
      <c r="A29" s="66">
        <v>78</v>
      </c>
      <c r="B29" s="65" t="s">
        <v>70</v>
      </c>
      <c r="C29" s="134">
        <v>970</v>
      </c>
      <c r="D29" s="135"/>
    </row>
    <row r="30" spans="1:4" ht="13.8" thickBot="1">
      <c r="A30" s="66"/>
      <c r="B30" s="67" t="s">
        <v>71</v>
      </c>
      <c r="C30" s="142">
        <f>SUM(C29,C27)</f>
        <v>35870</v>
      </c>
      <c r="D30" s="143"/>
    </row>
    <row r="31" spans="1:4">
      <c r="A31" s="66"/>
      <c r="B31" s="67"/>
      <c r="C31" s="132"/>
      <c r="D31" s="133"/>
    </row>
    <row r="32" spans="1:4">
      <c r="A32" s="66">
        <v>79</v>
      </c>
      <c r="B32" s="65" t="s">
        <v>72</v>
      </c>
      <c r="C32" s="134">
        <v>220</v>
      </c>
      <c r="D32" s="135"/>
    </row>
    <row r="33" spans="1:4">
      <c r="A33" s="66"/>
      <c r="B33" s="67" t="s">
        <v>73</v>
      </c>
      <c r="C33" s="136">
        <f>SUM(C30,C32)</f>
        <v>36090</v>
      </c>
      <c r="D33" s="137"/>
    </row>
    <row r="34" spans="1:4" ht="13.8" thickBot="1">
      <c r="A34" s="68"/>
      <c r="B34" s="68"/>
      <c r="C34" s="138"/>
      <c r="D34" s="139"/>
    </row>
    <row r="35" spans="1:4" ht="20.399999999999999">
      <c r="A35" s="69"/>
      <c r="B35" s="116" t="s">
        <v>74</v>
      </c>
      <c r="C35" s="109"/>
      <c r="D35" s="110"/>
    </row>
    <row r="36" spans="1:4">
      <c r="A36" s="70"/>
      <c r="B36" s="71" t="s">
        <v>75</v>
      </c>
      <c r="C36" s="111">
        <f>C27-C12</f>
        <v>5645</v>
      </c>
      <c r="D36" s="112"/>
    </row>
    <row r="37" spans="1:4">
      <c r="A37" s="70"/>
      <c r="B37" s="71" t="s">
        <v>76</v>
      </c>
      <c r="C37" s="111">
        <f>(C30-C27)-(C15-C12)</f>
        <v>320</v>
      </c>
      <c r="D37" s="112"/>
    </row>
    <row r="38" spans="1:4">
      <c r="A38" s="70"/>
      <c r="B38" s="71" t="s">
        <v>77</v>
      </c>
      <c r="C38" s="111">
        <f>C30-C15</f>
        <v>5965</v>
      </c>
      <c r="D38" s="112"/>
    </row>
    <row r="39" spans="1:4">
      <c r="A39" s="70"/>
      <c r="B39" s="71" t="s">
        <v>78</v>
      </c>
      <c r="C39" s="111">
        <f>C33-C18</f>
        <v>6075</v>
      </c>
      <c r="D39" s="112"/>
    </row>
    <row r="40" spans="1:4" ht="13.8" thickBot="1">
      <c r="A40" s="72"/>
      <c r="B40" s="73" t="s">
        <v>79</v>
      </c>
      <c r="C40" s="113">
        <f>C33-C21</f>
        <v>4404.375</v>
      </c>
      <c r="D40" s="114"/>
    </row>
    <row r="41" spans="1:4">
      <c r="A41" s="74"/>
      <c r="B41" s="75"/>
    </row>
  </sheetData>
  <mergeCells count="31">
    <mergeCell ref="C11:D11"/>
    <mergeCell ref="C12:D12"/>
    <mergeCell ref="C13:D13"/>
    <mergeCell ref="C14:D14"/>
    <mergeCell ref="C5:D5"/>
    <mergeCell ref="C6:D6"/>
    <mergeCell ref="C7:D7"/>
    <mergeCell ref="C8:D8"/>
    <mergeCell ref="C9:D9"/>
    <mergeCell ref="C10:D10"/>
    <mergeCell ref="C15:D15"/>
    <mergeCell ref="C16:D16"/>
    <mergeCell ref="C17:D17"/>
    <mergeCell ref="C18:D18"/>
    <mergeCell ref="C19:D19"/>
    <mergeCell ref="C31:D31"/>
    <mergeCell ref="C32:D32"/>
    <mergeCell ref="C33:D33"/>
    <mergeCell ref="C34:D34"/>
    <mergeCell ref="C4:D4"/>
    <mergeCell ref="C26:D26"/>
    <mergeCell ref="C27:D27"/>
    <mergeCell ref="C25:D25"/>
    <mergeCell ref="C29:D29"/>
    <mergeCell ref="C30:D30"/>
    <mergeCell ref="C28:D28"/>
    <mergeCell ref="C20:D20"/>
    <mergeCell ref="C21:D21"/>
    <mergeCell ref="C22:D22"/>
    <mergeCell ref="C23:D23"/>
    <mergeCell ref="C24:D24"/>
  </mergeCells>
  <phoneticPr fontId="0" type="noConversion"/>
  <pageMargins left="0.75" right="0.75" top="1" bottom="1" header="0" footer="0"/>
  <pageSetup paperSize="9" scale="83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X38"/>
  <sheetViews>
    <sheetView tabSelected="1" topLeftCell="A7" workbookViewId="0">
      <selection activeCell="A39" sqref="A39"/>
    </sheetView>
  </sheetViews>
  <sheetFormatPr defaultRowHeight="13.2"/>
  <cols>
    <col min="1" max="1" width="13" style="9" customWidth="1"/>
    <col min="2" max="2" width="2.44140625" style="7" customWidth="1"/>
    <col min="3" max="3" width="1.6640625" style="7" customWidth="1"/>
    <col min="4" max="4" width="2.33203125" style="7" customWidth="1"/>
    <col min="5" max="5" width="3.33203125" style="7" customWidth="1"/>
    <col min="6" max="6" width="19" style="7" customWidth="1"/>
    <col min="7" max="7" width="10.33203125" style="7" customWidth="1"/>
    <col min="8" max="8" width="9.109375" style="7"/>
    <col min="9" max="9" width="9.88671875" style="7" customWidth="1"/>
    <col min="10" max="10" width="15.5546875" style="7" customWidth="1"/>
    <col min="11" max="11" width="3.109375" style="7" customWidth="1"/>
    <col min="12" max="13" width="3.44140625" style="7" customWidth="1"/>
    <col min="14" max="14" width="11.6640625" style="7" customWidth="1"/>
    <col min="15" max="15" width="11.33203125" style="7" customWidth="1"/>
    <col min="16" max="16" width="7" style="7" customWidth="1"/>
    <col min="17" max="17" width="11.33203125" style="10" customWidth="1"/>
    <col min="18" max="18" width="56.77734375" style="7" bestFit="1" customWidth="1"/>
    <col min="19" max="16384" width="8.88671875" style="7"/>
  </cols>
  <sheetData>
    <row r="1" spans="1:24" ht="13.5" customHeight="1">
      <c r="A1" s="128" t="s">
        <v>82</v>
      </c>
      <c r="B1" s="129"/>
      <c r="C1" s="129"/>
      <c r="D1" s="129"/>
      <c r="E1" s="129"/>
      <c r="F1" s="129"/>
      <c r="G1" s="129"/>
      <c r="H1" s="6"/>
      <c r="I1" s="56"/>
      <c r="J1" s="56"/>
      <c r="K1" s="56"/>
      <c r="L1" s="56"/>
      <c r="M1" s="56"/>
      <c r="N1" s="56"/>
      <c r="O1" s="56"/>
      <c r="P1" s="56"/>
      <c r="Q1" s="57"/>
    </row>
    <row r="2" spans="1:24" ht="13.5" customHeight="1">
      <c r="A2" s="8"/>
      <c r="B2" s="5"/>
      <c r="C2" s="5"/>
      <c r="D2" s="5"/>
      <c r="E2" s="5"/>
      <c r="F2" s="5"/>
      <c r="G2" s="5"/>
      <c r="H2" s="55"/>
      <c r="I2" s="56"/>
      <c r="J2" s="56"/>
      <c r="K2" s="56"/>
      <c r="L2" s="56"/>
      <c r="M2" s="56"/>
      <c r="N2" s="56"/>
      <c r="O2" s="56"/>
      <c r="P2" s="56"/>
      <c r="Q2" s="57"/>
    </row>
    <row r="3" spans="1:24" ht="13.5" customHeight="1" thickBot="1">
      <c r="A3" s="130" t="s">
        <v>98</v>
      </c>
      <c r="B3" s="131"/>
      <c r="C3" s="131"/>
      <c r="D3" s="131"/>
      <c r="E3" s="131"/>
      <c r="F3" s="131"/>
      <c r="G3" s="131"/>
      <c r="H3" s="131"/>
      <c r="J3" s="55"/>
    </row>
    <row r="4" spans="1:24" ht="13.5" customHeight="1" thickBot="1">
      <c r="A4" s="11" t="s">
        <v>0</v>
      </c>
      <c r="B4" s="12"/>
      <c r="C4" s="12"/>
      <c r="D4" s="12"/>
      <c r="E4" s="12"/>
      <c r="F4" s="12"/>
      <c r="G4" s="13" t="s">
        <v>1</v>
      </c>
      <c r="H4" s="14"/>
      <c r="I4" s="15"/>
      <c r="J4" s="16" t="s">
        <v>0</v>
      </c>
      <c r="K4" s="17"/>
      <c r="L4" s="12"/>
      <c r="M4" s="12"/>
      <c r="N4" s="12"/>
      <c r="O4" s="12"/>
      <c r="P4" s="12"/>
      <c r="Q4" s="18" t="s">
        <v>1</v>
      </c>
    </row>
    <row r="5" spans="1:24" ht="13.5" customHeight="1" thickBot="1">
      <c r="A5" s="19" t="s">
        <v>2</v>
      </c>
      <c r="B5" s="20"/>
      <c r="C5" s="20"/>
      <c r="D5" s="20"/>
      <c r="E5" s="20"/>
      <c r="F5" s="20"/>
      <c r="G5" s="21">
        <v>2009</v>
      </c>
      <c r="H5" s="22"/>
      <c r="I5" s="23"/>
      <c r="J5" s="24"/>
      <c r="K5" s="25"/>
      <c r="L5" s="20"/>
      <c r="M5" s="20"/>
      <c r="N5" s="20"/>
      <c r="O5" s="20"/>
      <c r="P5" s="20"/>
      <c r="Q5" s="26">
        <v>2009</v>
      </c>
    </row>
    <row r="6" spans="1:24" ht="13.5" customHeight="1" thickBot="1">
      <c r="A6" s="26" t="s">
        <v>3</v>
      </c>
      <c r="B6" s="20"/>
      <c r="C6" s="20"/>
      <c r="D6" s="20"/>
      <c r="E6" s="20"/>
      <c r="F6" s="20"/>
      <c r="G6" s="27" t="s">
        <v>4</v>
      </c>
      <c r="H6" s="26" t="s">
        <v>5</v>
      </c>
      <c r="I6" s="28" t="s">
        <v>6</v>
      </c>
      <c r="J6" s="26" t="s">
        <v>3</v>
      </c>
      <c r="K6" s="25"/>
      <c r="L6" s="20"/>
      <c r="M6" s="20"/>
      <c r="N6" s="20"/>
      <c r="O6" s="20"/>
      <c r="P6" s="29"/>
      <c r="Q6" s="30"/>
    </row>
    <row r="7" spans="1:24" ht="13.5" customHeight="1">
      <c r="A7" s="31"/>
      <c r="B7" s="32" t="s">
        <v>7</v>
      </c>
      <c r="C7" s="32"/>
      <c r="D7" s="32"/>
      <c r="E7" s="32"/>
      <c r="F7" s="32"/>
      <c r="G7" s="33"/>
      <c r="H7" s="30"/>
      <c r="I7" s="34"/>
      <c r="J7" s="35"/>
      <c r="K7" s="36" t="s">
        <v>97</v>
      </c>
      <c r="L7" s="37"/>
      <c r="M7" s="37"/>
      <c r="N7" s="37"/>
      <c r="O7" s="37"/>
      <c r="P7" s="38"/>
      <c r="Q7" s="30"/>
    </row>
    <row r="8" spans="1:24" ht="13.5" customHeight="1">
      <c r="A8" s="31"/>
      <c r="B8" s="122" t="s">
        <v>8</v>
      </c>
      <c r="C8" s="20"/>
      <c r="D8" s="20"/>
      <c r="E8" s="20"/>
      <c r="F8" s="20"/>
      <c r="G8" s="33"/>
      <c r="H8" s="30"/>
      <c r="I8" s="34"/>
      <c r="J8" s="31"/>
      <c r="K8" s="122" t="s">
        <v>9</v>
      </c>
      <c r="L8" s="20"/>
      <c r="M8" s="20"/>
      <c r="N8" s="20"/>
      <c r="O8" s="20"/>
      <c r="P8" s="29"/>
      <c r="Q8" s="30"/>
    </row>
    <row r="9" spans="1:24" ht="13.5" customHeight="1">
      <c r="A9" s="31">
        <v>43</v>
      </c>
      <c r="B9" s="20"/>
      <c r="C9" s="20" t="s">
        <v>10</v>
      </c>
      <c r="D9" s="20"/>
      <c r="E9" s="20"/>
      <c r="F9" s="20"/>
      <c r="G9" s="33">
        <v>0</v>
      </c>
      <c r="H9" s="30">
        <v>0</v>
      </c>
      <c r="I9" s="34">
        <v>0</v>
      </c>
      <c r="J9" s="31">
        <v>51</v>
      </c>
      <c r="K9" s="25"/>
      <c r="L9" s="20" t="s">
        <v>11</v>
      </c>
      <c r="M9" s="20"/>
      <c r="N9" s="20"/>
      <c r="O9" s="20"/>
      <c r="P9" s="29"/>
      <c r="Q9" s="30">
        <v>12000</v>
      </c>
    </row>
    <row r="10" spans="1:24" ht="13.5" customHeight="1">
      <c r="A10" s="31">
        <v>42</v>
      </c>
      <c r="B10" s="20"/>
      <c r="C10" s="20" t="s">
        <v>12</v>
      </c>
      <c r="D10" s="20"/>
      <c r="E10" s="20"/>
      <c r="F10" s="20"/>
      <c r="G10" s="33">
        <v>7200</v>
      </c>
      <c r="H10" s="119">
        <v>4740</v>
      </c>
      <c r="I10" s="34">
        <f>G10-H10</f>
        <v>2460</v>
      </c>
      <c r="J10" s="31">
        <v>54</v>
      </c>
      <c r="K10" s="25"/>
      <c r="L10" s="20" t="s">
        <v>13</v>
      </c>
      <c r="M10" s="20"/>
      <c r="N10" s="20"/>
      <c r="O10" s="20"/>
      <c r="P10" s="29"/>
      <c r="Q10" s="30">
        <v>0</v>
      </c>
      <c r="R10" s="118" t="s">
        <v>86</v>
      </c>
      <c r="T10" s="7">
        <v>2400</v>
      </c>
      <c r="U10" s="7">
        <v>1500</v>
      </c>
      <c r="V10" s="7">
        <v>600</v>
      </c>
      <c r="W10" s="7">
        <v>240</v>
      </c>
    </row>
    <row r="11" spans="1:24" ht="13.5" customHeight="1">
      <c r="A11" s="31">
        <v>41</v>
      </c>
      <c r="B11" s="20"/>
      <c r="C11" s="20" t="s">
        <v>84</v>
      </c>
      <c r="D11" s="20"/>
      <c r="E11" s="20"/>
      <c r="F11" s="20"/>
      <c r="G11" s="39">
        <v>10000</v>
      </c>
      <c r="H11" s="117">
        <v>200</v>
      </c>
      <c r="I11" s="34">
        <f>G11-H11</f>
        <v>9800</v>
      </c>
      <c r="J11" s="31">
        <v>56</v>
      </c>
      <c r="K11" s="25"/>
      <c r="L11" s="20" t="s">
        <v>14</v>
      </c>
      <c r="M11" s="20"/>
      <c r="N11" s="20"/>
      <c r="O11" s="20"/>
      <c r="P11" s="29"/>
      <c r="Q11" s="30">
        <v>0</v>
      </c>
      <c r="R11" s="118" t="s">
        <v>85</v>
      </c>
    </row>
    <row r="12" spans="1:24" ht="13.5" customHeight="1" thickBot="1">
      <c r="A12" s="31"/>
      <c r="B12" s="20"/>
      <c r="C12" s="20"/>
      <c r="D12" s="20"/>
      <c r="E12" s="20"/>
      <c r="F12" s="20"/>
      <c r="G12" s="41">
        <f>SUM(G9:G11)</f>
        <v>17200</v>
      </c>
      <c r="H12" s="41">
        <f>SUM(H9:H11)</f>
        <v>4940</v>
      </c>
      <c r="I12" s="41">
        <f>SUM(I9:I11)</f>
        <v>12260</v>
      </c>
      <c r="J12" s="31">
        <v>571</v>
      </c>
      <c r="K12" s="25"/>
      <c r="L12" s="20" t="s">
        <v>15</v>
      </c>
      <c r="M12" s="20"/>
      <c r="N12" s="20"/>
      <c r="O12" s="20"/>
      <c r="P12" s="29"/>
      <c r="Q12" s="30">
        <v>0</v>
      </c>
    </row>
    <row r="13" spans="1:24" ht="13.5" customHeight="1">
      <c r="A13" s="31"/>
      <c r="B13" s="122" t="s">
        <v>16</v>
      </c>
      <c r="C13" s="20"/>
      <c r="D13" s="20"/>
      <c r="E13" s="20"/>
      <c r="F13" s="20"/>
      <c r="G13" s="42"/>
      <c r="H13" s="42"/>
      <c r="I13" s="4"/>
      <c r="J13" s="81" t="s">
        <v>17</v>
      </c>
      <c r="K13" s="25"/>
      <c r="L13" s="20" t="s">
        <v>18</v>
      </c>
      <c r="M13" s="20"/>
      <c r="N13" s="20"/>
      <c r="O13" s="20"/>
      <c r="P13" s="29"/>
      <c r="Q13" s="30">
        <v>0</v>
      </c>
    </row>
    <row r="14" spans="1:24" ht="13.5" customHeight="1">
      <c r="A14" s="31"/>
      <c r="B14" s="20"/>
      <c r="C14" s="121" t="s">
        <v>19</v>
      </c>
      <c r="D14" s="20"/>
      <c r="E14" s="20"/>
      <c r="F14" s="20"/>
      <c r="G14" s="33"/>
      <c r="H14" s="33"/>
      <c r="I14" s="30"/>
      <c r="J14" s="81">
        <v>59</v>
      </c>
      <c r="K14" s="25"/>
      <c r="L14" s="20" t="s">
        <v>20</v>
      </c>
      <c r="M14" s="20"/>
      <c r="N14" s="20"/>
      <c r="O14" s="20"/>
      <c r="P14" s="29"/>
      <c r="Q14" s="40">
        <v>0</v>
      </c>
    </row>
    <row r="15" spans="1:24" ht="13.5" customHeight="1" thickBot="1">
      <c r="A15" s="31">
        <v>32</v>
      </c>
      <c r="B15" s="20"/>
      <c r="D15" s="20" t="s">
        <v>89</v>
      </c>
      <c r="E15" s="20"/>
      <c r="F15" s="20"/>
      <c r="G15" s="33">
        <v>1000</v>
      </c>
      <c r="H15" s="33">
        <v>0</v>
      </c>
      <c r="I15" s="30">
        <f>G15-H15</f>
        <v>1000</v>
      </c>
      <c r="J15" s="81"/>
      <c r="K15" s="25"/>
      <c r="L15" s="20"/>
      <c r="M15" s="20"/>
      <c r="N15" s="43" t="s">
        <v>21</v>
      </c>
      <c r="O15" s="37"/>
      <c r="P15" s="38"/>
      <c r="Q15" s="44">
        <f>SUM(Q9:Q14)</f>
        <v>12000</v>
      </c>
      <c r="T15" s="7">
        <v>-10000</v>
      </c>
      <c r="U15" s="7">
        <v>-16000</v>
      </c>
      <c r="V15" s="7">
        <v>300</v>
      </c>
      <c r="W15" s="7">
        <v>250</v>
      </c>
      <c r="X15" s="7">
        <v>24450</v>
      </c>
    </row>
    <row r="16" spans="1:24" ht="13.5" customHeight="1">
      <c r="A16" s="31"/>
      <c r="B16" s="20"/>
      <c r="C16" s="121" t="s">
        <v>90</v>
      </c>
      <c r="D16" s="20"/>
      <c r="E16" s="20"/>
      <c r="F16" s="20"/>
      <c r="G16" s="33"/>
      <c r="H16" s="33"/>
      <c r="I16" s="30"/>
      <c r="J16" s="81">
        <v>88</v>
      </c>
      <c r="K16" s="25"/>
      <c r="L16" s="20" t="s">
        <v>23</v>
      </c>
      <c r="M16" s="20"/>
      <c r="N16" s="20"/>
      <c r="O16" s="20"/>
      <c r="P16" s="29"/>
      <c r="Q16" s="4">
        <v>4404.375</v>
      </c>
    </row>
    <row r="17" spans="1:23" ht="13.5" customHeight="1">
      <c r="A17" s="31">
        <v>21</v>
      </c>
      <c r="B17" s="20"/>
      <c r="C17" s="20"/>
      <c r="D17" s="20" t="s">
        <v>87</v>
      </c>
      <c r="F17" s="20"/>
      <c r="G17" s="33">
        <f>2400+850+200-110</f>
        <v>3340</v>
      </c>
      <c r="H17" s="120">
        <v>200</v>
      </c>
      <c r="I17" s="30">
        <f>G17-H17</f>
        <v>3140</v>
      </c>
      <c r="J17" s="81">
        <v>89</v>
      </c>
      <c r="K17" s="25"/>
      <c r="L17" s="20" t="s">
        <v>24</v>
      </c>
      <c r="M17" s="20"/>
      <c r="N17" s="20"/>
      <c r="O17" s="20" t="s">
        <v>48</v>
      </c>
      <c r="P17" s="29"/>
      <c r="Q17" s="40">
        <v>0</v>
      </c>
      <c r="R17" s="118" t="s">
        <v>88</v>
      </c>
      <c r="T17" s="7">
        <v>2400</v>
      </c>
      <c r="U17" s="7">
        <v>850</v>
      </c>
      <c r="V17" s="7">
        <v>200</v>
      </c>
      <c r="W17" s="7">
        <v>-110</v>
      </c>
    </row>
    <row r="18" spans="1:23" ht="13.5" customHeight="1" thickBot="1">
      <c r="A18" s="31">
        <v>24</v>
      </c>
      <c r="B18" s="20"/>
      <c r="C18" s="20"/>
      <c r="D18" s="20" t="s">
        <v>26</v>
      </c>
      <c r="F18" s="20"/>
      <c r="G18" s="33">
        <v>0</v>
      </c>
      <c r="H18" s="33">
        <v>0</v>
      </c>
      <c r="I18" s="30">
        <v>0</v>
      </c>
      <c r="J18" s="81"/>
      <c r="K18" s="25"/>
      <c r="L18" s="20"/>
      <c r="M18" s="20"/>
      <c r="N18" s="45" t="s">
        <v>25</v>
      </c>
      <c r="O18" s="20"/>
      <c r="P18" s="29"/>
      <c r="Q18" s="30">
        <f>SUM(Q15:Q17)</f>
        <v>16404.375</v>
      </c>
    </row>
    <row r="19" spans="1:23" ht="13.5" customHeight="1">
      <c r="A19" s="31">
        <v>25</v>
      </c>
      <c r="B19" s="20"/>
      <c r="C19" s="20"/>
      <c r="D19" s="20" t="s">
        <v>28</v>
      </c>
      <c r="F19" s="20"/>
      <c r="G19" s="33">
        <v>0</v>
      </c>
      <c r="H19" s="33">
        <v>0</v>
      </c>
      <c r="I19" s="30">
        <v>0</v>
      </c>
      <c r="J19" s="81"/>
      <c r="K19" s="122" t="s">
        <v>27</v>
      </c>
      <c r="L19" s="20"/>
      <c r="M19" s="20"/>
      <c r="N19" s="20"/>
      <c r="O19" s="20"/>
      <c r="P19" s="20"/>
      <c r="Q19" s="4"/>
    </row>
    <row r="20" spans="1:23" ht="13.5" customHeight="1">
      <c r="A20" s="31">
        <v>26</v>
      </c>
      <c r="B20" s="20"/>
      <c r="C20" s="20"/>
      <c r="D20" s="20" t="s">
        <v>30</v>
      </c>
      <c r="F20" s="20"/>
      <c r="G20" s="33">
        <v>0</v>
      </c>
      <c r="H20" s="33">
        <v>0</v>
      </c>
      <c r="I20" s="30">
        <v>0</v>
      </c>
      <c r="J20" s="81">
        <v>29</v>
      </c>
      <c r="K20" s="25" t="s">
        <v>29</v>
      </c>
      <c r="L20" s="20"/>
      <c r="M20" s="20"/>
      <c r="N20" s="20"/>
      <c r="O20" s="20"/>
      <c r="P20" s="20"/>
      <c r="Q20" s="30">
        <v>0</v>
      </c>
    </row>
    <row r="21" spans="1:23" ht="13.5" customHeight="1">
      <c r="A21" s="31"/>
      <c r="B21" s="20"/>
      <c r="C21" s="121" t="s">
        <v>34</v>
      </c>
      <c r="D21" s="20"/>
      <c r="E21" s="20"/>
      <c r="F21" s="20"/>
      <c r="G21" s="33"/>
      <c r="H21" s="33"/>
      <c r="I21" s="30"/>
      <c r="J21" s="81"/>
      <c r="K21" s="25" t="s">
        <v>31</v>
      </c>
      <c r="L21" s="20"/>
      <c r="M21" s="20"/>
      <c r="N21" s="20"/>
      <c r="O21" s="20"/>
      <c r="P21" s="20"/>
      <c r="Q21" s="46"/>
    </row>
    <row r="22" spans="1:23" ht="13.5" customHeight="1" thickBot="1">
      <c r="A22" s="31">
        <v>11</v>
      </c>
      <c r="B22" s="20"/>
      <c r="C22" s="20"/>
      <c r="D22" s="20" t="s">
        <v>80</v>
      </c>
      <c r="E22" s="20"/>
      <c r="F22" s="20"/>
      <c r="G22" s="33">
        <v>80</v>
      </c>
      <c r="H22" s="33"/>
      <c r="I22" s="30">
        <f>G22-H22</f>
        <v>80</v>
      </c>
      <c r="J22" s="81" t="s">
        <v>32</v>
      </c>
      <c r="L22" s="20" t="s">
        <v>33</v>
      </c>
      <c r="M22" s="20"/>
      <c r="N22" s="20"/>
      <c r="O22" s="20"/>
      <c r="P22" s="20"/>
      <c r="Q22" s="44"/>
    </row>
    <row r="23" spans="1:23" ht="13.5" customHeight="1" thickBot="1">
      <c r="A23" s="31">
        <v>12</v>
      </c>
      <c r="B23" s="20"/>
      <c r="C23" s="20"/>
      <c r="D23" s="20" t="s">
        <v>91</v>
      </c>
      <c r="E23" s="20"/>
      <c r="F23" s="20"/>
      <c r="G23" s="39">
        <v>4000</v>
      </c>
      <c r="H23" s="39"/>
      <c r="I23" s="44">
        <f>G23-H23</f>
        <v>4000</v>
      </c>
      <c r="J23" s="81">
        <v>23</v>
      </c>
      <c r="L23" s="20"/>
      <c r="M23" s="20" t="s">
        <v>35</v>
      </c>
      <c r="N23" s="20"/>
      <c r="O23" s="20"/>
      <c r="P23" s="20"/>
      <c r="Q23" s="47"/>
    </row>
    <row r="24" spans="1:23" ht="13.5" customHeight="1" thickBot="1">
      <c r="A24" s="31"/>
      <c r="B24" s="20"/>
      <c r="C24" s="20"/>
      <c r="D24" s="20"/>
      <c r="E24" s="20"/>
      <c r="F24" s="20"/>
      <c r="G24" s="41">
        <f>SUM(G14:G23)</f>
        <v>8420</v>
      </c>
      <c r="H24" s="41">
        <f>SUM(H14:H23)</f>
        <v>200</v>
      </c>
      <c r="I24" s="41">
        <f>SUM(I14:I23)</f>
        <v>8220</v>
      </c>
      <c r="J24" s="31"/>
      <c r="K24" s="25"/>
      <c r="L24" s="20" t="s">
        <v>22</v>
      </c>
      <c r="M24" s="20"/>
      <c r="N24" s="20"/>
      <c r="O24" s="20"/>
      <c r="P24" s="20"/>
      <c r="Q24" s="30"/>
    </row>
    <row r="25" spans="1:23" ht="13.5" customHeight="1">
      <c r="A25" s="31"/>
      <c r="B25" s="20"/>
      <c r="C25" s="20"/>
      <c r="D25" s="20"/>
      <c r="E25" s="20"/>
      <c r="F25" s="20"/>
      <c r="G25" s="33"/>
      <c r="H25" s="33"/>
      <c r="I25" s="33"/>
      <c r="J25" s="31">
        <v>23</v>
      </c>
      <c r="K25" s="25"/>
      <c r="L25" s="20"/>
      <c r="M25" s="20" t="s">
        <v>36</v>
      </c>
      <c r="N25" s="20"/>
      <c r="O25" s="20"/>
      <c r="P25" s="20"/>
      <c r="Q25" s="30">
        <v>0</v>
      </c>
      <c r="T25" s="7" t="s">
        <v>92</v>
      </c>
      <c r="W25" s="7" t="s">
        <v>92</v>
      </c>
    </row>
    <row r="26" spans="1:23" ht="13.5" customHeight="1">
      <c r="A26" s="31">
        <v>27</v>
      </c>
      <c r="C26" s="121" t="s">
        <v>37</v>
      </c>
      <c r="D26" s="20"/>
      <c r="E26" s="20"/>
      <c r="F26" s="20"/>
      <c r="G26" s="120">
        <v>65</v>
      </c>
      <c r="H26" s="33">
        <v>0</v>
      </c>
      <c r="I26" s="30">
        <f>G26-H26</f>
        <v>65</v>
      </c>
      <c r="J26" s="31">
        <v>221</v>
      </c>
      <c r="K26" s="25"/>
      <c r="L26" s="20"/>
      <c r="M26" s="20" t="s">
        <v>38</v>
      </c>
      <c r="N26" s="20"/>
      <c r="O26" s="20"/>
      <c r="P26" s="20"/>
      <c r="Q26" s="30">
        <v>1480</v>
      </c>
      <c r="R26" s="118" t="s">
        <v>96</v>
      </c>
      <c r="T26" s="7">
        <v>-50</v>
      </c>
      <c r="W26" s="7">
        <v>-15</v>
      </c>
    </row>
    <row r="27" spans="1:23" ht="13.5" customHeight="1">
      <c r="A27" s="31"/>
      <c r="B27" s="20"/>
      <c r="C27" s="20"/>
      <c r="G27" s="33"/>
      <c r="H27" s="33"/>
      <c r="I27" s="30"/>
      <c r="J27" s="31">
        <v>222</v>
      </c>
      <c r="K27" s="25"/>
      <c r="L27" s="20"/>
      <c r="M27" s="20" t="s">
        <v>39</v>
      </c>
      <c r="N27" s="20"/>
      <c r="O27" s="20"/>
      <c r="P27" s="20"/>
      <c r="Q27" s="30">
        <v>1000</v>
      </c>
    </row>
    <row r="28" spans="1:23" ht="13.5" customHeight="1">
      <c r="A28" s="31"/>
      <c r="B28" s="20"/>
      <c r="C28" s="20"/>
      <c r="D28" s="20"/>
      <c r="E28" s="20"/>
      <c r="F28" s="20"/>
      <c r="G28" s="33"/>
      <c r="H28" s="33"/>
      <c r="I28" s="30"/>
      <c r="J28" s="31">
        <v>24</v>
      </c>
      <c r="K28" s="25"/>
      <c r="L28" s="20"/>
      <c r="M28" s="20" t="s">
        <v>26</v>
      </c>
      <c r="N28" s="20"/>
      <c r="O28" s="20"/>
      <c r="P28" s="20"/>
      <c r="Q28" s="30">
        <v>1670.625</v>
      </c>
    </row>
    <row r="29" spans="1:23" ht="13.5" customHeight="1">
      <c r="A29" s="31"/>
      <c r="B29" s="20"/>
      <c r="C29" s="20"/>
      <c r="D29" s="45" t="s">
        <v>40</v>
      </c>
      <c r="E29" s="45"/>
      <c r="F29" s="20"/>
      <c r="G29" s="80">
        <f>G12+G24+G26</f>
        <v>25685</v>
      </c>
      <c r="H29" s="80">
        <f>H12+H24+H26</f>
        <v>5140</v>
      </c>
      <c r="I29" s="80">
        <f>I12+I24+I26</f>
        <v>20545</v>
      </c>
      <c r="J29" s="31">
        <v>25</v>
      </c>
      <c r="K29" s="25"/>
      <c r="L29" s="20"/>
      <c r="M29" s="20" t="s">
        <v>41</v>
      </c>
      <c r="N29" s="20"/>
      <c r="O29" s="20"/>
      <c r="P29" s="20"/>
      <c r="Q29" s="30">
        <v>0</v>
      </c>
    </row>
    <row r="30" spans="1:23" ht="13.5" customHeight="1">
      <c r="A30" s="31"/>
      <c r="B30" s="20"/>
      <c r="C30" s="20"/>
      <c r="D30" s="20"/>
      <c r="E30" s="20"/>
      <c r="F30" s="20"/>
      <c r="G30" s="33"/>
      <c r="H30" s="33"/>
      <c r="I30" s="30"/>
      <c r="J30" s="31">
        <v>26</v>
      </c>
      <c r="K30" s="25"/>
      <c r="L30" s="20"/>
      <c r="M30" s="20" t="s">
        <v>42</v>
      </c>
      <c r="N30" s="20"/>
      <c r="O30" s="20"/>
      <c r="P30" s="20"/>
      <c r="Q30" s="40">
        <v>0</v>
      </c>
    </row>
    <row r="31" spans="1:23" ht="13.5" customHeight="1" thickBot="1">
      <c r="A31" s="31"/>
      <c r="B31" s="20"/>
      <c r="C31" s="20"/>
      <c r="D31" s="20"/>
      <c r="E31" s="20"/>
      <c r="F31" s="20"/>
      <c r="G31" s="33"/>
      <c r="H31" s="33"/>
      <c r="I31" s="30"/>
      <c r="J31" s="31"/>
      <c r="K31" s="25"/>
      <c r="L31" s="20"/>
      <c r="M31" s="20"/>
      <c r="N31" s="20"/>
      <c r="O31" s="20"/>
      <c r="P31" s="20"/>
      <c r="Q31" s="44">
        <f>SUM(Q25:Q30)</f>
        <v>4150.625</v>
      </c>
      <c r="U31" s="7" t="s">
        <v>93</v>
      </c>
      <c r="V31" s="7" t="s">
        <v>94</v>
      </c>
    </row>
    <row r="32" spans="1:23" ht="13.5" customHeight="1" thickBot="1">
      <c r="A32" s="31"/>
      <c r="B32" s="20"/>
      <c r="C32" s="20"/>
      <c r="D32" s="20"/>
      <c r="E32" s="20"/>
      <c r="F32" s="20"/>
      <c r="G32" s="33"/>
      <c r="H32" s="33"/>
      <c r="I32" s="30"/>
      <c r="J32" s="31">
        <v>27</v>
      </c>
      <c r="K32" s="25" t="s">
        <v>37</v>
      </c>
      <c r="L32" s="20"/>
      <c r="M32" s="20"/>
      <c r="N32" s="20"/>
      <c r="O32" s="20"/>
      <c r="P32" s="29"/>
      <c r="Q32" s="124">
        <v>90</v>
      </c>
      <c r="R32" s="123" t="s">
        <v>95</v>
      </c>
      <c r="U32" s="7">
        <v>30</v>
      </c>
      <c r="V32" s="7">
        <v>60</v>
      </c>
    </row>
    <row r="33" spans="1:17" ht="13.5" customHeight="1">
      <c r="A33" s="31"/>
      <c r="B33" s="20"/>
      <c r="C33" s="20"/>
      <c r="D33" s="20"/>
      <c r="E33" s="20"/>
      <c r="F33" s="20"/>
      <c r="G33" s="33"/>
      <c r="H33" s="33"/>
      <c r="I33" s="30"/>
      <c r="J33" s="48"/>
      <c r="K33" s="25"/>
      <c r="L33" s="20"/>
      <c r="M33" s="20"/>
      <c r="N33" s="45" t="s">
        <v>43</v>
      </c>
      <c r="O33" s="20"/>
      <c r="P33" s="29"/>
      <c r="Q33" s="82">
        <f>SUM(Q31:Q32)</f>
        <v>4240.625</v>
      </c>
    </row>
    <row r="34" spans="1:17" ht="13.5" customHeight="1" thickBot="1">
      <c r="A34" s="26"/>
      <c r="B34" s="49"/>
      <c r="C34" s="49"/>
      <c r="D34" s="49"/>
      <c r="E34" s="49"/>
      <c r="F34" s="49"/>
      <c r="G34" s="50"/>
      <c r="H34" s="50"/>
      <c r="I34" s="44"/>
      <c r="J34" s="51"/>
      <c r="K34" s="52"/>
      <c r="L34" s="49"/>
      <c r="M34" s="49"/>
      <c r="N34" s="53" t="s">
        <v>44</v>
      </c>
      <c r="O34" s="49"/>
      <c r="P34" s="54"/>
      <c r="Q34" s="83">
        <f>Q18+Q33</f>
        <v>20645</v>
      </c>
    </row>
    <row r="35" spans="1:17" ht="13.5" customHeight="1">
      <c r="B35" s="7" t="s">
        <v>45</v>
      </c>
    </row>
    <row r="36" spans="1:17" ht="13.5" customHeight="1">
      <c r="B36" s="7" t="s">
        <v>46</v>
      </c>
      <c r="Q36" s="10">
        <f>Q34-I29</f>
        <v>100</v>
      </c>
    </row>
    <row r="37" spans="1:17" ht="13.5" customHeight="1">
      <c r="B37" s="7" t="s">
        <v>47</v>
      </c>
    </row>
    <row r="38" spans="1:17" ht="12.75" customHeight="1"/>
  </sheetData>
  <mergeCells count="2">
    <mergeCell ref="A1:G1"/>
    <mergeCell ref="A3:H3"/>
  </mergeCells>
  <phoneticPr fontId="0" type="noConversion"/>
  <pageMargins left="0.75" right="0.75" top="1" bottom="1" header="0.5" footer="0.5"/>
  <pageSetup scale="89" orientation="landscape" r:id="rId1"/>
  <headerFooter alignWithMargins="0">
    <oddHeader>&amp;LINSTITUTO SUPERIOR DE ENGENHARIA DO PORTO
C&amp;8álculo Fnanceiro e Contabilidade</oddHeader>
    <oddFooter>&amp;L&amp;8Exerc. nº. 19&amp;R&amp;8Ano Lectivo 2003-2004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5</vt:i4>
      </vt:variant>
    </vt:vector>
  </HeadingPairs>
  <TitlesOfParts>
    <vt:vector size="5" baseType="lpstr">
      <vt:lpstr>a) Movimentos de Rectificação</vt:lpstr>
      <vt:lpstr>b)</vt:lpstr>
      <vt:lpstr>c)</vt:lpstr>
      <vt:lpstr>d) Dem.Result.</vt:lpstr>
      <vt:lpstr>d) Balço</vt:lpstr>
    </vt:vector>
  </TitlesOfParts>
  <Company>ISEP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Contabilidade</dc:subject>
  <dc:creator>Rolando Rodrigues</dc:creator>
  <cp:lastModifiedBy>Noelma</cp:lastModifiedBy>
  <cp:lastPrinted>2005-05-23T17:45:09Z</cp:lastPrinted>
  <dcterms:created xsi:type="dcterms:W3CDTF">2002-11-20T15:55:36Z</dcterms:created>
  <dcterms:modified xsi:type="dcterms:W3CDTF">2010-09-08T14:00:33Z</dcterms:modified>
</cp:coreProperties>
</file>