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240" yWindow="0" windowWidth="15600" windowHeight="11760" tabRatio="500"/>
  </bookViews>
  <sheets>
    <sheet name="Simulador" sheetId="4" r:id="rId1"/>
  </sheets>
  <definedNames>
    <definedName name="acimade45" localSheetId="0">Simulador!$AC$23:$AC$24</definedName>
    <definedName name="acimade45">#REF!</definedName>
    <definedName name="agric">Simulador!$F$36:$F$46</definedName>
    <definedName name="_xlnm.Print_Area" localSheetId="0">Simulador!$B$2:$Q$25</definedName>
    <definedName name="Categoria" localSheetId="0">Simulador!$W$23:$W$26</definedName>
    <definedName name="Categoria">#REF!</definedName>
    <definedName name="categoria1" localSheetId="0">Simulador!$W$22:$W$26</definedName>
    <definedName name="categoria1">#REF!</definedName>
    <definedName name="categoria2" localSheetId="0">Simulador!$W$29:$W$33</definedName>
    <definedName name="categoria2">#REF!</definedName>
    <definedName name="categoria3" localSheetId="0">Simulador!$W$30:$W$33</definedName>
    <definedName name="categoria3">#REF!</definedName>
    <definedName name="eirl">Simulador!$G$36:$G$46</definedName>
    <definedName name="entre30e39" localSheetId="0">Simulador!$AA$23:$AA$24</definedName>
    <definedName name="entre30e39">#REF!</definedName>
    <definedName name="entre40e44" localSheetId="0">Simulador!$AB$23:$AB$24</definedName>
    <definedName name="entre40e44">#REF!</definedName>
    <definedName name="igual" localSheetId="0">Simulador!$Y$30:$Y$32</definedName>
    <definedName name="igual">#REF!</definedName>
    <definedName name="Menosde30" localSheetId="0">Simulador!$Z$23:$Z$24</definedName>
    <definedName name="Menosde30">#REF!</definedName>
    <definedName name="prazogarantia" localSheetId="0">Simulador!$V$22:$V$24</definedName>
    <definedName name="prazogarantia">#REF!</definedName>
    <definedName name="Subcategoria" localSheetId="0">Simulador!$Z$23:$Z$24</definedName>
    <definedName name="Subcategoria">#REF!</definedName>
    <definedName name="tind">Simulador!$E$36:$E$46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8" i="4" l="1"/>
  <c r="S16" i="4" s="1"/>
  <c r="S35" i="4"/>
  <c r="S33" i="4" s="1"/>
  <c r="S32" i="4" s="1"/>
  <c r="P9" i="4"/>
  <c r="D35" i="4"/>
  <c r="E35" i="4" s="1"/>
  <c r="K36" i="4"/>
  <c r="R38" i="4"/>
  <c r="T38" i="4" s="1"/>
  <c r="R12" i="4"/>
  <c r="I23" i="4"/>
  <c r="N13" i="4" l="1"/>
  <c r="N24" i="4"/>
  <c r="C37" i="4"/>
  <c r="C41" i="4"/>
  <c r="C45" i="4"/>
  <c r="C38" i="4"/>
  <c r="C42" i="4"/>
  <c r="C46" i="4"/>
  <c r="T16" i="4"/>
  <c r="C39" i="4"/>
  <c r="C43" i="4"/>
  <c r="C36" i="4"/>
  <c r="C40" i="4"/>
  <c r="C44" i="4"/>
  <c r="C35" i="4"/>
  <c r="G35" i="4"/>
  <c r="F35" i="4"/>
  <c r="R35" i="4" l="1"/>
  <c r="R33" i="4" s="1"/>
  <c r="T33" i="4" s="1"/>
  <c r="N20" i="4" l="1"/>
  <c r="N19" i="4" s="1"/>
  <c r="T35" i="4"/>
  <c r="N11" i="4" s="1"/>
  <c r="R32" i="4"/>
  <c r="T32" i="4" s="1"/>
  <c r="O18" i="4" s="1"/>
  <c r="Q29" i="4"/>
  <c r="R37" i="4"/>
  <c r="T37" i="4" s="1"/>
  <c r="O22" i="4" s="1"/>
  <c r="N29" i="4"/>
  <c r="R36" i="4"/>
  <c r="T36" i="4" s="1"/>
  <c r="O21" i="4" s="1"/>
  <c r="N22" i="4"/>
  <c r="N21" i="4" l="1"/>
  <c r="N18" i="4"/>
  <c r="O20" i="4"/>
  <c r="P46" i="4"/>
  <c r="O19" i="4"/>
</calcChain>
</file>

<file path=xl/comments1.xml><?xml version="1.0" encoding="utf-8"?>
<comments xmlns="http://schemas.openxmlformats.org/spreadsheetml/2006/main">
  <authors>
    <author>Família Sousa e Silva</author>
  </authors>
  <commentList>
    <comment ref="D9" authorId="0">
      <text>
        <r>
          <rPr>
            <sz val="10"/>
            <color indexed="81"/>
            <rFont val="Candara"/>
            <family val="2"/>
          </rPr>
          <t>Escolha a atividade que se ajusta ao seu caso pessoal: Trabalhador independente, produtor agrícola, empresário em nome individual ou estabelecimento individual de responsabilidade limitada. O tipo de atividade define a taxa de contribuição.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D12" authorId="0">
      <text>
        <r>
          <rPr>
            <sz val="10"/>
            <color indexed="81"/>
            <rFont val="Candara"/>
            <family val="2"/>
          </rPr>
          <t>Tem ou não contabilidade organizada? No caso de contabilidade organizada, a determinação do rendimento relevante pode ser diferente.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F19" authorId="0">
      <text>
        <r>
          <rPr>
            <sz val="10"/>
            <color indexed="81"/>
            <rFont val="Candara"/>
            <family val="2"/>
          </rPr>
          <t>Se é trabalhador independente indique o montante global das prestações de serviços. As atividades hoteleiras e de restauração contam com uma forma de taxação diferente dos demais serviços.</t>
        </r>
      </text>
    </comment>
    <comment ref="D23" authorId="0">
      <text>
        <r>
          <rPr>
            <sz val="10"/>
            <color indexed="81"/>
            <rFont val="Candara"/>
            <family val="2"/>
          </rPr>
          <t>Indique o valor das vendas que realizou com a sua atividade de categoria B de IRS. 20% das vendas contam como rendimento anual relevante.</t>
        </r>
        <r>
          <rPr>
            <sz val="9"/>
            <color indexed="81"/>
            <rFont val="Calibri"/>
            <family val="2"/>
          </rPr>
          <t xml:space="preserve">
</t>
        </r>
      </text>
    </comment>
    <comment ref="J23" authorId="0">
      <text>
        <r>
          <rPr>
            <sz val="10"/>
            <color indexed="81"/>
            <rFont val="Candara"/>
            <family val="2"/>
          </rPr>
          <t>O Lucro tributável é o resultado da dedução de todos os custos inerentes e imprescindíveis à atividade à totalidade dos proveitos.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<sst xmlns="http://schemas.openxmlformats.org/spreadsheetml/2006/main" count="70" uniqueCount="59">
  <si>
    <t>?</t>
  </si>
  <si>
    <t>Menos de 180 dias</t>
  </si>
  <si>
    <t>Entre 180 e 360 dias</t>
  </si>
  <si>
    <t>360 ou mais dias</t>
  </si>
  <si>
    <t>Menos de 30 anos</t>
  </si>
  <si>
    <t>Entre 30 e 39 anos</t>
  </si>
  <si>
    <t>Entre 40 e 44 anos</t>
  </si>
  <si>
    <t>45 ou mais anos</t>
  </si>
  <si>
    <t>Escolha</t>
  </si>
  <si>
    <t>Entre 40 e 49 anos</t>
  </si>
  <si>
    <t>50 ou mais anos</t>
  </si>
  <si>
    <t>Sim</t>
  </si>
  <si>
    <t>Não</t>
  </si>
  <si>
    <t>Tabela 1 - Sim</t>
  </si>
  <si>
    <t>Site da Segurança Social</t>
  </si>
  <si>
    <t>Qual o tipo de atividade?</t>
  </si>
  <si>
    <t>Contabilidade organizada?</t>
  </si>
  <si>
    <t>Produtores agrícolas com rendimentos exclusivos da agricultura</t>
  </si>
  <si>
    <t>Empresários em nome individual com rendimentos exclusivos de atividade comercial ou industrial</t>
  </si>
  <si>
    <t>Titulares de estabelecimento individual de responsabilidade limitada (EIRL)</t>
  </si>
  <si>
    <t>PREENCHA OS CAMPOS A BRANCO</t>
  </si>
  <si>
    <t>Atividades hoteleiras e similares, restauração e bebidas</t>
  </si>
  <si>
    <t>RESULTADOS</t>
  </si>
  <si>
    <t xml:space="preserve">PREENCHA OS CAMPOS QUE SE AJUSTAM AO SEU CASO </t>
  </si>
  <si>
    <t xml:space="preserve">Geral  </t>
  </si>
  <si>
    <t>Rendimento relevante</t>
  </si>
  <si>
    <t>Taxa de contribuição</t>
  </si>
  <si>
    <t>Linha</t>
  </si>
  <si>
    <t>Coluna</t>
  </si>
  <si>
    <t>Resultado</t>
  </si>
  <si>
    <t>RR/12</t>
  </si>
  <si>
    <t>Escalão</t>
  </si>
  <si>
    <t>Utilize as ajudas para o preenchimento sinalizadas por</t>
  </si>
  <si>
    <t>Contribuição mensal oficiosa</t>
  </si>
  <si>
    <t>CALCULADORA DE CONTRIBUIÇÕES PARA A SEGURANÇA SOCIAL</t>
  </si>
  <si>
    <t>Valor anual das vendas?</t>
  </si>
  <si>
    <t>ATENÇÃO: Se está a reiniciar atividade pode:</t>
  </si>
  <si>
    <t>Escalão 1</t>
  </si>
  <si>
    <t>Escalão 2</t>
  </si>
  <si>
    <t>Escalão 3</t>
  </si>
  <si>
    <t>Escalão 4</t>
  </si>
  <si>
    <t>Escalão 5</t>
  </si>
  <si>
    <t>Escalão 6</t>
  </si>
  <si>
    <t>Escalão 7</t>
  </si>
  <si>
    <t>Escalão 8</t>
  </si>
  <si>
    <t>Escalão 9</t>
  </si>
  <si>
    <t>Escalão 10</t>
  </si>
  <si>
    <t>Escalão 11</t>
  </si>
  <si>
    <t>Prestadores de serviços</t>
  </si>
  <si>
    <t>50% IAS</t>
  </si>
  <si>
    <t>Pode optar por escolher até dois escalões abaixo ou dois escalões acima da contribuição oficiosa definida pela Segurança Social</t>
  </si>
  <si>
    <t>Pode optar por prescindir do pagamento de contribuição com base em 50% do IAS e ficar enquadrado no Escalão 1</t>
  </si>
  <si>
    <t>Contribuições alternativas</t>
  </si>
  <si>
    <t>ATENÇÃO: Pode pedir a cessação do enquadramento para ficar isento</t>
  </si>
  <si>
    <t>Valor anual da prestação de serviços?</t>
  </si>
  <si>
    <t>RENDIMENTOS ANO 2013</t>
  </si>
  <si>
    <t>TRABALHADORES INDEPENDENTES / EMPRESÁRIOS EM NOME INDIVIDUAL</t>
  </si>
  <si>
    <r>
      <t xml:space="preserve">Se está a reiniciar atividade pode manter o mesmo valor de contribuição, se já tinha sido fixado no mês de </t>
    </r>
    <r>
      <rPr>
        <b/>
        <u/>
        <sz val="11"/>
        <color theme="0"/>
        <rFont val="Times New Roman"/>
        <family val="1"/>
      </rPr>
      <t>outubro anterior à data de reinício</t>
    </r>
  </si>
  <si>
    <t>b) Ficar no escalão 1 por defeito (419,22 de base contributiva) se não teve atividade nos 12 meses anteriores;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</si>
</sst>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.00_ ;\-#,##0.00\ "/>
    <numFmt numFmtId="166" formatCode="#,##0.00\ &quot;€&quot;;[Red]#,##0.00\ &quot;€&quot;"/>
  </numFmts>
  <fonts count="4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indexed="81"/>
      <name val="Calibri"/>
      <family val="2"/>
    </font>
    <font>
      <sz val="10"/>
      <color indexed="81"/>
      <name val="Candara"/>
      <family val="2"/>
    </font>
    <font>
      <b/>
      <sz val="26"/>
      <color theme="0"/>
      <name val="Times New Roman"/>
      <family val="1"/>
    </font>
    <font>
      <b/>
      <sz val="13"/>
      <color theme="1" tint="0.249977111117893"/>
      <name val="Times New Roman"/>
      <family val="1"/>
    </font>
    <font>
      <b/>
      <sz val="12"/>
      <color theme="1" tint="0.249977111117893"/>
      <name val="Times New Roman"/>
      <family val="1"/>
    </font>
    <font>
      <b/>
      <sz val="14"/>
      <color theme="0"/>
      <name val="Times New Roman"/>
      <family val="1"/>
    </font>
    <font>
      <b/>
      <sz val="13"/>
      <name val="Times New Roman"/>
      <family val="1"/>
    </font>
    <font>
      <b/>
      <sz val="16"/>
      <color theme="0"/>
      <name val="Times New Roman"/>
      <family val="1"/>
    </font>
    <font>
      <b/>
      <sz val="13"/>
      <color theme="0"/>
      <name val="Times New Roman"/>
      <family val="1"/>
    </font>
    <font>
      <b/>
      <sz val="24"/>
      <color theme="0"/>
      <name val="Times New Roman"/>
      <family val="1"/>
    </font>
    <font>
      <b/>
      <sz val="14"/>
      <color theme="1" tint="0.249977111117893"/>
      <name val="Times New Roman"/>
      <family val="1"/>
    </font>
    <font>
      <b/>
      <sz val="12"/>
      <color theme="0"/>
      <name val="Times New Roman"/>
      <family val="1"/>
    </font>
    <font>
      <b/>
      <sz val="11"/>
      <color theme="0"/>
      <name val="Times New Roman"/>
      <family val="1"/>
    </font>
    <font>
      <b/>
      <sz val="12"/>
      <name val="Times New Roman"/>
      <family val="1"/>
    </font>
    <font>
      <b/>
      <sz val="20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0"/>
      <color theme="0"/>
      <name val="Times New Roman"/>
      <family val="1"/>
    </font>
    <font>
      <b/>
      <sz val="36"/>
      <name val="Times New Roman"/>
      <family val="1"/>
    </font>
    <font>
      <b/>
      <sz val="13"/>
      <color theme="1" tint="0.14999847407452621"/>
      <name val="Times New Roman"/>
      <family val="1"/>
    </font>
    <font>
      <b/>
      <sz val="11"/>
      <color theme="1" tint="0.249977111117893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b/>
      <sz val="12"/>
      <color theme="1" tint="0.499984740745262"/>
      <name val="Times New Roman"/>
      <family val="1"/>
    </font>
    <font>
      <b/>
      <sz val="22"/>
      <color theme="1"/>
      <name val="Times New Roman"/>
      <family val="1"/>
    </font>
    <font>
      <b/>
      <sz val="12"/>
      <color theme="1" tint="0.14999847407452621"/>
      <name val="Times New Roman"/>
      <family val="1"/>
    </font>
    <font>
      <b/>
      <sz val="14"/>
      <color theme="1" tint="0.499984740745262"/>
      <name val="Times New Roman"/>
      <family val="1"/>
    </font>
    <font>
      <b/>
      <i/>
      <sz val="12"/>
      <name val="Times New Roman"/>
      <family val="1"/>
    </font>
    <font>
      <b/>
      <u/>
      <sz val="12"/>
      <color theme="1" tint="0.249977111117893"/>
      <name val="Times New Roman"/>
      <family val="1"/>
    </font>
    <font>
      <b/>
      <i/>
      <sz val="10"/>
      <color theme="1" tint="0.499984740745262"/>
      <name val="Times New Roman"/>
      <family val="1"/>
    </font>
    <font>
      <b/>
      <sz val="12"/>
      <color theme="0" tint="-0.499984740745262"/>
      <name val="Times New Roman"/>
      <family val="1"/>
    </font>
    <font>
      <b/>
      <sz val="22"/>
      <color theme="0"/>
      <name val="Times New Roman"/>
      <family val="1"/>
    </font>
    <font>
      <b/>
      <u/>
      <sz val="11"/>
      <color theme="0"/>
      <name val="Times New Roman"/>
      <family val="1"/>
    </font>
    <font>
      <b/>
      <sz val="9"/>
      <color theme="0"/>
      <name val="Times New Roman"/>
      <family val="1"/>
    </font>
    <font>
      <b/>
      <u/>
      <sz val="12"/>
      <name val="Times New Roman"/>
      <family val="1"/>
    </font>
    <font>
      <b/>
      <sz val="10"/>
      <color theme="1" tint="0.249977111117893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856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theme="0" tint="-0.34998626667073579"/>
      </bottom>
      <diagonal/>
    </border>
    <border>
      <left/>
      <right style="medium">
        <color auto="1"/>
      </right>
      <top/>
      <bottom style="thin">
        <color theme="0" tint="-0.34998626667073579"/>
      </bottom>
      <diagonal/>
    </border>
    <border>
      <left style="medium">
        <color auto="1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auto="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</borders>
  <cellStyleXfs count="11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91">
    <xf numFmtId="0" fontId="0" fillId="0" borderId="0" xfId="0"/>
    <xf numFmtId="0" fontId="6" fillId="0" borderId="0" xfId="0" applyFont="1" applyFill="1" applyBorder="1" applyAlignment="1" applyProtection="1">
      <alignment vertical="center"/>
      <protection hidden="1"/>
    </xf>
    <xf numFmtId="0" fontId="7" fillId="2" borderId="0" xfId="0" applyFont="1" applyFill="1" applyBorder="1" applyAlignment="1">
      <alignment horizontal="left" indent="1"/>
    </xf>
    <xf numFmtId="0" fontId="9" fillId="0" borderId="0" xfId="0" applyFont="1" applyFill="1" applyBorder="1" applyAlignment="1" applyProtection="1">
      <protection hidden="1"/>
    </xf>
    <xf numFmtId="0" fontId="9" fillId="2" borderId="0" xfId="0" applyFont="1" applyFill="1" applyBorder="1" applyAlignment="1">
      <alignment horizontal="center"/>
    </xf>
    <xf numFmtId="0" fontId="11" fillId="2" borderId="0" xfId="0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Border="1" applyAlignment="1" applyProtection="1">
      <alignment horizontal="center"/>
      <protection hidden="1"/>
    </xf>
    <xf numFmtId="0" fontId="15" fillId="0" borderId="0" xfId="0" applyFont="1" applyFill="1" applyProtection="1">
      <protection hidden="1"/>
    </xf>
    <xf numFmtId="0" fontId="15" fillId="2" borderId="0" xfId="0" applyFont="1" applyFill="1" applyProtection="1">
      <protection hidden="1"/>
    </xf>
    <xf numFmtId="0" fontId="17" fillId="0" borderId="0" xfId="0" applyFont="1" applyFill="1" applyProtection="1">
      <protection hidden="1"/>
    </xf>
    <xf numFmtId="0" fontId="19" fillId="7" borderId="0" xfId="0" applyFont="1" applyFill="1" applyBorder="1" applyAlignment="1">
      <alignment horizontal="center" vertical="center"/>
    </xf>
    <xf numFmtId="0" fontId="20" fillId="7" borderId="0" xfId="0" applyFont="1" applyFill="1" applyBorder="1" applyAlignment="1">
      <alignment horizontal="center"/>
    </xf>
    <xf numFmtId="0" fontId="21" fillId="0" borderId="0" xfId="0" applyFont="1"/>
    <xf numFmtId="10" fontId="9" fillId="0" borderId="0" xfId="0" applyNumberFormat="1" applyFont="1" applyFill="1" applyBorder="1" applyAlignment="1" applyProtection="1">
      <alignment wrapText="1"/>
      <protection hidden="1"/>
    </xf>
    <xf numFmtId="0" fontId="24" fillId="2" borderId="0" xfId="0" applyFont="1" applyFill="1" applyBorder="1"/>
    <xf numFmtId="0" fontId="20" fillId="2" borderId="0" xfId="0" applyFont="1" applyFill="1" applyBorder="1"/>
    <xf numFmtId="0" fontId="25" fillId="0" borderId="0" xfId="0" applyFont="1" applyFill="1" applyBorder="1" applyAlignment="1">
      <alignment vertical="center" wrapText="1"/>
    </xf>
    <xf numFmtId="0" fontId="15" fillId="0" borderId="0" xfId="0" applyFont="1" applyProtection="1">
      <protection hidden="1"/>
    </xf>
    <xf numFmtId="0" fontId="21" fillId="0" borderId="0" xfId="0" applyFont="1" applyProtection="1">
      <protection hidden="1"/>
    </xf>
    <xf numFmtId="0" fontId="10" fillId="7" borderId="0" xfId="0" applyFont="1" applyFill="1" applyBorder="1"/>
    <xf numFmtId="0" fontId="20" fillId="7" borderId="0" xfId="0" applyFont="1" applyFill="1" applyBorder="1"/>
    <xf numFmtId="0" fontId="17" fillId="7" borderId="0" xfId="0" applyFont="1" applyFill="1" applyBorder="1" applyAlignment="1">
      <alignment vertical="center" wrapText="1"/>
    </xf>
    <xf numFmtId="0" fontId="10" fillId="7" borderId="0" xfId="0" applyFont="1" applyFill="1" applyBorder="1" applyAlignment="1">
      <alignment vertical="center" wrapText="1"/>
    </xf>
    <xf numFmtId="164" fontId="28" fillId="4" borderId="0" xfId="0" applyNumberFormat="1" applyFont="1" applyFill="1" applyBorder="1" applyAlignment="1" applyProtection="1">
      <alignment horizontal="left" vertical="center" wrapText="1" indent="1"/>
      <protection hidden="1"/>
    </xf>
    <xf numFmtId="0" fontId="17" fillId="7" borderId="0" xfId="0" applyFont="1" applyFill="1" applyBorder="1"/>
    <xf numFmtId="0" fontId="29" fillId="0" borderId="0" xfId="0" applyFont="1" applyAlignment="1">
      <alignment vertical="center"/>
    </xf>
    <xf numFmtId="0" fontId="17" fillId="7" borderId="0" xfId="0" applyFont="1" applyFill="1" applyBorder="1" applyAlignment="1"/>
    <xf numFmtId="0" fontId="10" fillId="7" borderId="0" xfId="0" applyFont="1" applyFill="1" applyBorder="1" applyAlignment="1" applyProtection="1">
      <alignment vertical="center" wrapText="1"/>
      <protection locked="0"/>
    </xf>
    <xf numFmtId="0" fontId="9" fillId="0" borderId="0" xfId="0" applyFont="1" applyFill="1" applyProtection="1">
      <protection hidden="1"/>
    </xf>
    <xf numFmtId="0" fontId="9" fillId="0" borderId="0" xfId="0" applyFont="1" applyFill="1" applyBorder="1" applyProtection="1">
      <protection hidden="1"/>
    </xf>
    <xf numFmtId="44" fontId="9" fillId="0" borderId="0" xfId="1" applyFont="1" applyFill="1" applyBorder="1" applyAlignment="1" applyProtection="1">
      <protection hidden="1"/>
    </xf>
    <xf numFmtId="0" fontId="15" fillId="2" borderId="0" xfId="0" applyFont="1" applyFill="1" applyBorder="1" applyAlignment="1">
      <alignment horizontal="left" indent="1"/>
    </xf>
    <xf numFmtId="0" fontId="21" fillId="2" borderId="0" xfId="0" applyFont="1" applyFill="1" applyBorder="1"/>
    <xf numFmtId="0" fontId="24" fillId="2" borderId="0" xfId="0" applyFont="1" applyFill="1" applyBorder="1" applyAlignment="1" applyProtection="1">
      <alignment vertical="center" wrapText="1"/>
      <protection locked="0"/>
    </xf>
    <xf numFmtId="0" fontId="30" fillId="2" borderId="0" xfId="0" applyFont="1" applyFill="1" applyBorder="1" applyAlignment="1"/>
    <xf numFmtId="0" fontId="30" fillId="2" borderId="0" xfId="0" applyFont="1" applyFill="1" applyBorder="1" applyAlignment="1">
      <alignment horizontal="right"/>
    </xf>
    <xf numFmtId="0" fontId="21" fillId="2" borderId="0" xfId="0" applyFont="1" applyFill="1" applyBorder="1" applyAlignment="1">
      <alignment horizontal="right"/>
    </xf>
    <xf numFmtId="165" fontId="15" fillId="0" borderId="0" xfId="0" applyNumberFormat="1" applyFont="1" applyFill="1" applyProtection="1">
      <protection hidden="1"/>
    </xf>
    <xf numFmtId="0" fontId="21" fillId="0" borderId="0" xfId="0" applyFont="1" applyBorder="1" applyProtection="1">
      <protection hidden="1"/>
    </xf>
    <xf numFmtId="0" fontId="17" fillId="7" borderId="0" xfId="0" applyFont="1" applyFill="1" applyBorder="1" applyAlignment="1">
      <alignment wrapText="1"/>
    </xf>
    <xf numFmtId="0" fontId="32" fillId="7" borderId="0" xfId="0" applyFont="1" applyFill="1" applyBorder="1" applyAlignment="1">
      <alignment wrapText="1"/>
    </xf>
    <xf numFmtId="0" fontId="8" fillId="2" borderId="0" xfId="0" applyFont="1" applyFill="1" applyBorder="1" applyProtection="1">
      <protection hidden="1"/>
    </xf>
    <xf numFmtId="7" fontId="17" fillId="7" borderId="0" xfId="1" applyNumberFormat="1" applyFont="1" applyFill="1" applyBorder="1" applyAlignment="1" applyProtection="1">
      <alignment horizontal="center"/>
      <protection locked="0"/>
    </xf>
    <xf numFmtId="0" fontId="15" fillId="0" borderId="0" xfId="0" applyFont="1" applyFill="1" applyBorder="1" applyProtection="1">
      <protection hidden="1"/>
    </xf>
    <xf numFmtId="0" fontId="17" fillId="7" borderId="0" xfId="1" applyNumberFormat="1" applyFont="1" applyFill="1" applyBorder="1" applyAlignment="1"/>
    <xf numFmtId="44" fontId="17" fillId="7" borderId="0" xfId="1" applyFont="1" applyFill="1" applyBorder="1" applyAlignment="1">
      <alignment horizontal="right"/>
    </xf>
    <xf numFmtId="0" fontId="33" fillId="4" borderId="0" xfId="0" applyFont="1" applyFill="1" applyBorder="1" applyAlignment="1" applyProtection="1">
      <protection hidden="1"/>
    </xf>
    <xf numFmtId="164" fontId="28" fillId="4" borderId="0" xfId="0" applyNumberFormat="1" applyFont="1" applyFill="1" applyBorder="1" applyAlignment="1" applyProtection="1">
      <alignment horizontal="right"/>
      <protection hidden="1"/>
    </xf>
    <xf numFmtId="7" fontId="17" fillId="7" borderId="0" xfId="1" applyNumberFormat="1" applyFont="1" applyFill="1" applyBorder="1" applyAlignment="1" applyProtection="1">
      <protection locked="0"/>
    </xf>
    <xf numFmtId="0" fontId="17" fillId="7" borderId="0" xfId="0" applyFont="1" applyFill="1" applyBorder="1" applyProtection="1"/>
    <xf numFmtId="0" fontId="21" fillId="2" borderId="0" xfId="0" applyFont="1" applyFill="1" applyProtection="1">
      <protection hidden="1"/>
    </xf>
    <xf numFmtId="0" fontId="15" fillId="2" borderId="0" xfId="0" applyFont="1" applyFill="1" applyBorder="1" applyProtection="1">
      <protection hidden="1"/>
    </xf>
    <xf numFmtId="164" fontId="25" fillId="2" borderId="0" xfId="0" applyNumberFormat="1" applyFont="1" applyFill="1" applyBorder="1" applyAlignment="1" applyProtection="1">
      <alignment vertical="center" wrapText="1"/>
      <protection hidden="1"/>
    </xf>
    <xf numFmtId="0" fontId="35" fillId="2" borderId="0" xfId="0" applyFont="1" applyFill="1" applyAlignment="1" applyProtection="1">
      <alignment horizontal="left" indent="1"/>
      <protection hidden="1"/>
    </xf>
    <xf numFmtId="0" fontId="21" fillId="2" borderId="0" xfId="0" applyFont="1" applyFill="1"/>
    <xf numFmtId="10" fontId="28" fillId="2" borderId="0" xfId="0" applyNumberFormat="1" applyFont="1" applyFill="1" applyBorder="1" applyAlignment="1" applyProtection="1">
      <alignment vertical="center" wrapText="1"/>
      <protection hidden="1"/>
    </xf>
    <xf numFmtId="164" fontId="15" fillId="2" borderId="0" xfId="0" applyNumberFormat="1" applyFont="1" applyFill="1" applyAlignment="1" applyProtection="1">
      <alignment horizontal="left" vertical="center" indent="1"/>
      <protection hidden="1"/>
    </xf>
    <xf numFmtId="0" fontId="15" fillId="2" borderId="0" xfId="0" applyFont="1" applyFill="1" applyBorder="1" applyAlignment="1" applyProtection="1">
      <alignment horizontal="left" vertical="center" wrapText="1" indent="1"/>
      <protection hidden="1"/>
    </xf>
    <xf numFmtId="0" fontId="15" fillId="2" borderId="0" xfId="0" applyFont="1" applyFill="1" applyBorder="1" applyAlignment="1" applyProtection="1">
      <alignment horizontal="left" vertical="center" wrapText="1"/>
      <protection hidden="1"/>
    </xf>
    <xf numFmtId="0" fontId="15" fillId="2" borderId="0" xfId="0" applyFont="1" applyFill="1" applyBorder="1" applyAlignment="1" applyProtection="1">
      <alignment horizontal="left" indent="1"/>
      <protection hidden="1"/>
    </xf>
    <xf numFmtId="164" fontId="15" fillId="2" borderId="0" xfId="0" applyNumberFormat="1" applyFont="1" applyFill="1" applyBorder="1" applyAlignment="1" applyProtection="1">
      <alignment horizontal="left" indent="1"/>
      <protection hidden="1"/>
    </xf>
    <xf numFmtId="0" fontId="15" fillId="2" borderId="0" xfId="0" applyFont="1" applyFill="1" applyBorder="1" applyAlignment="1" applyProtection="1">
      <alignment horizontal="left" wrapText="1"/>
      <protection hidden="1"/>
    </xf>
    <xf numFmtId="0" fontId="15" fillId="2" borderId="0" xfId="0" applyFont="1" applyFill="1" applyBorder="1" applyAlignment="1" applyProtection="1">
      <alignment wrapText="1"/>
      <protection hidden="1"/>
    </xf>
    <xf numFmtId="0" fontId="36" fillId="2" borderId="0" xfId="0" applyFont="1" applyFill="1" applyAlignment="1" applyProtection="1">
      <alignment vertical="center"/>
      <protection hidden="1"/>
    </xf>
    <xf numFmtId="0" fontId="15" fillId="2" borderId="0" xfId="0" applyFont="1" applyFill="1" applyBorder="1" applyAlignment="1" applyProtection="1">
      <alignment vertical="center" wrapText="1"/>
      <protection hidden="1"/>
    </xf>
    <xf numFmtId="44" fontId="15" fillId="2" borderId="0" xfId="0" applyNumberFormat="1" applyFont="1" applyFill="1" applyBorder="1" applyAlignment="1" applyProtection="1">
      <alignment vertical="center" wrapText="1"/>
      <protection hidden="1"/>
    </xf>
    <xf numFmtId="164" fontId="15" fillId="2" borderId="0" xfId="0" applyNumberFormat="1" applyFont="1" applyFill="1" applyProtection="1">
      <protection hidden="1"/>
    </xf>
    <xf numFmtId="0" fontId="15" fillId="2" borderId="0" xfId="0" applyFont="1" applyFill="1" applyBorder="1" applyAlignment="1" applyProtection="1">
      <alignment horizontal="center" vertical="center" wrapText="1"/>
      <protection hidden="1"/>
    </xf>
    <xf numFmtId="44" fontId="38" fillId="2" borderId="0" xfId="0" applyNumberFormat="1" applyFont="1" applyFill="1" applyBorder="1" applyAlignment="1" applyProtection="1">
      <alignment vertical="center" wrapText="1"/>
      <protection hidden="1"/>
    </xf>
    <xf numFmtId="0" fontId="15" fillId="2" borderId="0" xfId="0" applyFont="1" applyFill="1" applyBorder="1" applyAlignment="1" applyProtection="1">
      <protection hidden="1"/>
    </xf>
    <xf numFmtId="8" fontId="38" fillId="2" borderId="0" xfId="0" applyNumberFormat="1" applyFont="1" applyFill="1" applyBorder="1" applyAlignment="1" applyProtection="1">
      <alignment vertical="center" wrapText="1"/>
      <protection hidden="1"/>
    </xf>
    <xf numFmtId="0" fontId="16" fillId="2" borderId="0" xfId="0" applyFont="1" applyFill="1" applyAlignment="1" applyProtection="1">
      <alignment vertical="center" wrapText="1"/>
      <protection hidden="1"/>
    </xf>
    <xf numFmtId="0" fontId="15" fillId="2" borderId="0" xfId="0" applyFont="1" applyFill="1" applyAlignment="1" applyProtection="1">
      <alignment horizontal="left" vertical="top" wrapText="1"/>
      <protection hidden="1"/>
    </xf>
    <xf numFmtId="0" fontId="15" fillId="2" borderId="0" xfId="0" applyFont="1" applyFill="1" applyAlignment="1" applyProtection="1">
      <alignment vertical="top" wrapText="1"/>
      <protection hidden="1"/>
    </xf>
    <xf numFmtId="0" fontId="17" fillId="2" borderId="0" xfId="0" applyFont="1" applyFill="1" applyProtection="1">
      <protection hidden="1"/>
    </xf>
    <xf numFmtId="0" fontId="17" fillId="0" borderId="0" xfId="0" applyFont="1" applyProtection="1">
      <protection hidden="1"/>
    </xf>
    <xf numFmtId="0" fontId="18" fillId="7" borderId="5" xfId="0" applyFont="1" applyFill="1" applyBorder="1" applyAlignment="1">
      <alignment horizontal="center"/>
    </xf>
    <xf numFmtId="0" fontId="27" fillId="7" borderId="8" xfId="0" applyFont="1" applyFill="1" applyBorder="1" applyAlignment="1">
      <alignment vertical="center"/>
    </xf>
    <xf numFmtId="0" fontId="20" fillId="7" borderId="9" xfId="0" applyFont="1" applyFill="1" applyBorder="1"/>
    <xf numFmtId="0" fontId="19" fillId="7" borderId="8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vertical="center" wrapText="1"/>
    </xf>
    <xf numFmtId="0" fontId="10" fillId="7" borderId="8" xfId="0" applyFont="1" applyFill="1" applyBorder="1" applyAlignment="1">
      <alignment vertical="center" wrapText="1"/>
    </xf>
    <xf numFmtId="0" fontId="10" fillId="7" borderId="9" xfId="0" applyFont="1" applyFill="1" applyBorder="1" applyAlignment="1" applyProtection="1">
      <alignment vertical="center" wrapText="1"/>
      <protection locked="0"/>
    </xf>
    <xf numFmtId="0" fontId="17" fillId="7" borderId="8" xfId="0" applyFont="1" applyFill="1" applyBorder="1" applyAlignment="1">
      <alignment horizontal="left" indent="1"/>
    </xf>
    <xf numFmtId="0" fontId="17" fillId="7" borderId="10" xfId="0" applyFont="1" applyFill="1" applyBorder="1" applyAlignment="1">
      <alignment horizontal="left" indent="1"/>
    </xf>
    <xf numFmtId="0" fontId="17" fillId="7" borderId="11" xfId="0" applyFont="1" applyFill="1" applyBorder="1"/>
    <xf numFmtId="0" fontId="10" fillId="7" borderId="11" xfId="0" applyFont="1" applyFill="1" applyBorder="1" applyAlignment="1" applyProtection="1">
      <alignment vertical="center" wrapText="1"/>
      <protection locked="0"/>
    </xf>
    <xf numFmtId="0" fontId="10" fillId="7" borderId="12" xfId="0" applyFont="1" applyFill="1" applyBorder="1" applyAlignment="1" applyProtection="1">
      <alignment vertical="center" wrapText="1"/>
      <protection locked="0"/>
    </xf>
    <xf numFmtId="0" fontId="17" fillId="7" borderId="9" xfId="0" applyFont="1" applyFill="1" applyBorder="1"/>
    <xf numFmtId="0" fontId="17" fillId="7" borderId="9" xfId="0" applyFont="1" applyFill="1" applyBorder="1" applyAlignment="1">
      <alignment horizontal="left" wrapText="1" indent="1"/>
    </xf>
    <xf numFmtId="0" fontId="17" fillId="7" borderId="8" xfId="0" applyFont="1" applyFill="1" applyBorder="1" applyAlignment="1">
      <alignment wrapText="1"/>
    </xf>
    <xf numFmtId="0" fontId="17" fillId="7" borderId="9" xfId="0" applyFont="1" applyFill="1" applyBorder="1" applyAlignment="1">
      <alignment horizontal="center"/>
    </xf>
    <xf numFmtId="0" fontId="17" fillId="7" borderId="8" xfId="0" applyFont="1" applyFill="1" applyBorder="1"/>
    <xf numFmtId="0" fontId="17" fillId="7" borderId="9" xfId="0" applyFont="1" applyFill="1" applyBorder="1" applyProtection="1"/>
    <xf numFmtId="0" fontId="17" fillId="7" borderId="10" xfId="0" applyFont="1" applyFill="1" applyBorder="1"/>
    <xf numFmtId="0" fontId="17" fillId="7" borderId="11" xfId="0" applyFont="1" applyFill="1" applyBorder="1" applyProtection="1"/>
    <xf numFmtId="0" fontId="17" fillId="7" borderId="12" xfId="0" applyFont="1" applyFill="1" applyBorder="1" applyProtection="1"/>
    <xf numFmtId="164" fontId="17" fillId="2" borderId="4" xfId="0" applyNumberFormat="1" applyFont="1" applyFill="1" applyBorder="1" applyAlignment="1" applyProtection="1">
      <alignment horizontal="right" indent="1"/>
      <protection locked="0"/>
    </xf>
    <xf numFmtId="0" fontId="39" fillId="7" borderId="0" xfId="0" applyFont="1" applyFill="1" applyBorder="1" applyAlignment="1">
      <alignment wrapText="1"/>
    </xf>
    <xf numFmtId="0" fontId="39" fillId="7" borderId="0" xfId="0" applyFont="1" applyFill="1" applyBorder="1" applyAlignment="1">
      <alignment horizontal="center"/>
    </xf>
    <xf numFmtId="0" fontId="17" fillId="2" borderId="4" xfId="0" applyFont="1" applyFill="1" applyBorder="1" applyAlignment="1" applyProtection="1">
      <alignment horizontal="left" indent="1"/>
      <protection locked="0"/>
    </xf>
    <xf numFmtId="0" fontId="8" fillId="4" borderId="8" xfId="0" applyFont="1" applyFill="1" applyBorder="1" applyAlignment="1" applyProtection="1">
      <alignment horizontal="left" indent="1"/>
      <protection hidden="1"/>
    </xf>
    <xf numFmtId="0" fontId="8" fillId="4" borderId="0" xfId="0" applyFont="1" applyFill="1" applyBorder="1" applyAlignment="1" applyProtection="1">
      <alignment horizontal="left" indent="1"/>
      <protection hidden="1"/>
    </xf>
    <xf numFmtId="0" fontId="8" fillId="4" borderId="8" xfId="0" applyFont="1" applyFill="1" applyBorder="1" applyAlignment="1" applyProtection="1">
      <alignment horizontal="left" vertical="center" indent="1"/>
      <protection hidden="1"/>
    </xf>
    <xf numFmtId="0" fontId="31" fillId="4" borderId="18" xfId="0" applyFont="1" applyFill="1" applyBorder="1" applyAlignment="1" applyProtection="1">
      <alignment horizontal="left" vertical="center" wrapText="1" indent="1"/>
      <protection hidden="1"/>
    </xf>
    <xf numFmtId="166" fontId="14" fillId="4" borderId="18" xfId="0" applyNumberFormat="1" applyFont="1" applyFill="1" applyBorder="1" applyAlignment="1" applyProtection="1">
      <alignment horizontal="left" indent="1"/>
      <protection hidden="1"/>
    </xf>
    <xf numFmtId="166" fontId="31" fillId="4" borderId="18" xfId="0" applyNumberFormat="1" applyFont="1" applyFill="1" applyBorder="1" applyAlignment="1" applyProtection="1">
      <alignment horizontal="left" indent="1"/>
      <protection hidden="1"/>
    </xf>
    <xf numFmtId="166" fontId="8" fillId="4" borderId="8" xfId="0" applyNumberFormat="1" applyFont="1" applyFill="1" applyBorder="1" applyAlignment="1" applyProtection="1">
      <alignment horizontal="left" indent="1"/>
      <protection hidden="1"/>
    </xf>
    <xf numFmtId="0" fontId="33" fillId="4" borderId="9" xfId="0" applyFont="1" applyFill="1" applyBorder="1" applyAlignment="1" applyProtection="1">
      <protection hidden="1"/>
    </xf>
    <xf numFmtId="0" fontId="31" fillId="4" borderId="16" xfId="0" applyFont="1" applyFill="1" applyBorder="1" applyAlignment="1" applyProtection="1">
      <alignment horizontal="left" vertical="center" wrapText="1" indent="1"/>
      <protection hidden="1"/>
    </xf>
    <xf numFmtId="164" fontId="17" fillId="7" borderId="4" xfId="0" applyNumberFormat="1" applyFont="1" applyFill="1" applyBorder="1" applyAlignment="1" applyProtection="1">
      <alignment horizontal="right" indent="1"/>
      <protection locked="0"/>
    </xf>
    <xf numFmtId="164" fontId="13" fillId="3" borderId="8" xfId="0" applyNumberFormat="1" applyFont="1" applyFill="1" applyBorder="1" applyAlignment="1" applyProtection="1">
      <alignment horizontal="center" vertical="center"/>
      <protection hidden="1"/>
    </xf>
    <xf numFmtId="164" fontId="13" fillId="3" borderId="0" xfId="0" applyNumberFormat="1" applyFont="1" applyFill="1" applyBorder="1" applyAlignment="1" applyProtection="1">
      <alignment horizontal="center" vertical="center"/>
      <protection hidden="1"/>
    </xf>
    <xf numFmtId="164" fontId="13" fillId="3" borderId="9" xfId="0" applyNumberFormat="1" applyFont="1" applyFill="1" applyBorder="1" applyAlignment="1" applyProtection="1">
      <alignment horizontal="center" vertical="center"/>
      <protection hidden="1"/>
    </xf>
    <xf numFmtId="164" fontId="13" fillId="3" borderId="10" xfId="0" applyNumberFormat="1" applyFont="1" applyFill="1" applyBorder="1" applyAlignment="1" applyProtection="1">
      <alignment horizontal="center" vertical="center"/>
      <protection hidden="1"/>
    </xf>
    <xf numFmtId="164" fontId="13" fillId="3" borderId="11" xfId="0" applyNumberFormat="1" applyFont="1" applyFill="1" applyBorder="1" applyAlignment="1" applyProtection="1">
      <alignment horizontal="center" vertical="center"/>
      <protection hidden="1"/>
    </xf>
    <xf numFmtId="164" fontId="13" fillId="3" borderId="12" xfId="0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Protection="1">
      <protection hidden="1"/>
    </xf>
    <xf numFmtId="0" fontId="17" fillId="2" borderId="13" xfId="0" applyFont="1" applyFill="1" applyBorder="1" applyAlignment="1" applyProtection="1">
      <alignment horizontal="left" vertical="center" wrapText="1" indent="1"/>
      <protection locked="0"/>
    </xf>
    <xf numFmtId="0" fontId="17" fillId="2" borderId="14" xfId="0" applyFont="1" applyFill="1" applyBorder="1" applyAlignment="1" applyProtection="1">
      <alignment horizontal="left" vertical="center" wrapText="1" indent="1"/>
      <protection locked="0"/>
    </xf>
    <xf numFmtId="0" fontId="17" fillId="2" borderId="15" xfId="0" applyFont="1" applyFill="1" applyBorder="1" applyAlignment="1" applyProtection="1">
      <alignment horizontal="left" vertical="center" wrapText="1" indent="1"/>
      <protection locked="0"/>
    </xf>
    <xf numFmtId="44" fontId="9" fillId="0" borderId="0" xfId="1" applyFont="1" applyFill="1" applyBorder="1" applyAlignment="1" applyProtection="1">
      <alignment horizontal="center" vertical="center" wrapText="1"/>
      <protection hidden="1"/>
    </xf>
    <xf numFmtId="164" fontId="9" fillId="0" borderId="0" xfId="0" applyNumberFormat="1" applyFont="1" applyFill="1" applyBorder="1" applyAlignment="1" applyProtection="1">
      <alignment horizontal="center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22" fillId="0" borderId="0" xfId="0" applyFont="1" applyFill="1" applyBorder="1" applyAlignment="1" applyProtection="1">
      <alignment horizontal="center" wrapText="1"/>
      <protection hidden="1"/>
    </xf>
    <xf numFmtId="164" fontId="25" fillId="6" borderId="5" xfId="0" applyNumberFormat="1" applyFont="1" applyFill="1" applyBorder="1" applyAlignment="1" applyProtection="1">
      <alignment horizontal="center" vertical="center" wrapText="1"/>
      <protection hidden="1"/>
    </xf>
    <xf numFmtId="164" fontId="25" fillId="6" borderId="6" xfId="0" applyNumberFormat="1" applyFont="1" applyFill="1" applyBorder="1" applyAlignment="1" applyProtection="1">
      <alignment horizontal="center" vertical="center" wrapText="1"/>
      <protection hidden="1"/>
    </xf>
    <xf numFmtId="164" fontId="25" fillId="6" borderId="7" xfId="0" applyNumberFormat="1" applyFont="1" applyFill="1" applyBorder="1" applyAlignment="1" applyProtection="1">
      <alignment horizontal="center" vertical="center" wrapText="1"/>
      <protection hidden="1"/>
    </xf>
    <xf numFmtId="164" fontId="25" fillId="6" borderId="8" xfId="0" applyNumberFormat="1" applyFont="1" applyFill="1" applyBorder="1" applyAlignment="1" applyProtection="1">
      <alignment horizontal="center" vertical="center" wrapText="1"/>
      <protection hidden="1"/>
    </xf>
    <xf numFmtId="164" fontId="25" fillId="6" borderId="0" xfId="0" applyNumberFormat="1" applyFont="1" applyFill="1" applyBorder="1" applyAlignment="1" applyProtection="1">
      <alignment horizontal="center" vertical="center" wrapText="1"/>
      <protection hidden="1"/>
    </xf>
    <xf numFmtId="164" fontId="25" fillId="6" borderId="9" xfId="0" applyNumberFormat="1" applyFont="1" applyFill="1" applyBorder="1" applyAlignment="1" applyProtection="1">
      <alignment horizontal="center" vertical="center" wrapText="1"/>
      <protection hidden="1"/>
    </xf>
    <xf numFmtId="164" fontId="25" fillId="6" borderId="10" xfId="0" applyNumberFormat="1" applyFont="1" applyFill="1" applyBorder="1" applyAlignment="1" applyProtection="1">
      <alignment horizontal="center" vertical="center" wrapText="1"/>
      <protection hidden="1"/>
    </xf>
    <xf numFmtId="164" fontId="25" fillId="6" borderId="11" xfId="0" applyNumberFormat="1" applyFont="1" applyFill="1" applyBorder="1" applyAlignment="1" applyProtection="1">
      <alignment horizontal="center" vertical="center" wrapText="1"/>
      <protection hidden="1"/>
    </xf>
    <xf numFmtId="164" fontId="25" fillId="6" borderId="12" xfId="0" applyNumberFormat="1" applyFont="1" applyFill="1" applyBorder="1" applyAlignment="1" applyProtection="1">
      <alignment horizontal="center" vertical="center" wrapText="1"/>
      <protection hidden="1"/>
    </xf>
    <xf numFmtId="44" fontId="10" fillId="5" borderId="13" xfId="1" applyFont="1" applyFill="1" applyBorder="1" applyAlignment="1" applyProtection="1">
      <alignment horizontal="center" vertical="center" wrapText="1"/>
      <protection hidden="1"/>
    </xf>
    <xf numFmtId="44" fontId="10" fillId="5" borderId="14" xfId="1" applyFont="1" applyFill="1" applyBorder="1" applyAlignment="1" applyProtection="1">
      <alignment horizontal="center" vertical="center" wrapText="1"/>
      <protection hidden="1"/>
    </xf>
    <xf numFmtId="44" fontId="10" fillId="5" borderId="15" xfId="1" applyFont="1" applyFill="1" applyBorder="1" applyAlignment="1" applyProtection="1">
      <alignment horizontal="center" vertical="center" wrapText="1"/>
      <protection hidden="1"/>
    </xf>
    <xf numFmtId="0" fontId="23" fillId="7" borderId="8" xfId="0" applyFont="1" applyFill="1" applyBorder="1" applyAlignment="1">
      <alignment horizontal="center" vertical="top" wrapText="1"/>
    </xf>
    <xf numFmtId="0" fontId="23" fillId="7" borderId="0" xfId="0" applyFont="1" applyFill="1" applyBorder="1" applyAlignment="1">
      <alignment horizontal="center" vertical="top" wrapText="1"/>
    </xf>
    <xf numFmtId="0" fontId="23" fillId="7" borderId="9" xfId="0" applyFont="1" applyFill="1" applyBorder="1" applyAlignment="1">
      <alignment horizontal="center" vertical="top" wrapText="1"/>
    </xf>
    <xf numFmtId="0" fontId="23" fillId="7" borderId="10" xfId="0" applyFont="1" applyFill="1" applyBorder="1" applyAlignment="1">
      <alignment horizontal="center" vertical="top" wrapText="1"/>
    </xf>
    <xf numFmtId="0" fontId="23" fillId="7" borderId="11" xfId="0" applyFont="1" applyFill="1" applyBorder="1" applyAlignment="1">
      <alignment horizontal="center" vertical="top" wrapText="1"/>
    </xf>
    <xf numFmtId="0" fontId="23" fillId="7" borderId="12" xfId="0" applyFont="1" applyFill="1" applyBorder="1" applyAlignment="1">
      <alignment horizontal="center" vertical="top" wrapText="1"/>
    </xf>
    <xf numFmtId="0" fontId="17" fillId="2" borderId="13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17" fillId="2" borderId="15" xfId="0" applyFont="1" applyFill="1" applyBorder="1" applyAlignment="1">
      <alignment horizontal="left"/>
    </xf>
    <xf numFmtId="0" fontId="26" fillId="6" borderId="13" xfId="0" applyFont="1" applyFill="1" applyBorder="1" applyAlignment="1">
      <alignment horizontal="center"/>
    </xf>
    <xf numFmtId="0" fontId="26" fillId="6" borderId="14" xfId="0" applyFont="1" applyFill="1" applyBorder="1" applyAlignment="1">
      <alignment horizontal="center"/>
    </xf>
    <xf numFmtId="0" fontId="26" fillId="6" borderId="15" xfId="0" applyFont="1" applyFill="1" applyBorder="1" applyAlignment="1">
      <alignment horizontal="center"/>
    </xf>
    <xf numFmtId="0" fontId="34" fillId="2" borderId="0" xfId="0" applyFont="1" applyFill="1" applyAlignment="1" applyProtection="1">
      <alignment horizontal="left" wrapText="1" indent="1"/>
      <protection hidden="1"/>
    </xf>
    <xf numFmtId="0" fontId="15" fillId="2" borderId="0" xfId="0" applyFont="1" applyFill="1" applyBorder="1" applyAlignment="1" applyProtection="1">
      <alignment horizontal="right"/>
      <protection hidden="1"/>
    </xf>
    <xf numFmtId="0" fontId="39" fillId="7" borderId="0" xfId="0" applyFont="1" applyFill="1" applyBorder="1" applyAlignment="1">
      <alignment horizontal="left" wrapText="1"/>
    </xf>
    <xf numFmtId="0" fontId="39" fillId="7" borderId="0" xfId="0" applyFont="1" applyFill="1" applyBorder="1" applyAlignment="1">
      <alignment horizontal="center" wrapText="1"/>
    </xf>
    <xf numFmtId="0" fontId="19" fillId="7" borderId="8" xfId="0" applyFont="1" applyFill="1" applyBorder="1" applyAlignment="1">
      <alignment horizontal="center" vertical="top" wrapText="1"/>
    </xf>
    <xf numFmtId="0" fontId="19" fillId="7" borderId="0" xfId="0" applyFont="1" applyFill="1" applyBorder="1" applyAlignment="1">
      <alignment horizontal="center" vertical="top" wrapText="1"/>
    </xf>
    <xf numFmtId="0" fontId="19" fillId="7" borderId="9" xfId="0" applyFont="1" applyFill="1" applyBorder="1" applyAlignment="1">
      <alignment horizontal="center" vertical="top" wrapText="1"/>
    </xf>
    <xf numFmtId="0" fontId="16" fillId="2" borderId="0" xfId="0" applyFont="1" applyFill="1" applyBorder="1" applyAlignment="1" applyProtection="1">
      <alignment horizontal="left" wrapText="1" indent="1"/>
      <protection hidden="1"/>
    </xf>
    <xf numFmtId="0" fontId="16" fillId="2" borderId="0" xfId="0" applyFont="1" applyFill="1" applyAlignment="1" applyProtection="1">
      <alignment horizontal="left" vertical="center" wrapText="1" indent="1"/>
      <protection hidden="1"/>
    </xf>
    <xf numFmtId="0" fontId="16" fillId="2" borderId="0" xfId="0" applyFont="1" applyFill="1" applyAlignment="1" applyProtection="1">
      <alignment horizontal="left" vertical="top" wrapText="1" indent="1"/>
      <protection hidden="1"/>
    </xf>
    <xf numFmtId="164" fontId="8" fillId="4" borderId="0" xfId="0" applyNumberFormat="1" applyFont="1" applyFill="1" applyBorder="1" applyAlignment="1" applyProtection="1">
      <alignment horizontal="center" wrapText="1"/>
      <protection hidden="1"/>
    </xf>
    <xf numFmtId="164" fontId="8" fillId="4" borderId="9" xfId="0" applyNumberFormat="1" applyFont="1" applyFill="1" applyBorder="1" applyAlignment="1" applyProtection="1">
      <alignment horizontal="center" wrapText="1"/>
      <protection hidden="1"/>
    </xf>
    <xf numFmtId="10" fontId="8" fillId="4" borderId="0" xfId="0" applyNumberFormat="1" applyFont="1" applyFill="1" applyBorder="1" applyAlignment="1" applyProtection="1">
      <alignment horizontal="center" vertical="center" wrapText="1"/>
      <protection hidden="1"/>
    </xf>
    <xf numFmtId="10" fontId="8" fillId="4" borderId="9" xfId="0" applyNumberFormat="1" applyFont="1" applyFill="1" applyBorder="1" applyAlignment="1" applyProtection="1">
      <alignment horizontal="center" vertical="center" wrapText="1"/>
      <protection hidden="1"/>
    </xf>
    <xf numFmtId="164" fontId="40" fillId="6" borderId="5" xfId="0" applyNumberFormat="1" applyFont="1" applyFill="1" applyBorder="1" applyAlignment="1" applyProtection="1">
      <alignment horizontal="center" vertical="center" wrapText="1"/>
      <protection hidden="1"/>
    </xf>
    <xf numFmtId="164" fontId="40" fillId="6" borderId="6" xfId="0" applyNumberFormat="1" applyFont="1" applyFill="1" applyBorder="1" applyAlignment="1" applyProtection="1">
      <alignment horizontal="center" vertical="center" wrapText="1"/>
      <protection hidden="1"/>
    </xf>
    <xf numFmtId="164" fontId="40" fillId="6" borderId="7" xfId="0" applyNumberFormat="1" applyFont="1" applyFill="1" applyBorder="1" applyAlignment="1" applyProtection="1">
      <alignment horizontal="center" vertical="center" wrapText="1"/>
      <protection hidden="1"/>
    </xf>
    <xf numFmtId="164" fontId="40" fillId="6" borderId="10" xfId="0" applyNumberFormat="1" applyFont="1" applyFill="1" applyBorder="1" applyAlignment="1" applyProtection="1">
      <alignment horizontal="center" vertical="center" wrapText="1"/>
      <protection hidden="1"/>
    </xf>
    <xf numFmtId="164" fontId="40" fillId="6" borderId="11" xfId="0" applyNumberFormat="1" applyFont="1" applyFill="1" applyBorder="1" applyAlignment="1" applyProtection="1">
      <alignment horizontal="center" vertical="center" wrapText="1"/>
      <protection hidden="1"/>
    </xf>
    <xf numFmtId="164" fontId="40" fillId="6" borderId="12" xfId="0" applyNumberFormat="1" applyFont="1" applyFill="1" applyBorder="1" applyAlignment="1" applyProtection="1">
      <alignment horizontal="center" vertical="center" wrapText="1"/>
      <protection hidden="1"/>
    </xf>
    <xf numFmtId="164" fontId="31" fillId="4" borderId="20" xfId="0" applyNumberFormat="1" applyFont="1" applyFill="1" applyBorder="1" applyAlignment="1" applyProtection="1">
      <alignment horizontal="center" vertical="center" wrapText="1"/>
      <protection hidden="1"/>
    </xf>
    <xf numFmtId="164" fontId="31" fillId="4" borderId="3" xfId="0" applyNumberFormat="1" applyFont="1" applyFill="1" applyBorder="1" applyAlignment="1" applyProtection="1">
      <alignment horizontal="center" vertical="center" wrapText="1"/>
      <protection hidden="1"/>
    </xf>
    <xf numFmtId="164" fontId="31" fillId="4" borderId="17" xfId="0" applyNumberFormat="1" applyFont="1" applyFill="1" applyBorder="1" applyAlignment="1" applyProtection="1">
      <alignment horizontal="center" vertical="center" wrapText="1"/>
      <protection hidden="1"/>
    </xf>
    <xf numFmtId="164" fontId="31" fillId="4" borderId="2" xfId="0" applyNumberFormat="1" applyFont="1" applyFill="1" applyBorder="1" applyAlignment="1" applyProtection="1">
      <alignment horizontal="center" vertical="center" wrapText="1"/>
      <protection hidden="1"/>
    </xf>
    <xf numFmtId="164" fontId="31" fillId="4" borderId="1" xfId="0" applyNumberFormat="1" applyFont="1" applyFill="1" applyBorder="1" applyAlignment="1" applyProtection="1">
      <alignment horizontal="center" vertical="center" wrapText="1"/>
      <protection hidden="1"/>
    </xf>
    <xf numFmtId="164" fontId="31" fillId="4" borderId="19" xfId="0" applyNumberFormat="1" applyFont="1" applyFill="1" applyBorder="1" applyAlignment="1" applyProtection="1">
      <alignment horizontal="center" vertical="center" wrapText="1"/>
      <protection hidden="1"/>
    </xf>
    <xf numFmtId="164" fontId="14" fillId="4" borderId="2" xfId="0" applyNumberFormat="1" applyFont="1" applyFill="1" applyBorder="1" applyAlignment="1" applyProtection="1">
      <alignment horizontal="center"/>
      <protection hidden="1"/>
    </xf>
    <xf numFmtId="164" fontId="14" fillId="4" borderId="1" xfId="0" applyNumberFormat="1" applyFont="1" applyFill="1" applyBorder="1" applyAlignment="1" applyProtection="1">
      <alignment horizontal="center"/>
      <protection hidden="1"/>
    </xf>
    <xf numFmtId="164" fontId="14" fillId="4" borderId="19" xfId="0" applyNumberFormat="1" applyFont="1" applyFill="1" applyBorder="1" applyAlignment="1" applyProtection="1">
      <alignment horizontal="center"/>
      <protection hidden="1"/>
    </xf>
    <xf numFmtId="164" fontId="31" fillId="4" borderId="2" xfId="0" applyNumberFormat="1" applyFont="1" applyFill="1" applyBorder="1" applyAlignment="1" applyProtection="1">
      <alignment horizontal="center"/>
      <protection hidden="1"/>
    </xf>
    <xf numFmtId="164" fontId="31" fillId="4" borderId="1" xfId="0" applyNumberFormat="1" applyFont="1" applyFill="1" applyBorder="1" applyAlignment="1" applyProtection="1">
      <alignment horizontal="center"/>
      <protection hidden="1"/>
    </xf>
    <xf numFmtId="164" fontId="31" fillId="4" borderId="19" xfId="0" applyNumberFormat="1" applyFont="1" applyFill="1" applyBorder="1" applyAlignment="1" applyProtection="1">
      <alignment horizontal="center"/>
      <protection hidden="1"/>
    </xf>
    <xf numFmtId="0" fontId="12" fillId="3" borderId="5" xfId="0" applyFont="1" applyFill="1" applyBorder="1" applyAlignment="1" applyProtection="1">
      <alignment horizontal="center" vertical="center" wrapText="1"/>
      <protection hidden="1"/>
    </xf>
    <xf numFmtId="0" fontId="12" fillId="3" borderId="6" xfId="0" applyFont="1" applyFill="1" applyBorder="1" applyAlignment="1" applyProtection="1">
      <alignment horizontal="center" vertical="center" wrapText="1"/>
      <protection hidden="1"/>
    </xf>
    <xf numFmtId="0" fontId="12" fillId="3" borderId="7" xfId="0" applyFont="1" applyFill="1" applyBorder="1" applyAlignment="1" applyProtection="1">
      <alignment horizontal="center" vertical="center" wrapText="1"/>
      <protection hidden="1"/>
    </xf>
    <xf numFmtId="0" fontId="12" fillId="3" borderId="10" xfId="0" applyFont="1" applyFill="1" applyBorder="1" applyAlignment="1" applyProtection="1">
      <alignment horizontal="center" vertical="center" wrapText="1"/>
      <protection hidden="1"/>
    </xf>
    <xf numFmtId="0" fontId="12" fillId="3" borderId="11" xfId="0" applyFont="1" applyFill="1" applyBorder="1" applyAlignment="1" applyProtection="1">
      <alignment horizontal="center" vertical="center" wrapText="1"/>
      <protection hidden="1"/>
    </xf>
    <xf numFmtId="0" fontId="12" fillId="3" borderId="12" xfId="0" applyFont="1" applyFill="1" applyBorder="1" applyAlignment="1" applyProtection="1">
      <alignment horizontal="center" vertical="center" wrapText="1"/>
      <protection hidden="1"/>
    </xf>
    <xf numFmtId="0" fontId="20" fillId="3" borderId="4" xfId="0" applyFont="1" applyFill="1" applyBorder="1" applyAlignment="1">
      <alignment horizontal="center"/>
    </xf>
    <xf numFmtId="0" fontId="18" fillId="7" borderId="5" xfId="0" applyFont="1" applyFill="1" applyBorder="1" applyAlignment="1">
      <alignment horizontal="center" vertical="center"/>
    </xf>
    <xf numFmtId="0" fontId="18" fillId="7" borderId="6" xfId="0" applyFont="1" applyFill="1" applyBorder="1" applyAlignment="1">
      <alignment horizontal="center" vertical="center"/>
    </xf>
    <xf numFmtId="0" fontId="18" fillId="7" borderId="7" xfId="0" applyFont="1" applyFill="1" applyBorder="1" applyAlignment="1">
      <alignment horizontal="center" vertical="center"/>
    </xf>
  </cellXfs>
  <cellStyles count="113">
    <cellStyle name="Hiperligação" xfId="2" builtinId="8" hidden="1"/>
    <cellStyle name="Hiperligação" xfId="4" builtinId="8" hidden="1"/>
    <cellStyle name="Hiperligação" xfId="6" builtinId="8" hidden="1"/>
    <cellStyle name="Hiperligação" xfId="8" builtinId="8" hidden="1"/>
    <cellStyle name="Hiperligação" xfId="10" builtinId="8" hidden="1"/>
    <cellStyle name="Hiperligação" xfId="12" builtinId="8" hidden="1"/>
    <cellStyle name="Hiperligação" xfId="14" builtinId="8" hidden="1"/>
    <cellStyle name="Hiperligação" xfId="16" builtinId="8" hidden="1"/>
    <cellStyle name="Hiperligação" xfId="18" builtinId="8" hidden="1"/>
    <cellStyle name="Hiperligação" xfId="20" builtinId="8" hidden="1"/>
    <cellStyle name="Hiperligação" xfId="22" builtinId="8" hidden="1"/>
    <cellStyle name="Hiperligação" xfId="24" builtinId="8" hidden="1"/>
    <cellStyle name="Hiperligação" xfId="26" builtinId="8" hidden="1"/>
    <cellStyle name="Hiperligação" xfId="28" builtinId="8" hidden="1"/>
    <cellStyle name="Hiperligação" xfId="30" builtinId="8" hidden="1"/>
    <cellStyle name="Hiperligação" xfId="32" builtinId="8" hidden="1"/>
    <cellStyle name="Hiperligação" xfId="34" builtinId="8" hidden="1"/>
    <cellStyle name="Hiperligação" xfId="36" builtinId="8" hidden="1"/>
    <cellStyle name="Hiperligação" xfId="38" builtinId="8" hidden="1"/>
    <cellStyle name="Hiperligação" xfId="40" builtinId="8" hidden="1"/>
    <cellStyle name="Hiperligação" xfId="42" builtinId="8" hidden="1"/>
    <cellStyle name="Hiperligação" xfId="44" builtinId="8" hidden="1"/>
    <cellStyle name="Hiperligação" xfId="46" builtinId="8" hidden="1"/>
    <cellStyle name="Hiperligação" xfId="48" builtinId="8" hidden="1"/>
    <cellStyle name="Hiperligação" xfId="50" builtinId="8" hidden="1"/>
    <cellStyle name="Hiperligação" xfId="52" builtinId="8" hidden="1"/>
    <cellStyle name="Hiperligação" xfId="54" builtinId="8" hidden="1"/>
    <cellStyle name="Hiperligação" xfId="56" builtinId="8" hidden="1"/>
    <cellStyle name="Hiperligação" xfId="58" builtinId="8" hidden="1"/>
    <cellStyle name="Hiperligação" xfId="60" builtinId="8" hidden="1"/>
    <cellStyle name="Hiperligação" xfId="62" builtinId="8" hidden="1"/>
    <cellStyle name="Hiperligação" xfId="64" builtinId="8" hidden="1"/>
    <cellStyle name="Hiperligação" xfId="66" builtinId="8" hidden="1"/>
    <cellStyle name="Hiperligação" xfId="68" builtinId="8" hidden="1"/>
    <cellStyle name="Hiperligação" xfId="99" builtinId="8" hidden="1"/>
    <cellStyle name="Hiperligação" xfId="101" builtinId="8" hidden="1"/>
    <cellStyle name="Hiperligação" xfId="103" builtinId="8" hidden="1"/>
    <cellStyle name="Hiperligação" xfId="105" builtinId="8" hidden="1"/>
    <cellStyle name="Hiperligação" xfId="107" builtinId="8" hidden="1"/>
    <cellStyle name="Hiperligação" xfId="109" builtinId="8" hidden="1"/>
    <cellStyle name="Hiperligação" xfId="111" builtinId="8" hidden="1"/>
    <cellStyle name="Hiperligação Visitada" xfId="3" builtinId="9" hidden="1"/>
    <cellStyle name="Hiperligação Visitada" xfId="5" builtinId="9" hidden="1"/>
    <cellStyle name="Hiperligação Visitada" xfId="7" builtinId="9" hidden="1"/>
    <cellStyle name="Hiperligação Visitada" xfId="9" builtinId="9" hidden="1"/>
    <cellStyle name="Hiperligação Visitada" xfId="11" builtinId="9" hidden="1"/>
    <cellStyle name="Hiperligação Visitada" xfId="13" builtinId="9" hidden="1"/>
    <cellStyle name="Hiperligação Visitada" xfId="15" builtinId="9" hidden="1"/>
    <cellStyle name="Hiperligação Visitada" xfId="17" builtinId="9" hidden="1"/>
    <cellStyle name="Hiperligação Visitada" xfId="19" builtinId="9" hidden="1"/>
    <cellStyle name="Hiperligação Visitada" xfId="21" builtinId="9" hidden="1"/>
    <cellStyle name="Hiperligação Visitada" xfId="23" builtinId="9" hidden="1"/>
    <cellStyle name="Hiperligação Visitada" xfId="25" builtinId="9" hidden="1"/>
    <cellStyle name="Hiperligação Visitada" xfId="27" builtinId="9" hidden="1"/>
    <cellStyle name="Hiperligação Visitada" xfId="29" builtinId="9" hidden="1"/>
    <cellStyle name="Hiperligação Visitada" xfId="31" builtinId="9" hidden="1"/>
    <cellStyle name="Hiperligação Visitada" xfId="33" builtinId="9" hidden="1"/>
    <cellStyle name="Hiperligação Visitada" xfId="35" builtinId="9" hidden="1"/>
    <cellStyle name="Hiperligação Visitada" xfId="37" builtinId="9" hidden="1"/>
    <cellStyle name="Hiperligação Visitada" xfId="39" builtinId="9" hidden="1"/>
    <cellStyle name="Hiperligação Visitada" xfId="41" builtinId="9" hidden="1"/>
    <cellStyle name="Hiperligação Visitada" xfId="43" builtinId="9" hidden="1"/>
    <cellStyle name="Hiperligação Visitada" xfId="45" builtinId="9" hidden="1"/>
    <cellStyle name="Hiperligação Visitada" xfId="47" builtinId="9" hidden="1"/>
    <cellStyle name="Hiperligação Visitada" xfId="49" builtinId="9" hidden="1"/>
    <cellStyle name="Hiperligação Visitada" xfId="51" builtinId="9" hidden="1"/>
    <cellStyle name="Hiperligação Visitada" xfId="53" builtinId="9" hidden="1"/>
    <cellStyle name="Hiperligação Visitada" xfId="55" builtinId="9" hidden="1"/>
    <cellStyle name="Hiperligação Visitada" xfId="57" builtinId="9" hidden="1"/>
    <cellStyle name="Hiperligação Visitada" xfId="59" builtinId="9" hidden="1"/>
    <cellStyle name="Hiperligação Visitada" xfId="61" builtinId="9" hidden="1"/>
    <cellStyle name="Hiperligação Visitada" xfId="63" builtinId="9" hidden="1"/>
    <cellStyle name="Hiperligação Visitada" xfId="65" builtinId="9" hidden="1"/>
    <cellStyle name="Hiperligação Visitada" xfId="67" builtinId="9" hidden="1"/>
    <cellStyle name="Hiperligação Visitada" xfId="69" builtinId="9" hidden="1"/>
    <cellStyle name="Hiperligação Visitada" xfId="70" builtinId="9" hidden="1"/>
    <cellStyle name="Hiperligação Visitada" xfId="71" builtinId="9" hidden="1"/>
    <cellStyle name="Hiperligação Visitada" xfId="72" builtinId="9" hidden="1"/>
    <cellStyle name="Hiperligação Visitada" xfId="73" builtinId="9" hidden="1"/>
    <cellStyle name="Hiperligação Visitada" xfId="74" builtinId="9" hidden="1"/>
    <cellStyle name="Hiperligação Visitada" xfId="75" builtinId="9" hidden="1"/>
    <cellStyle name="Hiperligação Visitada" xfId="76" builtinId="9" hidden="1"/>
    <cellStyle name="Hiperligação Visitada" xfId="77" builtinId="9" hidden="1"/>
    <cellStyle name="Hiperligação Visitada" xfId="78" builtinId="9" hidden="1"/>
    <cellStyle name="Hiperligação Visitada" xfId="79" builtinId="9" hidden="1"/>
    <cellStyle name="Hiperligação Visitada" xfId="80" builtinId="9" hidden="1"/>
    <cellStyle name="Hiperligação Visitada" xfId="81" builtinId="9" hidden="1"/>
    <cellStyle name="Hiperligação Visitada" xfId="82" builtinId="9" hidden="1"/>
    <cellStyle name="Hiperligação Visitada" xfId="83" builtinId="9" hidden="1"/>
    <cellStyle name="Hiperligação Visitada" xfId="84" builtinId="9" hidden="1"/>
    <cellStyle name="Hiperligação Visitada" xfId="85" builtinId="9" hidden="1"/>
    <cellStyle name="Hiperligação Visitada" xfId="86" builtinId="9" hidden="1"/>
    <cellStyle name="Hiperligação Visitada" xfId="87" builtinId="9" hidden="1"/>
    <cellStyle name="Hiperligação Visitada" xfId="88" builtinId="9" hidden="1"/>
    <cellStyle name="Hiperligação Visitada" xfId="89" builtinId="9" hidden="1"/>
    <cellStyle name="Hiperligação Visitada" xfId="90" builtinId="9" hidden="1"/>
    <cellStyle name="Hiperligação Visitada" xfId="91" builtinId="9" hidden="1"/>
    <cellStyle name="Hiperligação Visitada" xfId="92" builtinId="9" hidden="1"/>
    <cellStyle name="Hiperligação Visitada" xfId="93" builtinId="9" hidden="1"/>
    <cellStyle name="Hiperligação Visitada" xfId="94" builtinId="9" hidden="1"/>
    <cellStyle name="Hiperligação Visitada" xfId="95" builtinId="9" hidden="1"/>
    <cellStyle name="Hiperligação Visitada" xfId="96" builtinId="9" hidden="1"/>
    <cellStyle name="Hiperligação Visitada" xfId="97" builtinId="9" hidden="1"/>
    <cellStyle name="Hiperligação Visitada" xfId="98" builtinId="9" hidden="1"/>
    <cellStyle name="Hiperligação Visitada" xfId="100" builtinId="9" hidden="1"/>
    <cellStyle name="Hiperligação Visitada" xfId="102" builtinId="9" hidden="1"/>
    <cellStyle name="Hiperligação Visitada" xfId="104" builtinId="9" hidden="1"/>
    <cellStyle name="Hiperligação Visitada" xfId="106" builtinId="9" hidden="1"/>
    <cellStyle name="Hiperligação Visitada" xfId="108" builtinId="9" hidden="1"/>
    <cellStyle name="Hiperligação Visitada" xfId="110" builtinId="9" hidden="1"/>
    <cellStyle name="Hiperligação Visitada" xfId="112" builtinId="9" hidden="1"/>
    <cellStyle name="Moeda" xfId="1" builtinId="4"/>
    <cellStyle name="Normal" xfId="0" builtinId="0"/>
  </cellStyles>
  <dxfs count="6">
    <dxf>
      <font>
        <color rgb="FF3366FF"/>
      </font>
      <fill>
        <patternFill patternType="solid">
          <fgColor indexed="64"/>
          <bgColor rgb="FF3366FF"/>
        </patternFill>
      </fill>
    </dxf>
    <dxf>
      <font>
        <b/>
        <i val="0"/>
        <color theme="1" tint="0.249977111117893"/>
      </font>
      <fill>
        <patternFill patternType="solid">
          <fgColor indexed="64"/>
          <bgColor theme="0" tint="-4.9989318521683403E-2"/>
        </patternFill>
      </fill>
    </dxf>
    <dxf>
      <font>
        <b/>
        <i val="0"/>
        <color theme="1" tint="0.249977111117893"/>
      </font>
      <fill>
        <patternFill patternType="solid">
          <fgColor indexed="64"/>
          <bgColor theme="0" tint="-4.9989318521683403E-2"/>
        </patternFill>
      </fill>
    </dxf>
    <dxf>
      <font>
        <color rgb="FF3366FF"/>
      </font>
      <fill>
        <patternFill patternType="solid">
          <fgColor indexed="64"/>
          <bgColor rgb="FF3366FF"/>
        </patternFill>
      </fill>
    </dxf>
    <dxf>
      <font>
        <color theme="0"/>
      </font>
      <fill>
        <patternFill patternType="solid">
          <fgColor indexed="64"/>
          <bgColor rgb="FF3366FF"/>
        </patternFill>
      </fill>
    </dxf>
    <dxf>
      <font>
        <color theme="1" tint="0.249977111117893"/>
      </font>
      <fill>
        <patternFill patternType="solid">
          <fgColor indexed="64"/>
          <bgColor theme="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 enableFormatConditionsCalculation="0"/>
  <dimension ref="A1:AP236"/>
  <sheetViews>
    <sheetView showGridLines="0" tabSelected="1" workbookViewId="0">
      <selection activeCell="E9" sqref="E9"/>
    </sheetView>
  </sheetViews>
  <sheetFormatPr defaultColWidth="11" defaultRowHeight="15.75" x14ac:dyDescent="0.25"/>
  <cols>
    <col min="1" max="1" width="1.625" style="12" customWidth="1"/>
    <col min="2" max="2" width="4.875" style="12" customWidth="1"/>
    <col min="3" max="3" width="25" style="12" customWidth="1"/>
    <col min="4" max="4" width="4.375" style="12" customWidth="1"/>
    <col min="5" max="5" width="5.375" style="12" customWidth="1"/>
    <col min="6" max="6" width="4.375" style="12" customWidth="1"/>
    <col min="7" max="7" width="3.5" style="12" customWidth="1"/>
    <col min="8" max="8" width="4.125" style="12" customWidth="1"/>
    <col min="9" max="9" width="25" style="12" customWidth="1"/>
    <col min="10" max="10" width="4.375" style="12" customWidth="1"/>
    <col min="11" max="11" width="11.125" style="12" customWidth="1"/>
    <col min="12" max="12" width="4.5" style="12" customWidth="1"/>
    <col min="13" max="13" width="4.375" style="12" customWidth="1"/>
    <col min="14" max="14" width="16" style="12" customWidth="1"/>
    <col min="15" max="15" width="7.125" style="12" customWidth="1"/>
    <col min="16" max="16" width="10" style="12" customWidth="1"/>
    <col min="17" max="17" width="8.375" style="12" customWidth="1"/>
    <col min="18" max="18" width="11" style="12"/>
    <col min="19" max="19" width="14.625" style="12" customWidth="1"/>
    <col min="20" max="22" width="11" style="12"/>
    <col min="23" max="23" width="17.875" style="12" bestFit="1" customWidth="1"/>
    <col min="24" max="24" width="18.125" style="12" bestFit="1" customWidth="1"/>
    <col min="25" max="25" width="12.5" style="12" bestFit="1" customWidth="1"/>
    <col min="26" max="26" width="18.125" style="12" bestFit="1" customWidth="1"/>
    <col min="27" max="27" width="13.125" style="12" customWidth="1"/>
    <col min="28" max="28" width="18.125" style="12" bestFit="1" customWidth="1"/>
    <col min="29" max="29" width="12.625" style="12" customWidth="1"/>
    <col min="30" max="16384" width="11" style="12"/>
  </cols>
  <sheetData>
    <row r="1" spans="1:42" ht="9.75" customHeight="1" thickBot="1" x14ac:dyDescent="0.3">
      <c r="R1" s="7"/>
      <c r="S1" s="7" t="s">
        <v>11</v>
      </c>
      <c r="T1" s="7"/>
      <c r="U1" s="7"/>
      <c r="V1" s="7"/>
      <c r="W1" s="7"/>
      <c r="X1" s="7"/>
      <c r="Y1" s="7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7"/>
      <c r="AM1" s="7"/>
      <c r="AN1" s="7"/>
      <c r="AO1" s="7"/>
      <c r="AP1" s="7"/>
    </row>
    <row r="2" spans="1:42" ht="39.950000000000003" customHeight="1" x14ac:dyDescent="0.25">
      <c r="B2" s="188" t="s">
        <v>34</v>
      </c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90"/>
      <c r="R2" s="1"/>
      <c r="S2" s="7" t="s">
        <v>12</v>
      </c>
      <c r="T2" s="7"/>
      <c r="U2" s="7"/>
      <c r="V2" s="7"/>
      <c r="W2" s="7" t="s">
        <v>1</v>
      </c>
      <c r="X2" s="7"/>
      <c r="Y2" s="7">
        <v>1</v>
      </c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7"/>
      <c r="AM2" s="7"/>
      <c r="AN2" s="7"/>
      <c r="AO2" s="7"/>
      <c r="AP2" s="7"/>
    </row>
    <row r="3" spans="1:42" ht="20.100000000000001" customHeight="1" x14ac:dyDescent="0.3">
      <c r="B3" s="153" t="s">
        <v>56</v>
      </c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5"/>
      <c r="R3" s="13">
        <v>0.29599999999999999</v>
      </c>
      <c r="S3" s="124" t="s">
        <v>48</v>
      </c>
      <c r="T3" s="124"/>
      <c r="U3" s="124"/>
      <c r="V3" s="7">
        <v>1</v>
      </c>
      <c r="W3" s="7" t="s">
        <v>2</v>
      </c>
      <c r="X3" s="7"/>
      <c r="Y3" s="7">
        <v>2</v>
      </c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7"/>
      <c r="AM3" s="7"/>
      <c r="AN3" s="7"/>
      <c r="AO3" s="7"/>
      <c r="AP3" s="7"/>
    </row>
    <row r="4" spans="1:42" ht="15" customHeight="1" x14ac:dyDescent="0.3">
      <c r="B4" s="137" t="s">
        <v>55</v>
      </c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9"/>
      <c r="R4" s="13">
        <v>0.28299999999999997</v>
      </c>
      <c r="S4" s="124" t="s">
        <v>17</v>
      </c>
      <c r="T4" s="124"/>
      <c r="U4" s="124"/>
      <c r="V4" s="7">
        <v>2</v>
      </c>
      <c r="W4" s="7" t="s">
        <v>3</v>
      </c>
      <c r="X4" s="7"/>
      <c r="Y4" s="7">
        <v>3</v>
      </c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7"/>
      <c r="AM4" s="7"/>
      <c r="AN4" s="7"/>
      <c r="AO4" s="7"/>
      <c r="AP4" s="7"/>
    </row>
    <row r="5" spans="1:42" ht="32.1" customHeight="1" thickBot="1" x14ac:dyDescent="0.35">
      <c r="B5" s="140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2"/>
      <c r="R5" s="13">
        <v>0.34749999999999998</v>
      </c>
      <c r="S5" s="124" t="s">
        <v>18</v>
      </c>
      <c r="T5" s="124"/>
      <c r="U5" s="124"/>
      <c r="V5" s="7">
        <v>3</v>
      </c>
      <c r="W5" s="7"/>
      <c r="X5" s="7"/>
      <c r="Y5" s="7">
        <v>4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7"/>
      <c r="AM5" s="7"/>
      <c r="AN5" s="7"/>
      <c r="AO5" s="7"/>
      <c r="AP5" s="7"/>
    </row>
    <row r="6" spans="1:42" ht="19.5" thickBot="1" x14ac:dyDescent="0.35">
      <c r="B6" s="2"/>
      <c r="C6" s="14"/>
      <c r="D6" s="14"/>
      <c r="E6" s="14"/>
      <c r="F6" s="14"/>
      <c r="G6" s="15"/>
      <c r="H6" s="15"/>
      <c r="I6" s="15"/>
      <c r="J6" s="15"/>
      <c r="K6" s="15"/>
      <c r="L6" s="15"/>
      <c r="N6" s="16"/>
      <c r="O6" s="16"/>
      <c r="P6" s="16"/>
      <c r="Q6" s="16"/>
      <c r="R6" s="13">
        <v>0.34749999999999998</v>
      </c>
      <c r="S6" s="17" t="s">
        <v>19</v>
      </c>
      <c r="T6" s="7"/>
      <c r="U6" s="7"/>
      <c r="V6" s="7">
        <v>4</v>
      </c>
      <c r="W6" s="7"/>
      <c r="X6" s="7"/>
      <c r="Y6" s="7">
        <v>5</v>
      </c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7"/>
      <c r="AM6" s="7"/>
      <c r="AN6" s="7"/>
      <c r="AO6" s="7"/>
      <c r="AP6" s="7"/>
    </row>
    <row r="7" spans="1:42" ht="20.100000000000001" customHeight="1" thickBot="1" x14ac:dyDescent="0.4">
      <c r="B7" s="76">
        <v>1</v>
      </c>
      <c r="C7" s="143" t="s">
        <v>20</v>
      </c>
      <c r="D7" s="144"/>
      <c r="E7" s="144"/>
      <c r="F7" s="144"/>
      <c r="G7" s="144"/>
      <c r="H7" s="145"/>
      <c r="I7" s="146" t="s">
        <v>32</v>
      </c>
      <c r="J7" s="147"/>
      <c r="K7" s="148"/>
      <c r="L7" s="187" t="s">
        <v>0</v>
      </c>
      <c r="M7" s="18"/>
      <c r="N7" s="134" t="s">
        <v>22</v>
      </c>
      <c r="O7" s="135"/>
      <c r="P7" s="135"/>
      <c r="Q7" s="136"/>
      <c r="R7" s="7"/>
      <c r="S7" s="17"/>
      <c r="T7" s="7"/>
      <c r="U7" s="7"/>
      <c r="V7" s="7"/>
      <c r="W7" s="7"/>
      <c r="X7" s="7"/>
      <c r="Y7" s="7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7"/>
      <c r="AM7" s="7"/>
      <c r="AN7" s="7"/>
      <c r="AO7" s="7"/>
      <c r="AP7" s="7"/>
    </row>
    <row r="8" spans="1:42" ht="20.100000000000001" customHeight="1" x14ac:dyDescent="0.3">
      <c r="B8" s="77"/>
      <c r="C8" s="19"/>
      <c r="D8" s="19"/>
      <c r="E8" s="19"/>
      <c r="F8" s="19"/>
      <c r="G8" s="20"/>
      <c r="H8" s="20"/>
      <c r="I8" s="20"/>
      <c r="J8" s="20"/>
      <c r="K8" s="20"/>
      <c r="L8" s="78"/>
      <c r="M8" s="18"/>
      <c r="N8" s="101" t="s">
        <v>25</v>
      </c>
      <c r="O8" s="102"/>
      <c r="P8" s="159" t="str">
        <f>IF(C13="Não",C21*0.7+(I21+C24)*0.2,IF(AND(C13="Sim",I24&lt;C21*0.7+(I21+C24)*0.2),I24,IF(AND(C13="Sim",I24&gt;=C21*0.7+(I21+C24)*0.2),C21*0.7+(I21+C24)*0.2,IF(AND(C21="",I21="",C24=""),"",IF(AND(C13="Sim",I24=""),"")))))</f>
        <v/>
      </c>
      <c r="Q8" s="160"/>
      <c r="R8" s="7"/>
      <c r="S8" s="7"/>
      <c r="T8" s="7"/>
      <c r="U8" s="7"/>
      <c r="V8" s="7"/>
      <c r="W8" s="7"/>
      <c r="X8" s="7"/>
      <c r="Y8" s="7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7"/>
      <c r="AM8" s="7"/>
      <c r="AN8" s="7"/>
      <c r="AO8" s="7"/>
      <c r="AP8" s="7"/>
    </row>
    <row r="9" spans="1:42" ht="20.100000000000001" customHeight="1" thickBot="1" x14ac:dyDescent="0.35">
      <c r="B9" s="79"/>
      <c r="C9" s="21" t="s">
        <v>15</v>
      </c>
      <c r="D9" s="11" t="s">
        <v>0</v>
      </c>
      <c r="E9" s="22"/>
      <c r="F9" s="22"/>
      <c r="G9" s="22"/>
      <c r="H9" s="22"/>
      <c r="I9" s="22"/>
      <c r="J9" s="22"/>
      <c r="K9" s="22"/>
      <c r="L9" s="80"/>
      <c r="M9" s="18"/>
      <c r="N9" s="103" t="s">
        <v>26</v>
      </c>
      <c r="O9" s="23"/>
      <c r="P9" s="161" t="str">
        <f>IF(AND(C21="",I21="",C24=""),"",IF(AND(C13="Sim",I24=""),"",IF(C10="Prestadores de serviços",29.6%,IF(C10="Empresários em nome individual com rendimentos exclusivos de atividade comercial ou industrial",34.75%,IF(C10="Produtores agrícolas com rendimentos exclusivos da agricultura",28.3%,IF(C10="Titulares de estabelecimento individual de responsabilidade limitada (EIRL)",34.75%,IF(C10="","")))))))</f>
        <v/>
      </c>
      <c r="Q9" s="162"/>
      <c r="R9" s="3"/>
      <c r="S9" s="3"/>
      <c r="T9" s="7"/>
      <c r="U9" s="7"/>
      <c r="V9" s="7"/>
      <c r="W9" s="7"/>
      <c r="X9" s="7"/>
      <c r="Y9" s="7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7"/>
      <c r="AM9" s="7"/>
      <c r="AN9" s="7"/>
      <c r="AO9" s="7"/>
      <c r="AP9" s="7"/>
    </row>
    <row r="10" spans="1:42" ht="20.100000000000001" customHeight="1" thickBot="1" x14ac:dyDescent="0.3">
      <c r="B10" s="81"/>
      <c r="C10" s="118"/>
      <c r="D10" s="119"/>
      <c r="E10" s="119"/>
      <c r="F10" s="119"/>
      <c r="G10" s="119"/>
      <c r="H10" s="119"/>
      <c r="I10" s="119"/>
      <c r="J10" s="119"/>
      <c r="K10" s="120"/>
      <c r="L10" s="80"/>
      <c r="M10" s="18"/>
      <c r="N10" s="181" t="s">
        <v>33</v>
      </c>
      <c r="O10" s="182"/>
      <c r="P10" s="182"/>
      <c r="Q10" s="183"/>
      <c r="R10" s="121"/>
      <c r="S10" s="121"/>
      <c r="T10" s="7"/>
      <c r="U10" s="7"/>
      <c r="V10" s="7"/>
      <c r="W10" s="7"/>
      <c r="X10" s="7"/>
      <c r="Y10" s="7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7"/>
      <c r="AM10" s="7"/>
      <c r="AN10" s="7"/>
      <c r="AO10" s="7"/>
      <c r="AP10" s="7"/>
    </row>
    <row r="11" spans="1:42" ht="21" customHeight="1" x14ac:dyDescent="0.25">
      <c r="B11" s="81"/>
      <c r="C11" s="24"/>
      <c r="D11" s="24"/>
      <c r="E11" s="24"/>
      <c r="F11" s="24"/>
      <c r="G11" s="24"/>
      <c r="H11" s="24"/>
      <c r="I11" s="24"/>
      <c r="J11" s="24"/>
      <c r="K11" s="24"/>
      <c r="L11" s="80"/>
      <c r="M11" s="18"/>
      <c r="N11" s="111" t="str">
        <f>IF(AND(C21="",I21="",C24=""),"",IF(AND(C13="Sim",I24=""),"",IF(AND(I24&gt;0,R35&lt;=4),INDEX(D35:G46,3,S35),T35)))</f>
        <v/>
      </c>
      <c r="O11" s="112"/>
      <c r="P11" s="112"/>
      <c r="Q11" s="113"/>
      <c r="R11" s="121"/>
      <c r="S11" s="121"/>
      <c r="T11" s="7"/>
      <c r="U11" s="7"/>
      <c r="V11" s="7"/>
      <c r="W11" s="7"/>
      <c r="X11" s="7"/>
      <c r="Y11" s="7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7"/>
      <c r="AM11" s="7"/>
      <c r="AN11" s="7"/>
      <c r="AO11" s="7"/>
      <c r="AP11" s="7"/>
    </row>
    <row r="12" spans="1:42" ht="20.100000000000001" customHeight="1" thickBot="1" x14ac:dyDescent="0.35">
      <c r="A12" s="25"/>
      <c r="B12" s="79"/>
      <c r="C12" s="26" t="s">
        <v>16</v>
      </c>
      <c r="D12" s="11" t="s">
        <v>0</v>
      </c>
      <c r="E12" s="27"/>
      <c r="F12" s="27"/>
      <c r="G12" s="27"/>
      <c r="H12" s="27"/>
      <c r="I12" s="27"/>
      <c r="J12" s="27"/>
      <c r="K12" s="27"/>
      <c r="L12" s="82"/>
      <c r="M12" s="18"/>
      <c r="N12" s="114"/>
      <c r="O12" s="115"/>
      <c r="P12" s="115"/>
      <c r="Q12" s="116"/>
      <c r="R12" s="122">
        <f>MAX(62.04,C21*0.7*IF(C10="Produtores agrícolas com rendimentos exclusivos da agricultura",0.283,IF(C10="Trabalhadores independentes",0.296))/12)+I21*0.2/12*0.3475+C24*0.2*0.3475/12</f>
        <v>62.04</v>
      </c>
      <c r="S12" s="123"/>
      <c r="T12" s="7"/>
      <c r="U12" s="7"/>
      <c r="V12" s="7"/>
      <c r="W12" s="7"/>
      <c r="X12" s="7"/>
      <c r="Y12" s="7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7"/>
      <c r="AM12" s="7"/>
      <c r="AN12" s="7"/>
      <c r="AO12" s="7"/>
      <c r="AP12" s="7"/>
    </row>
    <row r="13" spans="1:42" ht="20.100000000000001" customHeight="1" thickBot="1" x14ac:dyDescent="0.35">
      <c r="B13" s="83"/>
      <c r="C13" s="100"/>
      <c r="D13" s="27"/>
      <c r="E13" s="27"/>
      <c r="F13" s="27"/>
      <c r="G13" s="27"/>
      <c r="H13" s="27"/>
      <c r="I13" s="27"/>
      <c r="J13" s="27"/>
      <c r="K13" s="27"/>
      <c r="L13" s="82"/>
      <c r="M13" s="18"/>
      <c r="N13" s="125" t="str">
        <f>IF(AND(C21="",I21="",C24=""),"",IF(AND(C13="Sim",I24=""),"",IF(P8&lt;5030.64,R17,IF(P8&gt;5030.64,R16,""))))</f>
        <v/>
      </c>
      <c r="O13" s="126"/>
      <c r="P13" s="126"/>
      <c r="Q13" s="127"/>
      <c r="R13" s="28"/>
      <c r="S13" s="29"/>
      <c r="T13" s="7"/>
      <c r="U13" s="7"/>
      <c r="V13" s="7"/>
      <c r="W13" s="7"/>
      <c r="X13" s="7"/>
      <c r="Y13" s="7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7"/>
      <c r="AM13" s="7"/>
      <c r="AN13" s="7"/>
      <c r="AO13" s="7"/>
      <c r="AP13" s="7"/>
    </row>
    <row r="14" spans="1:42" ht="20.100000000000001" customHeight="1" thickBot="1" x14ac:dyDescent="0.35">
      <c r="B14" s="84"/>
      <c r="C14" s="85"/>
      <c r="D14" s="86"/>
      <c r="E14" s="86"/>
      <c r="F14" s="86"/>
      <c r="G14" s="86"/>
      <c r="H14" s="86"/>
      <c r="I14" s="86"/>
      <c r="J14" s="86"/>
      <c r="K14" s="86"/>
      <c r="L14" s="87"/>
      <c r="M14" s="18"/>
      <c r="N14" s="128"/>
      <c r="O14" s="129"/>
      <c r="P14" s="129"/>
      <c r="Q14" s="130"/>
      <c r="R14" s="30"/>
      <c r="S14" s="30"/>
      <c r="T14" s="7"/>
      <c r="U14" s="7"/>
      <c r="V14" s="7"/>
      <c r="W14" s="7"/>
      <c r="X14" s="7"/>
      <c r="Y14" s="7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7"/>
      <c r="AM14" s="7"/>
      <c r="AN14" s="7"/>
      <c r="AO14" s="7"/>
      <c r="AP14" s="7"/>
    </row>
    <row r="15" spans="1:42" ht="20.100000000000001" customHeight="1" thickBot="1" x14ac:dyDescent="0.35">
      <c r="B15" s="31"/>
      <c r="C15" s="32"/>
      <c r="D15" s="33"/>
      <c r="E15" s="33"/>
      <c r="F15" s="33"/>
      <c r="G15" s="33"/>
      <c r="H15" s="33"/>
      <c r="I15" s="33"/>
      <c r="J15" s="33"/>
      <c r="K15" s="33"/>
      <c r="L15" s="33"/>
      <c r="M15" s="18"/>
      <c r="N15" s="131"/>
      <c r="O15" s="132"/>
      <c r="P15" s="132"/>
      <c r="Q15" s="133"/>
      <c r="R15" s="29"/>
      <c r="S15" s="29" t="s">
        <v>30</v>
      </c>
      <c r="T15" s="7"/>
      <c r="U15" s="7"/>
      <c r="V15" s="117" t="s">
        <v>14</v>
      </c>
      <c r="W15" s="117"/>
      <c r="X15" s="117"/>
      <c r="Y15" s="117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7"/>
      <c r="AM15" s="7"/>
      <c r="AN15" s="7"/>
      <c r="AO15" s="7"/>
      <c r="AP15" s="7"/>
    </row>
    <row r="16" spans="1:42" ht="20.100000000000001" customHeight="1" thickBot="1" x14ac:dyDescent="0.35">
      <c r="A16" s="25"/>
      <c r="B16" s="31"/>
      <c r="C16" s="34"/>
      <c r="D16" s="34"/>
      <c r="E16" s="35"/>
      <c r="F16" s="35"/>
      <c r="G16" s="36"/>
      <c r="H16" s="4"/>
      <c r="I16" s="4"/>
      <c r="J16" s="4"/>
      <c r="K16" s="4"/>
      <c r="L16" s="4"/>
      <c r="M16" s="18"/>
      <c r="N16" s="181" t="s">
        <v>52</v>
      </c>
      <c r="O16" s="182"/>
      <c r="P16" s="182"/>
      <c r="Q16" s="183"/>
      <c r="R16" s="30" t="s">
        <v>50</v>
      </c>
      <c r="S16" s="30" t="e">
        <f>P8/12</f>
        <v>#VALUE!</v>
      </c>
      <c r="T16" s="37" t="e">
        <f>S16/419.22</f>
        <v>#VALUE!</v>
      </c>
      <c r="U16" s="7"/>
      <c r="V16" s="7"/>
      <c r="W16" s="7"/>
      <c r="X16" s="7"/>
      <c r="Y16" s="7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7"/>
      <c r="AM16" s="7"/>
      <c r="AN16" s="7"/>
      <c r="AO16" s="7"/>
      <c r="AP16" s="7"/>
    </row>
    <row r="17" spans="1:42" ht="21" customHeight="1" thickBot="1" x14ac:dyDescent="0.4">
      <c r="B17" s="76">
        <v>2</v>
      </c>
      <c r="C17" s="143" t="s">
        <v>23</v>
      </c>
      <c r="D17" s="144"/>
      <c r="E17" s="144"/>
      <c r="F17" s="144"/>
      <c r="G17" s="144"/>
      <c r="H17" s="144"/>
      <c r="I17" s="144"/>
      <c r="J17" s="144"/>
      <c r="K17" s="144"/>
      <c r="L17" s="145"/>
      <c r="M17" s="38"/>
      <c r="N17" s="184"/>
      <c r="O17" s="185"/>
      <c r="P17" s="185"/>
      <c r="Q17" s="186"/>
      <c r="R17" s="7" t="s">
        <v>51</v>
      </c>
      <c r="S17" s="7"/>
      <c r="T17" s="7"/>
      <c r="U17" s="7"/>
      <c r="V17" s="7"/>
      <c r="W17" s="7"/>
      <c r="X17" s="7"/>
      <c r="Y17" s="7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7"/>
      <c r="AM17" s="7"/>
      <c r="AN17" s="7"/>
      <c r="AO17" s="7"/>
      <c r="AP17" s="7"/>
    </row>
    <row r="18" spans="1:42" ht="20.100000000000001" customHeight="1" x14ac:dyDescent="0.3">
      <c r="B18" s="77"/>
      <c r="C18" s="24"/>
      <c r="D18" s="24"/>
      <c r="E18" s="24"/>
      <c r="F18" s="24"/>
      <c r="G18" s="24"/>
      <c r="H18" s="24"/>
      <c r="I18" s="24"/>
      <c r="J18" s="24"/>
      <c r="K18" s="24"/>
      <c r="L18" s="88"/>
      <c r="M18" s="38"/>
      <c r="N18" s="109" t="str">
        <f>IF(AND(C21="",I21="",C24=""),"",IF(AND(C13="Sim",I24=""),"",IF(P8&lt;5030.64,A34,IF(R35=2,"-",IF(R35=3,"-",IF(AND(I24&gt;0,R35&lt;=4),"-",INDEX(A34:G45,R32,1)))))))</f>
        <v/>
      </c>
      <c r="O18" s="169" t="str">
        <f>IF(AND(C21="",I21="",C24=""),"",IF(AND(C13="Sim",I24=""),"",IF(P8&lt;5030.64,T35,IF(R35=2,"-",IF(R35=3,"-",IF(AND(I24&gt;0,R35&lt;=4),"-",T32))))))</f>
        <v/>
      </c>
      <c r="P18" s="170"/>
      <c r="Q18" s="171"/>
      <c r="R18" s="30"/>
      <c r="S18" s="30"/>
      <c r="T18" s="7"/>
      <c r="U18" s="7"/>
      <c r="V18" s="7"/>
      <c r="W18" s="7"/>
      <c r="X18" s="7"/>
      <c r="Y18" s="7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7"/>
      <c r="AM18" s="7"/>
      <c r="AN18" s="7"/>
      <c r="AO18" s="7"/>
      <c r="AP18" s="7"/>
    </row>
    <row r="19" spans="1:42" ht="20.100000000000001" customHeight="1" x14ac:dyDescent="0.3">
      <c r="B19" s="79"/>
      <c r="C19" s="151" t="s">
        <v>54</v>
      </c>
      <c r="D19" s="151"/>
      <c r="E19" s="151"/>
      <c r="F19" s="11" t="s">
        <v>0</v>
      </c>
      <c r="G19" s="39"/>
      <c r="H19" s="39"/>
      <c r="I19" s="39"/>
      <c r="J19" s="39"/>
      <c r="K19" s="39"/>
      <c r="L19" s="89"/>
      <c r="M19" s="38"/>
      <c r="N19" s="104" t="str">
        <f>IF(AND(C21="",I21="",C24=""),"",IF(AND(C13="Sim",I24=""),"",IF(P8&lt;5030.64,A35,IF(R35=2,"-",IF(AND(R35=3,N20="Escalão 2"),"-",IF(R35=3,A35,INDEX(A34:G45,R33,1)))))))</f>
        <v/>
      </c>
      <c r="O19" s="172" t="str">
        <f>IF(AND(C21="",I21="",C24=""),"",IF(AND(C13="Sim",I24=""),"",IF(P8&lt;5030.64,T36,IF(R35=2,"-",IF(AND(R35=3,N20="Escalão 2"),"-",IF(R35=3,T33,T33))))))</f>
        <v/>
      </c>
      <c r="P19" s="173"/>
      <c r="Q19" s="174"/>
      <c r="R19" s="7"/>
      <c r="S19" s="7"/>
      <c r="T19" s="7"/>
      <c r="U19" s="7"/>
      <c r="V19" s="7"/>
      <c r="W19" s="7"/>
      <c r="X19" s="7"/>
      <c r="Y19" s="7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7"/>
      <c r="AM19" s="7"/>
      <c r="AN19" s="7"/>
      <c r="AO19" s="7"/>
      <c r="AP19" s="7"/>
    </row>
    <row r="20" spans="1:42" ht="20.100000000000001" customHeight="1" thickBot="1" x14ac:dyDescent="0.35">
      <c r="B20" s="90"/>
      <c r="C20" s="99" t="s">
        <v>24</v>
      </c>
      <c r="D20" s="26"/>
      <c r="E20" s="152" t="s">
        <v>21</v>
      </c>
      <c r="F20" s="152"/>
      <c r="G20" s="152"/>
      <c r="H20" s="152"/>
      <c r="I20" s="152"/>
      <c r="J20" s="152"/>
      <c r="K20" s="152"/>
      <c r="L20" s="91"/>
      <c r="M20" s="38"/>
      <c r="N20" s="105" t="str">
        <f>IF(AND(C21="",I21="",C24=""),"",IF(AND(C13="Sim",I24=""),"",IF(P8&lt;5030.64,"-",INDEX(A34:G45,R35,1))))</f>
        <v/>
      </c>
      <c r="O20" s="175" t="str">
        <f>IF(AND(C21="",I21="",C24=""),"",IF(AND(C13="Sim",I24=""),"",IF(P8&lt;5030.64,"-",T35)))</f>
        <v/>
      </c>
      <c r="P20" s="176"/>
      <c r="Q20" s="177"/>
      <c r="R20" s="7"/>
      <c r="S20" s="7"/>
      <c r="T20" s="7"/>
      <c r="U20" s="7"/>
      <c r="V20" s="7"/>
      <c r="W20" s="7"/>
      <c r="X20" s="7"/>
      <c r="Y20" s="7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7"/>
      <c r="AM20" s="7"/>
      <c r="AN20" s="7"/>
      <c r="AO20" s="7"/>
      <c r="AP20" s="7"/>
    </row>
    <row r="21" spans="1:42" ht="20.100000000000001" customHeight="1" thickBot="1" x14ac:dyDescent="0.35">
      <c r="B21" s="90"/>
      <c r="C21" s="97"/>
      <c r="D21" s="40"/>
      <c r="E21" s="39"/>
      <c r="F21" s="39"/>
      <c r="G21" s="39"/>
      <c r="H21" s="39"/>
      <c r="I21" s="97"/>
      <c r="J21" s="11"/>
      <c r="K21" s="11"/>
      <c r="L21" s="91"/>
      <c r="M21" s="41"/>
      <c r="N21" s="106" t="str">
        <f>IF(AND(C21="",I21="",C24=""),"",IF(AND(C13="Sim",I24=""),"",IF(P8&lt;5030.64,"-",INDEX(A34:G45,R36,1))))</f>
        <v/>
      </c>
      <c r="O21" s="178" t="str">
        <f>IF(AND(C21="",I21="",C24=""),"",IF(AND(C13="Sim",I24=""),"",IF(P8&lt;5030.64,"-",T36)))</f>
        <v/>
      </c>
      <c r="P21" s="179"/>
      <c r="Q21" s="180"/>
      <c r="R21" s="7"/>
      <c r="S21" s="7"/>
      <c r="T21" s="7"/>
      <c r="U21" s="7"/>
      <c r="V21" s="7"/>
      <c r="W21" s="7"/>
      <c r="X21" s="7"/>
      <c r="Y21" s="7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7"/>
      <c r="AM21" s="7"/>
      <c r="AN21" s="7"/>
      <c r="AO21" s="7"/>
      <c r="AP21" s="7"/>
    </row>
    <row r="22" spans="1:42" ht="20.100000000000001" customHeight="1" x14ac:dyDescent="0.3">
      <c r="A22" s="25"/>
      <c r="B22" s="90"/>
      <c r="C22" s="40"/>
      <c r="D22" s="40"/>
      <c r="E22" s="42"/>
      <c r="F22" s="42"/>
      <c r="G22" s="42"/>
      <c r="H22" s="42"/>
      <c r="I22" s="11"/>
      <c r="J22" s="24"/>
      <c r="K22" s="24"/>
      <c r="L22" s="91"/>
      <c r="M22" s="38"/>
      <c r="N22" s="106" t="str">
        <f>IF(AND(C21="",I21="",C24=""),"",IF(AND(C13="Sim",I24=""),"",IF(P8&lt;5030.64,"-",INDEX(A34:G45,R37,1))))</f>
        <v/>
      </c>
      <c r="O22" s="178" t="str">
        <f>IF(AND(C21="",I21="",C24=""),"",IF(AND(C13="Sim",I24=""),"",IF(P8&lt;5030.64,"-",T37)))</f>
        <v/>
      </c>
      <c r="P22" s="179"/>
      <c r="Q22" s="180"/>
      <c r="R22" s="43"/>
      <c r="S22" s="7"/>
      <c r="T22" s="7"/>
      <c r="U22" s="7"/>
      <c r="V22" s="7" t="s">
        <v>8</v>
      </c>
      <c r="W22" s="7" t="s">
        <v>8</v>
      </c>
      <c r="X22" s="7"/>
      <c r="Y22" s="7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7"/>
      <c r="AM22" s="7"/>
      <c r="AN22" s="7"/>
      <c r="AO22" s="7"/>
      <c r="AP22" s="7"/>
    </row>
    <row r="23" spans="1:42" ht="20.100000000000001" customHeight="1" thickBot="1" x14ac:dyDescent="0.35">
      <c r="B23" s="79"/>
      <c r="C23" s="98" t="s">
        <v>35</v>
      </c>
      <c r="D23" s="11" t="s">
        <v>0</v>
      </c>
      <c r="E23" s="24"/>
      <c r="F23" s="44"/>
      <c r="G23" s="45"/>
      <c r="H23" s="10"/>
      <c r="I23" s="98" t="str">
        <f>IF(C13="Sim","Lucro tributável?","")</f>
        <v/>
      </c>
      <c r="J23" s="11" t="s">
        <v>0</v>
      </c>
      <c r="K23" s="11"/>
      <c r="L23" s="91"/>
      <c r="M23" s="38"/>
      <c r="N23" s="107"/>
      <c r="O23" s="46"/>
      <c r="P23" s="47"/>
      <c r="Q23" s="108"/>
      <c r="R23" s="43"/>
      <c r="S23" s="7"/>
      <c r="T23" s="7"/>
      <c r="U23" s="7"/>
      <c r="V23" s="7" t="s">
        <v>11</v>
      </c>
      <c r="W23" s="7" t="s">
        <v>4</v>
      </c>
      <c r="X23" s="7"/>
      <c r="Y23" s="7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7"/>
      <c r="AM23" s="7"/>
      <c r="AN23" s="7"/>
      <c r="AO23" s="7"/>
      <c r="AP23" s="7"/>
    </row>
    <row r="24" spans="1:42" ht="20.100000000000001" customHeight="1" thickBot="1" x14ac:dyDescent="0.3">
      <c r="B24" s="92"/>
      <c r="C24" s="97"/>
      <c r="D24" s="48"/>
      <c r="E24" s="48"/>
      <c r="F24" s="48"/>
      <c r="G24" s="49"/>
      <c r="H24" s="49"/>
      <c r="I24" s="110"/>
      <c r="J24" s="49"/>
      <c r="K24" s="49"/>
      <c r="L24" s="93"/>
      <c r="M24" s="50"/>
      <c r="N24" s="163" t="str">
        <f>IF(AND(C21="",I21="",C24=""),"",IF(AND(C13="Sim",I24=""),"",IF(P8&lt;2515.32,N38,N32)))</f>
        <v/>
      </c>
      <c r="O24" s="164"/>
      <c r="P24" s="164"/>
      <c r="Q24" s="165"/>
      <c r="R24" s="51"/>
      <c r="S24" s="7"/>
      <c r="T24" s="7"/>
      <c r="U24" s="7"/>
      <c r="V24" s="7" t="s">
        <v>12</v>
      </c>
      <c r="W24" s="7" t="s">
        <v>5</v>
      </c>
      <c r="X24" s="7"/>
      <c r="Y24" s="7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7"/>
      <c r="AM24" s="7"/>
      <c r="AN24" s="7"/>
      <c r="AO24" s="7"/>
      <c r="AP24" s="7"/>
    </row>
    <row r="25" spans="1:42" ht="30" customHeight="1" thickBot="1" x14ac:dyDescent="0.3">
      <c r="B25" s="94"/>
      <c r="C25" s="85"/>
      <c r="D25" s="85"/>
      <c r="E25" s="85"/>
      <c r="F25" s="85"/>
      <c r="G25" s="95"/>
      <c r="H25" s="95"/>
      <c r="I25" s="85"/>
      <c r="J25" s="95"/>
      <c r="K25" s="95"/>
      <c r="L25" s="96"/>
      <c r="M25" s="50"/>
      <c r="N25" s="166"/>
      <c r="O25" s="167"/>
      <c r="P25" s="167"/>
      <c r="Q25" s="168"/>
      <c r="R25" s="43"/>
      <c r="S25" s="7"/>
      <c r="T25" s="7"/>
      <c r="U25" s="7"/>
      <c r="V25" s="7"/>
      <c r="W25" s="7" t="s">
        <v>6</v>
      </c>
      <c r="X25" s="7"/>
      <c r="Y25" s="7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7"/>
      <c r="AM25" s="7"/>
      <c r="AN25" s="7"/>
      <c r="AO25" s="7"/>
      <c r="AP25" s="7"/>
    </row>
    <row r="26" spans="1:42" ht="21.95" customHeight="1" x14ac:dyDescent="0.25">
      <c r="M26" s="50"/>
      <c r="N26" s="52"/>
      <c r="O26" s="52"/>
      <c r="P26" s="52"/>
      <c r="Q26" s="52"/>
      <c r="R26" s="7"/>
      <c r="S26" s="7"/>
      <c r="T26" s="7"/>
      <c r="U26" s="7"/>
      <c r="V26" s="7"/>
      <c r="W26" s="7" t="s">
        <v>7</v>
      </c>
      <c r="X26" s="7"/>
      <c r="Y26" s="7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7"/>
      <c r="AM26" s="7"/>
      <c r="AN26" s="7"/>
      <c r="AO26" s="7"/>
      <c r="AP26" s="7"/>
    </row>
    <row r="27" spans="1:42" ht="23.1" customHeight="1" x14ac:dyDescent="0.25"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50"/>
      <c r="N27" s="50"/>
      <c r="O27" s="53"/>
      <c r="P27" s="53"/>
      <c r="Q27" s="53"/>
      <c r="R27" s="7"/>
      <c r="S27" s="7"/>
      <c r="T27" s="7"/>
      <c r="U27" s="7"/>
      <c r="V27" s="7"/>
      <c r="W27" s="7"/>
      <c r="X27" s="7"/>
      <c r="Y27" s="7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7"/>
      <c r="AM27" s="7"/>
      <c r="AN27" s="7"/>
      <c r="AO27" s="7"/>
      <c r="AP27" s="7"/>
    </row>
    <row r="28" spans="1:42" ht="21" customHeight="1" x14ac:dyDescent="0.25">
      <c r="A28" s="25"/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8"/>
      <c r="N28" s="54"/>
      <c r="O28" s="54"/>
      <c r="P28" s="54"/>
      <c r="Q28" s="55"/>
      <c r="R28" s="7"/>
      <c r="S28" s="7"/>
      <c r="T28" s="7"/>
      <c r="U28" s="7"/>
      <c r="V28" s="7"/>
      <c r="W28" s="7"/>
      <c r="X28" s="7"/>
      <c r="Y28" s="7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7"/>
      <c r="AM28" s="7"/>
      <c r="AN28" s="7"/>
      <c r="AO28" s="7"/>
      <c r="AP28" s="7"/>
    </row>
    <row r="29" spans="1:42" ht="20.100000000000001" customHeight="1" x14ac:dyDescent="0.3">
      <c r="A29" s="8"/>
      <c r="B29" s="5"/>
      <c r="C29" s="51"/>
      <c r="D29" s="51"/>
      <c r="E29" s="51"/>
      <c r="F29" s="6"/>
      <c r="G29" s="51"/>
      <c r="H29" s="51"/>
      <c r="I29" s="51"/>
      <c r="J29" s="51"/>
      <c r="K29" s="51"/>
      <c r="L29" s="51"/>
      <c r="M29" s="8"/>
      <c r="N29" s="56" t="str">
        <f>IF(OR(C10="",C13=""),"",INDEX(D36:G46,R35,1))</f>
        <v/>
      </c>
      <c r="O29" s="8"/>
      <c r="P29" s="57" t="s">
        <v>31</v>
      </c>
      <c r="Q29" s="58" t="str">
        <f>IF(OR(C10="",C13=""),"",INDEX(A34:G45,R35,1))</f>
        <v/>
      </c>
      <c r="R29" s="7"/>
      <c r="S29" s="7"/>
      <c r="T29" s="7"/>
      <c r="U29" s="7"/>
      <c r="V29" s="7"/>
      <c r="W29" s="7" t="s">
        <v>8</v>
      </c>
      <c r="X29" s="7"/>
      <c r="Y29" s="7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7"/>
      <c r="AM29" s="7"/>
      <c r="AN29" s="7"/>
      <c r="AO29" s="7"/>
      <c r="AP29" s="7"/>
    </row>
    <row r="30" spans="1:42" ht="24" customHeight="1" x14ac:dyDescent="0.25">
      <c r="A30" s="8"/>
      <c r="B30" s="51"/>
      <c r="C30" s="59"/>
      <c r="D30" s="51"/>
      <c r="E30" s="150"/>
      <c r="F30" s="150"/>
      <c r="G30" s="150"/>
      <c r="H30" s="150"/>
      <c r="I30" s="60"/>
      <c r="J30" s="51"/>
      <c r="K30" s="51"/>
      <c r="L30" s="51"/>
      <c r="M30" s="8"/>
      <c r="N30" s="8"/>
      <c r="O30" s="61"/>
      <c r="P30" s="62"/>
      <c r="Q30" s="57"/>
      <c r="R30" s="7"/>
      <c r="S30" s="7"/>
      <c r="T30" s="7"/>
      <c r="U30" s="7"/>
      <c r="V30" s="7"/>
      <c r="W30" s="7" t="s">
        <v>4</v>
      </c>
      <c r="X30" s="7"/>
      <c r="Y30" s="7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7"/>
      <c r="AM30" s="7"/>
      <c r="AN30" s="7"/>
      <c r="AO30" s="7"/>
      <c r="AP30" s="7"/>
    </row>
    <row r="31" spans="1:42" ht="20.100000000000001" customHeight="1" x14ac:dyDescent="0.25">
      <c r="A31" s="8"/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8"/>
      <c r="N31" s="156" t="s">
        <v>36</v>
      </c>
      <c r="O31" s="156"/>
      <c r="P31" s="156"/>
      <c r="Q31" s="156"/>
      <c r="R31" s="7"/>
      <c r="S31" s="7"/>
      <c r="T31" s="7"/>
      <c r="U31" s="7"/>
      <c r="V31" s="7"/>
      <c r="W31" s="7" t="s">
        <v>5</v>
      </c>
      <c r="X31" s="7"/>
      <c r="Y31" s="7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7"/>
      <c r="AM31" s="7"/>
      <c r="AN31" s="7"/>
      <c r="AO31" s="7"/>
      <c r="AP31" s="7"/>
    </row>
    <row r="32" spans="1:42" ht="20.100000000000001" customHeight="1" x14ac:dyDescent="0.25">
      <c r="A32" s="63"/>
      <c r="B32" s="8"/>
      <c r="C32" s="64"/>
      <c r="D32" s="65"/>
      <c r="E32" s="64"/>
      <c r="F32" s="64"/>
      <c r="G32" s="64"/>
      <c r="H32" s="64"/>
      <c r="I32" s="64"/>
      <c r="J32" s="64"/>
      <c r="K32" s="64"/>
      <c r="L32" s="64"/>
      <c r="M32" s="64"/>
      <c r="N32" s="158" t="s">
        <v>57</v>
      </c>
      <c r="O32" s="158"/>
      <c r="P32" s="158"/>
      <c r="Q32" s="158"/>
      <c r="R32" s="8" t="e">
        <f>R35-2</f>
        <v>#VALUE!</v>
      </c>
      <c r="S32" s="8" t="b">
        <f>S33</f>
        <v>0</v>
      </c>
      <c r="T32" s="8" t="e">
        <f>INDEX(D35:G46,R32,S32)</f>
        <v>#VALUE!</v>
      </c>
      <c r="U32" s="7"/>
      <c r="V32" s="9"/>
      <c r="W32" s="7" t="s">
        <v>9</v>
      </c>
      <c r="X32" s="7"/>
      <c r="Y32" s="7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7"/>
      <c r="AM32" s="7"/>
      <c r="AN32" s="7"/>
      <c r="AO32" s="7"/>
      <c r="AP32" s="7"/>
    </row>
    <row r="33" spans="1:42" ht="20.100000000000001" customHeight="1" x14ac:dyDescent="0.25">
      <c r="A33" s="63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64"/>
      <c r="N33" s="158"/>
      <c r="O33" s="158"/>
      <c r="P33" s="158"/>
      <c r="Q33" s="158"/>
      <c r="R33" s="8" t="e">
        <f>R35-1</f>
        <v>#VALUE!</v>
      </c>
      <c r="S33" s="8" t="b">
        <f>S35</f>
        <v>0</v>
      </c>
      <c r="T33" s="66" t="e">
        <f>INDEX(D35:G46,R33,S33)</f>
        <v>#VALUE!</v>
      </c>
      <c r="U33" s="7"/>
      <c r="V33" s="9"/>
      <c r="W33" s="7" t="s">
        <v>10</v>
      </c>
      <c r="X33" s="7"/>
      <c r="Y33" s="7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7"/>
      <c r="AM33" s="7"/>
      <c r="AN33" s="7"/>
      <c r="AO33" s="7"/>
      <c r="AP33" s="7"/>
    </row>
    <row r="34" spans="1:42" ht="20.100000000000001" customHeight="1" x14ac:dyDescent="0.25">
      <c r="A34" s="8" t="s">
        <v>49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67"/>
      <c r="N34" s="157" t="s">
        <v>58</v>
      </c>
      <c r="O34" s="157"/>
      <c r="P34" s="157"/>
      <c r="Q34" s="157"/>
      <c r="R34" s="8" t="s">
        <v>27</v>
      </c>
      <c r="S34" s="8" t="s">
        <v>28</v>
      </c>
      <c r="T34" s="8" t="s">
        <v>29</v>
      </c>
      <c r="U34" s="7"/>
      <c r="V34" s="9"/>
      <c r="W34" s="7"/>
      <c r="X34" s="7"/>
      <c r="Y34" s="7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7"/>
      <c r="AM34" s="7"/>
      <c r="AN34" s="7"/>
      <c r="AO34" s="7"/>
      <c r="AP34" s="7"/>
    </row>
    <row r="35" spans="1:42" x14ac:dyDescent="0.25">
      <c r="A35" s="8" t="s">
        <v>37</v>
      </c>
      <c r="B35" s="8">
        <v>1</v>
      </c>
      <c r="C35" s="68" t="e">
        <f>IF(D35-$S$16&lt;0,"",D35-$S$16)</f>
        <v>#VALUE!</v>
      </c>
      <c r="D35" s="66">
        <f>419.22/2</f>
        <v>209.61</v>
      </c>
      <c r="E35" s="8">
        <f>MAX(D35*0.296,62.04)</f>
        <v>62.044560000000004</v>
      </c>
      <c r="F35" s="8">
        <f>MAX(D35*0.283,59.32)</f>
        <v>59.32</v>
      </c>
      <c r="G35" s="8">
        <f>MAX(D35*0.3475,72.84)</f>
        <v>72.84</v>
      </c>
      <c r="H35" s="8"/>
      <c r="I35" s="8"/>
      <c r="J35" s="8"/>
      <c r="K35" s="8"/>
      <c r="L35" s="8"/>
      <c r="M35" s="8"/>
      <c r="N35" s="157"/>
      <c r="O35" s="157"/>
      <c r="P35" s="157"/>
      <c r="Q35" s="157"/>
      <c r="R35" s="8" t="e">
        <f>IF(P8&lt;5030.64,1,IF(SUM(C36:C46)=0,B46,IF(LOOKUP(MIN(C36:C46),C36:C46,B36:B46)&gt;1,LOOKUP(MIN(C36:C46),C36:C46,B36:B46)-1,IF(LOOKUP(MIN(C36:C46),C36:C46,B36:B46)&lt;=1,LOOKUP(MIN(C36:C46),C36:C46,B36:B46)))))</f>
        <v>#VALUE!</v>
      </c>
      <c r="S35" s="8" t="b">
        <f>IF(C10="Prestadores de serviços",2,IF(C10="Empresários em nome individual com rendimentos exclusivos de atividade comercial ou industrial",4,IF(C10="Produtores agrícolas com rendimentos exclusivos da agricultura",3,IF(C10="Titulares de estabelecimento individual de responsabilidade limitada (EIRL)",4))))</f>
        <v>0</v>
      </c>
      <c r="T35" s="8" t="e">
        <f>INDEX(D35:G46,R35,S35)</f>
        <v>#VALUE!</v>
      </c>
      <c r="U35" s="7"/>
      <c r="V35" s="9"/>
      <c r="W35" s="7"/>
      <c r="X35" s="7"/>
      <c r="Y35" s="7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7"/>
      <c r="AM35" s="7"/>
      <c r="AN35" s="7"/>
      <c r="AO35" s="7"/>
      <c r="AP35" s="7"/>
    </row>
    <row r="36" spans="1:42" x14ac:dyDescent="0.25">
      <c r="A36" s="8" t="s">
        <v>38</v>
      </c>
      <c r="B36" s="69">
        <v>2</v>
      </c>
      <c r="C36" s="68" t="e">
        <f>IF(D36-$S$16&lt;0,"",D36-$S$16)</f>
        <v>#VALUE!</v>
      </c>
      <c r="D36" s="70">
        <v>419.22</v>
      </c>
      <c r="E36" s="70">
        <v>124.09</v>
      </c>
      <c r="F36" s="70">
        <v>118.64</v>
      </c>
      <c r="G36" s="70">
        <v>145.68</v>
      </c>
      <c r="H36" s="8"/>
      <c r="I36" s="8"/>
      <c r="J36" s="8"/>
      <c r="K36" s="8" t="b">
        <f>IF(C10="Prestadores de serviços","tind",IF(C10="Empresários em nome individual com rendimentos exclusivos de atividade comercial ou industrial","eirl",IF(C10="Produtores agrícolas com rendimentos exclusivos da agricultura","agric",IF(C10="Titulares de estabelecimento individual de responsabilidade limitada (EIRL)","eirl"))))</f>
        <v>0</v>
      </c>
      <c r="L36" s="8"/>
      <c r="M36" s="8"/>
      <c r="N36" s="71"/>
      <c r="O36" s="71"/>
      <c r="P36" s="71"/>
      <c r="Q36" s="71"/>
      <c r="R36" s="8" t="e">
        <f>R35+1</f>
        <v>#VALUE!</v>
      </c>
      <c r="S36" s="8"/>
      <c r="T36" s="8" t="e">
        <f>INDEX(D35:G46,R36,S35)</f>
        <v>#VALUE!</v>
      </c>
      <c r="U36" s="7"/>
      <c r="V36" s="9"/>
      <c r="W36" s="7" t="s">
        <v>13</v>
      </c>
      <c r="X36" s="7">
        <v>1</v>
      </c>
      <c r="Y36" s="7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7"/>
      <c r="AM36" s="7"/>
      <c r="AN36" s="7"/>
      <c r="AO36" s="7"/>
      <c r="AP36" s="7"/>
    </row>
    <row r="37" spans="1:42" x14ac:dyDescent="0.25">
      <c r="A37" s="8" t="s">
        <v>39</v>
      </c>
      <c r="B37" s="69">
        <v>3</v>
      </c>
      <c r="C37" s="68" t="e">
        <f>IF(D37-$S$16&lt;0,"",D37-$S$16)</f>
        <v>#VALUE!</v>
      </c>
      <c r="D37" s="70">
        <v>628.83000000000004</v>
      </c>
      <c r="E37" s="70">
        <v>186.13</v>
      </c>
      <c r="F37" s="70">
        <v>177.96</v>
      </c>
      <c r="G37" s="70">
        <v>218.52</v>
      </c>
      <c r="H37" s="8"/>
      <c r="I37" s="8"/>
      <c r="J37" s="8"/>
      <c r="K37" s="8"/>
      <c r="L37" s="8"/>
      <c r="M37" s="8"/>
      <c r="N37" s="71"/>
      <c r="O37" s="71"/>
      <c r="P37" s="71"/>
      <c r="Q37" s="71"/>
      <c r="R37" s="17" t="e">
        <f>R35+2</f>
        <v>#VALUE!</v>
      </c>
      <c r="S37" s="17"/>
      <c r="T37" s="17" t="e">
        <f>INDEX(D35:G46,R37,S35)</f>
        <v>#VALUE!</v>
      </c>
      <c r="U37" s="7"/>
      <c r="V37" s="9"/>
      <c r="W37" s="7"/>
      <c r="X37" s="7"/>
      <c r="Y37" s="7"/>
      <c r="Z37" s="9"/>
      <c r="AA37" s="9"/>
      <c r="AB37" s="7"/>
      <c r="AC37" s="7"/>
      <c r="AD37" s="7"/>
      <c r="AE37" s="7"/>
      <c r="AF37" s="7"/>
    </row>
    <row r="38" spans="1:42" ht="71.25" x14ac:dyDescent="0.25">
      <c r="A38" s="8" t="s">
        <v>40</v>
      </c>
      <c r="B38" s="69">
        <v>4</v>
      </c>
      <c r="C38" s="68" t="e">
        <f>IF(D38-$S$16&lt;0,"",D38-$S$16)</f>
        <v>#VALUE!</v>
      </c>
      <c r="D38" s="70">
        <v>838.44</v>
      </c>
      <c r="E38" s="70">
        <v>248.18</v>
      </c>
      <c r="F38" s="70">
        <v>237.28</v>
      </c>
      <c r="G38" s="70">
        <v>291.36</v>
      </c>
      <c r="H38" s="8"/>
      <c r="I38" s="8"/>
      <c r="J38" s="8"/>
      <c r="K38" s="8"/>
      <c r="L38" s="8"/>
      <c r="M38" s="8"/>
      <c r="N38" s="71" t="s">
        <v>53</v>
      </c>
      <c r="O38" s="71"/>
      <c r="P38" s="71"/>
      <c r="Q38" s="71"/>
      <c r="R38" s="8" t="b">
        <f>IF(C10="Prestadores de serviços",LOOKUP(I30,tind,B36:B46),IF(C10="Empresários em nome individual com rendimentos exclusivos de atividade comercial ou industrial",LOOKUP(I30,eirl,B36:B46),IF(C10="Produtores agrícolas com rendimentos exclusivos da agricultura",LOOKUP(I30,agric,B36:B46),IF(C10="Titulares de estabelecimento individual de responsabilidade limitada (EIRL)",LOOKUP(I30,eirl,B36:B46)))))</f>
        <v>0</v>
      </c>
      <c r="S38" s="8"/>
      <c r="T38" s="8" t="e">
        <f>INDEX(D36:G46,R38+1,S35)</f>
        <v>#VALUE!</v>
      </c>
      <c r="U38" s="7"/>
      <c r="V38" s="9"/>
      <c r="W38" s="7"/>
      <c r="X38" s="7"/>
      <c r="Y38" s="7"/>
      <c r="Z38" s="9"/>
      <c r="AA38" s="9"/>
      <c r="AB38" s="7"/>
      <c r="AC38" s="7"/>
      <c r="AD38" s="7"/>
      <c r="AE38" s="7"/>
      <c r="AF38" s="7"/>
    </row>
    <row r="39" spans="1:42" x14ac:dyDescent="0.25">
      <c r="A39" s="8" t="s">
        <v>41</v>
      </c>
      <c r="B39" s="69">
        <v>5</v>
      </c>
      <c r="C39" s="68" t="e">
        <f t="shared" ref="C39" si="0">IF(D39-$S$16&lt;0,"",D39-$S$16)</f>
        <v>#VALUE!</v>
      </c>
      <c r="D39" s="70">
        <v>1048.05</v>
      </c>
      <c r="E39" s="70">
        <v>310.22000000000003</v>
      </c>
      <c r="F39" s="70">
        <v>296.60000000000002</v>
      </c>
      <c r="G39" s="70">
        <v>364.2</v>
      </c>
      <c r="H39" s="8"/>
      <c r="I39" s="8"/>
      <c r="J39" s="8"/>
      <c r="K39" s="8"/>
      <c r="L39" s="8"/>
      <c r="M39" s="8"/>
      <c r="N39" s="72"/>
      <c r="O39" s="72"/>
      <c r="P39" s="72"/>
      <c r="Q39" s="72"/>
      <c r="R39" s="8"/>
      <c r="S39" s="8"/>
      <c r="T39" s="8"/>
      <c r="U39" s="7"/>
      <c r="V39" s="9"/>
      <c r="W39" s="7"/>
      <c r="X39" s="7"/>
      <c r="Y39" s="7"/>
      <c r="Z39" s="9"/>
      <c r="AA39" s="9"/>
      <c r="AB39" s="7"/>
      <c r="AC39" s="7"/>
      <c r="AD39" s="7"/>
      <c r="AE39" s="7"/>
      <c r="AF39" s="7"/>
    </row>
    <row r="40" spans="1:42" x14ac:dyDescent="0.25">
      <c r="A40" s="8" t="s">
        <v>42</v>
      </c>
      <c r="B40" s="69">
        <v>6</v>
      </c>
      <c r="C40" s="68" t="e">
        <f t="shared" ref="C40" si="1">IF(D40-$S$16&lt;0,"",D40-$S$16)</f>
        <v>#VALUE!</v>
      </c>
      <c r="D40" s="70">
        <v>1257.6600000000001</v>
      </c>
      <c r="E40" s="70">
        <v>372.27</v>
      </c>
      <c r="F40" s="70">
        <v>355.92</v>
      </c>
      <c r="G40" s="70">
        <v>437.04</v>
      </c>
      <c r="H40" s="8"/>
      <c r="I40" s="8"/>
      <c r="J40" s="8"/>
      <c r="K40" s="8"/>
      <c r="L40" s="8"/>
      <c r="M40" s="8"/>
      <c r="N40" s="73"/>
      <c r="O40" s="73"/>
      <c r="P40" s="73"/>
      <c r="Q40" s="73"/>
      <c r="R40" s="8"/>
      <c r="S40" s="8"/>
      <c r="T40" s="8"/>
      <c r="U40" s="7"/>
      <c r="V40" s="9"/>
      <c r="W40" s="7"/>
      <c r="X40" s="7"/>
      <c r="Y40" s="7"/>
      <c r="Z40" s="9"/>
      <c r="AA40" s="9"/>
      <c r="AB40" s="7"/>
      <c r="AC40" s="7"/>
      <c r="AD40" s="7"/>
      <c r="AE40" s="7"/>
      <c r="AF40" s="7"/>
    </row>
    <row r="41" spans="1:42" x14ac:dyDescent="0.25">
      <c r="A41" s="8" t="s">
        <v>43</v>
      </c>
      <c r="B41" s="69">
        <v>7</v>
      </c>
      <c r="C41" s="68" t="e">
        <f t="shared" ref="C41" si="2">IF(D41-$S$16&lt;0,"",D41-$S$16)</f>
        <v>#VALUE!</v>
      </c>
      <c r="D41" s="70">
        <v>1676.88</v>
      </c>
      <c r="E41" s="70">
        <v>496.36</v>
      </c>
      <c r="F41" s="70">
        <v>474.56</v>
      </c>
      <c r="G41" s="70">
        <v>582.72</v>
      </c>
      <c r="H41" s="8"/>
      <c r="I41" s="8"/>
      <c r="J41" s="8"/>
      <c r="K41" s="8"/>
      <c r="L41" s="8"/>
      <c r="M41" s="8"/>
      <c r="N41" s="8"/>
      <c r="O41" s="8"/>
      <c r="P41" s="8"/>
      <c r="Q41" s="8"/>
      <c r="R41" s="74"/>
      <c r="S41" s="74"/>
      <c r="T41" s="74"/>
      <c r="U41" s="9"/>
      <c r="V41" s="9"/>
      <c r="W41" s="7"/>
      <c r="X41" s="7"/>
      <c r="Y41" s="7"/>
      <c r="Z41" s="9"/>
      <c r="AA41" s="9"/>
      <c r="AB41" s="7"/>
      <c r="AC41" s="7"/>
      <c r="AD41" s="7"/>
      <c r="AE41" s="7"/>
      <c r="AF41" s="7"/>
    </row>
    <row r="42" spans="1:42" x14ac:dyDescent="0.25">
      <c r="A42" s="8" t="s">
        <v>44</v>
      </c>
      <c r="B42" s="69">
        <v>8</v>
      </c>
      <c r="C42" s="68" t="e">
        <f t="shared" ref="C42" si="3">IF(D42-$S$16&lt;0,"",D42-$S$16)</f>
        <v>#VALUE!</v>
      </c>
      <c r="D42" s="70">
        <v>2096.1</v>
      </c>
      <c r="E42" s="70">
        <v>620.45000000000005</v>
      </c>
      <c r="F42" s="70">
        <v>593.20000000000005</v>
      </c>
      <c r="G42" s="70">
        <v>728.39</v>
      </c>
      <c r="H42" s="8"/>
      <c r="I42" s="8"/>
      <c r="J42" s="8"/>
      <c r="K42" s="8"/>
      <c r="L42" s="8"/>
      <c r="M42" s="8"/>
      <c r="N42" s="8"/>
      <c r="O42" s="8"/>
      <c r="P42" s="8"/>
      <c r="Q42" s="8"/>
      <c r="R42" s="74"/>
      <c r="S42" s="74"/>
      <c r="T42" s="74"/>
      <c r="U42" s="9"/>
      <c r="V42" s="9"/>
      <c r="W42" s="7"/>
      <c r="X42" s="7"/>
      <c r="Y42" s="7"/>
      <c r="Z42" s="9"/>
      <c r="AA42" s="9"/>
      <c r="AB42" s="7"/>
      <c r="AC42" s="7"/>
      <c r="AD42" s="7"/>
      <c r="AE42" s="7"/>
      <c r="AF42" s="7"/>
    </row>
    <row r="43" spans="1:42" x14ac:dyDescent="0.25">
      <c r="A43" s="8" t="s">
        <v>45</v>
      </c>
      <c r="B43" s="69">
        <v>9</v>
      </c>
      <c r="C43" s="68" t="e">
        <f t="shared" ref="C43" si="4">IF(D43-$S$16&lt;0,"",D43-$S$16)</f>
        <v>#VALUE!</v>
      </c>
      <c r="D43" s="70">
        <v>2515.3200000000002</v>
      </c>
      <c r="E43" s="70">
        <v>744.53</v>
      </c>
      <c r="F43" s="70">
        <v>711.84</v>
      </c>
      <c r="G43" s="70">
        <v>874.07</v>
      </c>
      <c r="H43" s="8"/>
      <c r="I43" s="8"/>
      <c r="J43" s="8"/>
      <c r="K43" s="8"/>
      <c r="L43" s="8"/>
      <c r="M43" s="8"/>
      <c r="N43" s="8"/>
      <c r="O43" s="8"/>
      <c r="P43" s="8"/>
      <c r="Q43" s="8"/>
      <c r="R43" s="9"/>
      <c r="S43" s="9"/>
      <c r="T43" s="9"/>
      <c r="U43" s="9"/>
      <c r="V43" s="9"/>
      <c r="W43" s="7"/>
      <c r="X43" s="7"/>
      <c r="Y43" s="7"/>
      <c r="Z43" s="9"/>
      <c r="AA43" s="9"/>
      <c r="AB43" s="7"/>
      <c r="AC43" s="7"/>
      <c r="AD43" s="7"/>
      <c r="AE43" s="7"/>
      <c r="AF43" s="7"/>
    </row>
    <row r="44" spans="1:42" x14ac:dyDescent="0.25">
      <c r="A44" s="8" t="s">
        <v>46</v>
      </c>
      <c r="B44" s="69">
        <v>10</v>
      </c>
      <c r="C44" s="68" t="e">
        <f t="shared" ref="C44" si="5">IF(D44-$S$16&lt;0,"",D44-$S$16)</f>
        <v>#VALUE!</v>
      </c>
      <c r="D44" s="70">
        <v>3353.76</v>
      </c>
      <c r="E44" s="70">
        <v>992.71</v>
      </c>
      <c r="F44" s="70">
        <v>949.11</v>
      </c>
      <c r="G44" s="70">
        <v>1165.43</v>
      </c>
      <c r="H44" s="8"/>
      <c r="I44" s="8"/>
      <c r="J44" s="8"/>
      <c r="K44" s="8"/>
      <c r="L44" s="8"/>
      <c r="M44" s="8"/>
      <c r="N44" s="8"/>
      <c r="O44" s="8"/>
      <c r="P44" s="8"/>
      <c r="Q44" s="8"/>
      <c r="R44" s="9"/>
      <c r="S44" s="9"/>
      <c r="T44" s="9"/>
      <c r="U44" s="9"/>
      <c r="V44" s="9"/>
      <c r="W44" s="7"/>
      <c r="X44" s="7"/>
      <c r="Y44" s="7"/>
      <c r="Z44" s="9"/>
      <c r="AA44" s="9"/>
      <c r="AB44" s="7"/>
      <c r="AC44" s="7"/>
      <c r="AD44" s="7"/>
      <c r="AE44" s="7"/>
      <c r="AF44" s="7"/>
    </row>
    <row r="45" spans="1:42" x14ac:dyDescent="0.25">
      <c r="A45" s="8" t="s">
        <v>47</v>
      </c>
      <c r="B45" s="69">
        <v>11</v>
      </c>
      <c r="C45" s="68" t="e">
        <f t="shared" ref="C45" si="6">IF(D45-$S$16&lt;0,"",D45-$S$16)</f>
        <v>#VALUE!</v>
      </c>
      <c r="D45" s="70">
        <v>4192.2</v>
      </c>
      <c r="E45" s="70">
        <v>1240.8900000000001</v>
      </c>
      <c r="F45" s="70">
        <v>1186.3900000000001</v>
      </c>
      <c r="G45" s="70">
        <v>1456.79</v>
      </c>
      <c r="H45" s="8"/>
      <c r="I45" s="8"/>
      <c r="J45" s="8"/>
      <c r="K45" s="8"/>
      <c r="L45" s="8"/>
      <c r="M45" s="8"/>
      <c r="N45" s="8"/>
      <c r="O45" s="8"/>
      <c r="P45" s="8"/>
      <c r="Q45" s="8"/>
      <c r="R45" s="9"/>
      <c r="S45" s="9"/>
      <c r="T45" s="9"/>
      <c r="U45" s="9"/>
      <c r="V45" s="9"/>
      <c r="W45" s="7"/>
      <c r="X45" s="7"/>
      <c r="Y45" s="7"/>
      <c r="Z45" s="9"/>
      <c r="AA45" s="9"/>
      <c r="AB45" s="7"/>
      <c r="AC45" s="7"/>
      <c r="AD45" s="7"/>
      <c r="AE45" s="7"/>
      <c r="AF45" s="7"/>
    </row>
    <row r="46" spans="1:42" x14ac:dyDescent="0.25">
      <c r="A46" s="8"/>
      <c r="B46" s="69">
        <v>12</v>
      </c>
      <c r="C46" s="68" t="e">
        <f t="shared" ref="C46" si="7">IF(D46-$S$16&lt;0,"",D46-$S$16)</f>
        <v>#VALUE!</v>
      </c>
      <c r="D46" s="70">
        <v>5030.6400000000003</v>
      </c>
      <c r="E46" s="70">
        <v>1489.07</v>
      </c>
      <c r="F46" s="70">
        <v>1423.67</v>
      </c>
      <c r="G46" s="70">
        <v>1748.15</v>
      </c>
      <c r="H46" s="8"/>
      <c r="I46" s="8"/>
      <c r="J46" s="8"/>
      <c r="K46" s="8"/>
      <c r="L46" s="8"/>
      <c r="M46" s="8"/>
      <c r="N46" s="8"/>
      <c r="O46" s="8"/>
      <c r="P46" s="8" t="e">
        <f>MAX(INDEX(D35:G46,3,S35),T35)</f>
        <v>#VALUE!</v>
      </c>
      <c r="Q46" s="8"/>
      <c r="R46" s="9"/>
      <c r="S46" s="9"/>
      <c r="T46" s="9"/>
      <c r="U46" s="9"/>
      <c r="V46" s="9"/>
      <c r="W46" s="7"/>
      <c r="X46" s="7"/>
      <c r="Y46" s="7"/>
      <c r="Z46" s="9"/>
      <c r="AA46" s="9"/>
      <c r="AB46" s="7"/>
      <c r="AC46" s="7"/>
      <c r="AD46" s="7"/>
      <c r="AE46" s="7"/>
      <c r="AF46" s="7"/>
    </row>
    <row r="47" spans="1:42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9"/>
      <c r="S47" s="9"/>
      <c r="T47" s="9"/>
      <c r="U47" s="9"/>
      <c r="V47" s="9"/>
      <c r="W47" s="7"/>
      <c r="X47" s="7"/>
      <c r="Y47" s="7"/>
      <c r="Z47" s="9"/>
      <c r="AA47" s="9"/>
      <c r="AB47" s="7"/>
      <c r="AC47" s="7"/>
      <c r="AD47" s="7"/>
      <c r="AE47" s="7"/>
      <c r="AF47" s="7"/>
    </row>
    <row r="48" spans="1:42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7"/>
      <c r="S48" s="7"/>
      <c r="T48" s="7"/>
      <c r="U48" s="7"/>
      <c r="V48" s="7"/>
      <c r="W48" s="7"/>
      <c r="X48" s="7"/>
      <c r="Y48" s="7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7"/>
      <c r="AM48" s="7"/>
      <c r="AN48" s="7"/>
      <c r="AO48" s="7"/>
      <c r="AP48" s="7"/>
    </row>
    <row r="49" spans="1:42" x14ac:dyDescent="0.25">
      <c r="A49" s="8"/>
      <c r="B49" s="8"/>
      <c r="C49" s="8"/>
      <c r="D49" s="8"/>
      <c r="E49" s="8"/>
      <c r="F49" s="8"/>
      <c r="G49" s="8"/>
      <c r="H49" s="8"/>
      <c r="I49" s="70"/>
      <c r="J49" s="8"/>
      <c r="K49" s="8"/>
      <c r="L49" s="8"/>
      <c r="M49" s="8"/>
      <c r="N49" s="8"/>
      <c r="O49" s="8"/>
      <c r="P49" s="8"/>
      <c r="Q49" s="8"/>
      <c r="R49" s="7"/>
      <c r="S49" s="7"/>
      <c r="T49" s="7"/>
      <c r="U49" s="7"/>
      <c r="V49" s="7"/>
      <c r="W49" s="7"/>
      <c r="X49" s="7"/>
      <c r="Y49" s="7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7"/>
      <c r="AM49" s="7"/>
      <c r="AN49" s="7"/>
      <c r="AO49" s="7"/>
      <c r="AP49" s="7"/>
    </row>
    <row r="50" spans="1:42" x14ac:dyDescent="0.25">
      <c r="A50" s="17"/>
      <c r="B50" s="8"/>
      <c r="C50" s="8"/>
      <c r="D50" s="8"/>
      <c r="E50" s="8"/>
      <c r="F50" s="8"/>
      <c r="G50" s="8"/>
      <c r="H50" s="8"/>
      <c r="I50" s="70"/>
      <c r="J50" s="8"/>
      <c r="K50" s="8"/>
      <c r="L50" s="8"/>
      <c r="M50" s="8"/>
      <c r="N50" s="8"/>
      <c r="O50" s="8"/>
      <c r="P50" s="8"/>
      <c r="Q50" s="8"/>
      <c r="R50" s="7"/>
      <c r="S50" s="7"/>
      <c r="T50" s="7"/>
      <c r="U50" s="7"/>
      <c r="V50" s="7"/>
      <c r="W50" s="7"/>
      <c r="X50" s="7"/>
      <c r="Y50" s="7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7"/>
      <c r="AM50" s="7"/>
      <c r="AN50" s="7"/>
      <c r="AO50" s="7"/>
      <c r="AP50" s="7"/>
    </row>
    <row r="51" spans="1:42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9"/>
      <c r="O51" s="9"/>
      <c r="P51" s="9"/>
      <c r="Q51" s="9"/>
      <c r="R51" s="7"/>
      <c r="S51" s="7"/>
      <c r="T51" s="7"/>
      <c r="U51" s="7"/>
      <c r="V51" s="7"/>
      <c r="W51" s="7"/>
      <c r="X51" s="7"/>
      <c r="Y51" s="7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7"/>
      <c r="AM51" s="7"/>
      <c r="AN51" s="7"/>
      <c r="AO51" s="7"/>
      <c r="AP51" s="7"/>
    </row>
    <row r="52" spans="1:42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8"/>
      <c r="N52" s="9"/>
      <c r="O52" s="9"/>
      <c r="P52" s="9"/>
      <c r="Q52" s="9"/>
      <c r="R52" s="7"/>
      <c r="S52" s="7"/>
      <c r="T52" s="7"/>
      <c r="U52" s="7"/>
      <c r="V52" s="7"/>
      <c r="W52" s="7"/>
      <c r="X52" s="7"/>
      <c r="Y52" s="7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7"/>
      <c r="AM52" s="7"/>
      <c r="AN52" s="7"/>
      <c r="AO52" s="7"/>
      <c r="AP52" s="7"/>
    </row>
    <row r="53" spans="1:42" x14ac:dyDescent="0.25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9"/>
      <c r="O53" s="9"/>
      <c r="P53" s="9"/>
      <c r="Q53" s="9"/>
      <c r="R53" s="7"/>
      <c r="S53" s="7"/>
      <c r="T53" s="7"/>
      <c r="U53" s="7"/>
      <c r="V53" s="7"/>
      <c r="W53" s="7"/>
      <c r="X53" s="7"/>
      <c r="Y53" s="7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7"/>
      <c r="AM53" s="7"/>
      <c r="AN53" s="7"/>
      <c r="AO53" s="7"/>
      <c r="AP53" s="7"/>
    </row>
    <row r="54" spans="1:42" x14ac:dyDescent="0.25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9"/>
      <c r="O54" s="7"/>
      <c r="P54" s="7"/>
      <c r="Q54" s="7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7"/>
      <c r="AM54" s="7"/>
      <c r="AN54" s="7"/>
      <c r="AO54" s="7"/>
      <c r="AP54" s="7"/>
    </row>
    <row r="55" spans="1:42" x14ac:dyDescent="0.25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9"/>
      <c r="O55" s="7"/>
      <c r="P55" s="7"/>
      <c r="Q55" s="7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7"/>
      <c r="AM55" s="7"/>
      <c r="AN55" s="7"/>
      <c r="AO55" s="7"/>
      <c r="AP55" s="7"/>
    </row>
    <row r="56" spans="1:42" x14ac:dyDescent="0.25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9"/>
      <c r="O56" s="17"/>
      <c r="P56" s="17"/>
      <c r="Q56" s="17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7"/>
      <c r="AM56" s="7"/>
      <c r="AN56" s="7"/>
      <c r="AO56" s="7"/>
      <c r="AP56" s="7"/>
    </row>
    <row r="57" spans="1:42" x14ac:dyDescent="0.25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75"/>
      <c r="O57" s="17"/>
      <c r="P57" s="17"/>
      <c r="Q57" s="17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7"/>
      <c r="AM57" s="7"/>
      <c r="AN57" s="7"/>
      <c r="AO57" s="7"/>
      <c r="AP57" s="7"/>
    </row>
    <row r="58" spans="1:42" x14ac:dyDescent="0.25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75"/>
      <c r="O58" s="17"/>
      <c r="P58" s="17"/>
      <c r="Q58" s="17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7"/>
      <c r="AM58" s="7"/>
      <c r="AN58" s="7"/>
      <c r="AO58" s="7"/>
      <c r="AP58" s="7"/>
    </row>
    <row r="59" spans="1:42" x14ac:dyDescent="0.25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75"/>
      <c r="O59" s="17"/>
      <c r="P59" s="17"/>
      <c r="Q59" s="17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7"/>
      <c r="AM59" s="7"/>
      <c r="AN59" s="7"/>
      <c r="AO59" s="7"/>
      <c r="AP59" s="7"/>
    </row>
    <row r="60" spans="1:42" x14ac:dyDescent="0.25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75"/>
      <c r="O60" s="17"/>
      <c r="P60" s="17"/>
      <c r="Q60" s="17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7"/>
      <c r="AM60" s="7"/>
      <c r="AN60" s="7"/>
      <c r="AO60" s="7"/>
      <c r="AP60" s="7"/>
    </row>
    <row r="61" spans="1:42" x14ac:dyDescent="0.25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7"/>
      <c r="O61" s="17"/>
      <c r="P61" s="17"/>
      <c r="Q61" s="17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7"/>
      <c r="AM61" s="7"/>
      <c r="AN61" s="7"/>
      <c r="AO61" s="7"/>
      <c r="AP61" s="7"/>
    </row>
    <row r="62" spans="1:42" x14ac:dyDescent="0.25"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7"/>
      <c r="AM62" s="7"/>
      <c r="AN62" s="7"/>
      <c r="AO62" s="7"/>
      <c r="AP62" s="7"/>
    </row>
    <row r="63" spans="1:42" x14ac:dyDescent="0.25"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7"/>
      <c r="AM63" s="7"/>
      <c r="AN63" s="7"/>
      <c r="AO63" s="7"/>
      <c r="AP63" s="7"/>
    </row>
    <row r="64" spans="1:42" x14ac:dyDescent="0.25"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7"/>
      <c r="AM64" s="7"/>
      <c r="AN64" s="7"/>
      <c r="AO64" s="7"/>
      <c r="AP64" s="7"/>
    </row>
    <row r="65" spans="18:42" x14ac:dyDescent="0.25"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7"/>
      <c r="AM65" s="7"/>
      <c r="AN65" s="7"/>
      <c r="AO65" s="7"/>
      <c r="AP65" s="7"/>
    </row>
    <row r="66" spans="18:42" x14ac:dyDescent="0.25"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7"/>
      <c r="AM66" s="7"/>
      <c r="AN66" s="7"/>
      <c r="AO66" s="7"/>
      <c r="AP66" s="7"/>
    </row>
    <row r="67" spans="18:42" x14ac:dyDescent="0.25"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7"/>
      <c r="AM67" s="7"/>
      <c r="AN67" s="7"/>
      <c r="AO67" s="7"/>
      <c r="AP67" s="7"/>
    </row>
    <row r="68" spans="18:42" x14ac:dyDescent="0.25"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7"/>
      <c r="AM68" s="7"/>
      <c r="AN68" s="7"/>
      <c r="AO68" s="7"/>
      <c r="AP68" s="7"/>
    </row>
    <row r="69" spans="18:42" x14ac:dyDescent="0.25"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7"/>
      <c r="AM69" s="7"/>
      <c r="AN69" s="7"/>
      <c r="AO69" s="7"/>
      <c r="AP69" s="7"/>
    </row>
    <row r="70" spans="18:42" x14ac:dyDescent="0.25"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7"/>
      <c r="AM70" s="7"/>
      <c r="AN70" s="7"/>
      <c r="AO70" s="7"/>
      <c r="AP70" s="7"/>
    </row>
    <row r="71" spans="18:42" x14ac:dyDescent="0.25"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7"/>
      <c r="AM71" s="7"/>
      <c r="AN71" s="7"/>
      <c r="AO71" s="7"/>
      <c r="AP71" s="7"/>
    </row>
    <row r="72" spans="18:42" x14ac:dyDescent="0.25"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7"/>
      <c r="AM72" s="7"/>
      <c r="AN72" s="7"/>
      <c r="AO72" s="7"/>
      <c r="AP72" s="7"/>
    </row>
    <row r="73" spans="18:42" x14ac:dyDescent="0.25"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7"/>
      <c r="AM73" s="7"/>
      <c r="AN73" s="7"/>
      <c r="AO73" s="7"/>
      <c r="AP73" s="7"/>
    </row>
    <row r="74" spans="18:42" x14ac:dyDescent="0.25"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7"/>
      <c r="AM74" s="7"/>
      <c r="AN74" s="7"/>
      <c r="AO74" s="7"/>
      <c r="AP74" s="7"/>
    </row>
    <row r="75" spans="18:42" x14ac:dyDescent="0.25"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7"/>
      <c r="AM75" s="7"/>
      <c r="AN75" s="7"/>
      <c r="AO75" s="7"/>
      <c r="AP75" s="7"/>
    </row>
    <row r="76" spans="18:42" x14ac:dyDescent="0.25"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7"/>
      <c r="AM76" s="7"/>
      <c r="AN76" s="7"/>
      <c r="AO76" s="7"/>
      <c r="AP76" s="7"/>
    </row>
    <row r="77" spans="18:42" x14ac:dyDescent="0.25"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7"/>
      <c r="AM77" s="7"/>
      <c r="AN77" s="7"/>
      <c r="AO77" s="7"/>
      <c r="AP77" s="7"/>
    </row>
    <row r="78" spans="18:42" x14ac:dyDescent="0.25"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7"/>
      <c r="AM78" s="7"/>
      <c r="AN78" s="7"/>
      <c r="AO78" s="7"/>
      <c r="AP78" s="7"/>
    </row>
    <row r="79" spans="18:42" x14ac:dyDescent="0.25"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7"/>
      <c r="AM79" s="7"/>
      <c r="AN79" s="7"/>
      <c r="AO79" s="7"/>
      <c r="AP79" s="7"/>
    </row>
    <row r="80" spans="18:42" x14ac:dyDescent="0.25"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7"/>
      <c r="AM80" s="7"/>
      <c r="AN80" s="7"/>
      <c r="AO80" s="7"/>
      <c r="AP80" s="7"/>
    </row>
    <row r="81" spans="18:42" x14ac:dyDescent="0.25"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7"/>
      <c r="AM81" s="7"/>
      <c r="AN81" s="7"/>
      <c r="AO81" s="7"/>
      <c r="AP81" s="7"/>
    </row>
    <row r="82" spans="18:42" x14ac:dyDescent="0.25"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7"/>
      <c r="AM82" s="7"/>
      <c r="AN82" s="7"/>
      <c r="AO82" s="7"/>
      <c r="AP82" s="7"/>
    </row>
    <row r="83" spans="18:42" x14ac:dyDescent="0.25"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7"/>
      <c r="AM83" s="7"/>
      <c r="AN83" s="7"/>
      <c r="AO83" s="7"/>
      <c r="AP83" s="7"/>
    </row>
    <row r="84" spans="18:42" x14ac:dyDescent="0.25"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7"/>
      <c r="AM84" s="7"/>
      <c r="AN84" s="7"/>
      <c r="AO84" s="7"/>
      <c r="AP84" s="7"/>
    </row>
    <row r="85" spans="18:42" x14ac:dyDescent="0.25"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7"/>
      <c r="AM85" s="7"/>
      <c r="AN85" s="7"/>
      <c r="AO85" s="7"/>
      <c r="AP85" s="7"/>
    </row>
    <row r="86" spans="18:42" x14ac:dyDescent="0.25"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7"/>
      <c r="AM86" s="7"/>
      <c r="AN86" s="7"/>
      <c r="AO86" s="7"/>
      <c r="AP86" s="7"/>
    </row>
    <row r="87" spans="18:42" x14ac:dyDescent="0.25"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7"/>
      <c r="AM87" s="7"/>
      <c r="AN87" s="7"/>
      <c r="AO87" s="7"/>
      <c r="AP87" s="7"/>
    </row>
    <row r="88" spans="18:42" x14ac:dyDescent="0.25"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7"/>
      <c r="AM88" s="7"/>
      <c r="AN88" s="7"/>
      <c r="AO88" s="7"/>
      <c r="AP88" s="7"/>
    </row>
    <row r="89" spans="18:42" x14ac:dyDescent="0.25"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7"/>
      <c r="AM89" s="7"/>
      <c r="AN89" s="7"/>
      <c r="AO89" s="7"/>
      <c r="AP89" s="7"/>
    </row>
    <row r="90" spans="18:42" x14ac:dyDescent="0.25"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7"/>
      <c r="AM90" s="7"/>
      <c r="AN90" s="7"/>
      <c r="AO90" s="7"/>
      <c r="AP90" s="7"/>
    </row>
    <row r="91" spans="18:42" x14ac:dyDescent="0.25"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7"/>
      <c r="AM91" s="7"/>
      <c r="AN91" s="7"/>
      <c r="AO91" s="7"/>
      <c r="AP91" s="7"/>
    </row>
    <row r="92" spans="18:42" x14ac:dyDescent="0.25"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7"/>
      <c r="AM92" s="7"/>
      <c r="AN92" s="7"/>
      <c r="AO92" s="7"/>
      <c r="AP92" s="7"/>
    </row>
    <row r="93" spans="18:42" x14ac:dyDescent="0.25"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7"/>
      <c r="AM93" s="7"/>
      <c r="AN93" s="7"/>
      <c r="AO93" s="7"/>
      <c r="AP93" s="7"/>
    </row>
    <row r="94" spans="18:42" x14ac:dyDescent="0.25"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7"/>
      <c r="AM94" s="7"/>
      <c r="AN94" s="7"/>
      <c r="AO94" s="7"/>
      <c r="AP94" s="7"/>
    </row>
    <row r="95" spans="18:42" x14ac:dyDescent="0.25"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7"/>
      <c r="AM95" s="7"/>
      <c r="AN95" s="7"/>
      <c r="AO95" s="7"/>
      <c r="AP95" s="7"/>
    </row>
    <row r="96" spans="18:42" x14ac:dyDescent="0.25"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7"/>
      <c r="AM96" s="7"/>
      <c r="AN96" s="7"/>
      <c r="AO96" s="7"/>
      <c r="AP96" s="7"/>
    </row>
    <row r="97" spans="18:42" x14ac:dyDescent="0.25"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7"/>
      <c r="AM97" s="7"/>
      <c r="AN97" s="7"/>
      <c r="AO97" s="7"/>
      <c r="AP97" s="7"/>
    </row>
    <row r="98" spans="18:42" x14ac:dyDescent="0.25"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7"/>
      <c r="AM98" s="7"/>
      <c r="AN98" s="7"/>
      <c r="AO98" s="7"/>
      <c r="AP98" s="7"/>
    </row>
    <row r="99" spans="18:42" x14ac:dyDescent="0.25"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7"/>
      <c r="AM99" s="7"/>
      <c r="AN99" s="7"/>
      <c r="AO99" s="7"/>
      <c r="AP99" s="7"/>
    </row>
    <row r="100" spans="18:42" x14ac:dyDescent="0.25"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7"/>
      <c r="AM100" s="7"/>
      <c r="AN100" s="7"/>
      <c r="AO100" s="7"/>
      <c r="AP100" s="7"/>
    </row>
    <row r="101" spans="18:42" x14ac:dyDescent="0.25"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7"/>
      <c r="AM101" s="7"/>
      <c r="AN101" s="7"/>
      <c r="AO101" s="7"/>
      <c r="AP101" s="7"/>
    </row>
    <row r="102" spans="18:42" x14ac:dyDescent="0.25"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7"/>
      <c r="AM102" s="7"/>
      <c r="AN102" s="7"/>
      <c r="AO102" s="7"/>
      <c r="AP102" s="7"/>
    </row>
    <row r="103" spans="18:42" x14ac:dyDescent="0.25"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7"/>
      <c r="AM103" s="7"/>
      <c r="AN103" s="7"/>
      <c r="AO103" s="7"/>
      <c r="AP103" s="7"/>
    </row>
    <row r="104" spans="18:42" x14ac:dyDescent="0.25"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7"/>
      <c r="AM104" s="7"/>
      <c r="AN104" s="7"/>
      <c r="AO104" s="7"/>
      <c r="AP104" s="7"/>
    </row>
    <row r="105" spans="18:42" x14ac:dyDescent="0.25"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7"/>
      <c r="AM105" s="7"/>
      <c r="AN105" s="7"/>
      <c r="AO105" s="7"/>
      <c r="AP105" s="7"/>
    </row>
    <row r="106" spans="18:42" x14ac:dyDescent="0.25"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7"/>
      <c r="AM106" s="7"/>
      <c r="AN106" s="7"/>
      <c r="AO106" s="7"/>
      <c r="AP106" s="7"/>
    </row>
    <row r="107" spans="18:42" x14ac:dyDescent="0.25"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7"/>
      <c r="AM107" s="7"/>
      <c r="AN107" s="7"/>
      <c r="AO107" s="7"/>
      <c r="AP107" s="7"/>
    </row>
    <row r="108" spans="18:42" x14ac:dyDescent="0.25"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7"/>
      <c r="AM108" s="7"/>
      <c r="AN108" s="7"/>
      <c r="AO108" s="7"/>
      <c r="AP108" s="7"/>
    </row>
    <row r="109" spans="18:42" x14ac:dyDescent="0.25"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7"/>
      <c r="AM109" s="7"/>
      <c r="AN109" s="7"/>
      <c r="AO109" s="7"/>
      <c r="AP109" s="7"/>
    </row>
    <row r="110" spans="18:42" x14ac:dyDescent="0.25"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7"/>
      <c r="AM110" s="7"/>
      <c r="AN110" s="7"/>
      <c r="AO110" s="7"/>
      <c r="AP110" s="7"/>
    </row>
    <row r="111" spans="18:42" x14ac:dyDescent="0.25"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7"/>
      <c r="AM111" s="7"/>
      <c r="AN111" s="7"/>
      <c r="AO111" s="7"/>
      <c r="AP111" s="7"/>
    </row>
    <row r="112" spans="18:42" x14ac:dyDescent="0.25"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7"/>
      <c r="AM112" s="7"/>
      <c r="AN112" s="7"/>
      <c r="AO112" s="7"/>
      <c r="AP112" s="7"/>
    </row>
    <row r="113" spans="18:42" x14ac:dyDescent="0.25"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7"/>
      <c r="AM113" s="7"/>
      <c r="AN113" s="7"/>
      <c r="AO113" s="7"/>
      <c r="AP113" s="7"/>
    </row>
    <row r="114" spans="18:42" x14ac:dyDescent="0.25"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7"/>
      <c r="AM114" s="7"/>
      <c r="AN114" s="7"/>
      <c r="AO114" s="7"/>
      <c r="AP114" s="7"/>
    </row>
    <row r="115" spans="18:42" x14ac:dyDescent="0.25"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7"/>
      <c r="AM115" s="7"/>
      <c r="AN115" s="7"/>
      <c r="AO115" s="7"/>
      <c r="AP115" s="7"/>
    </row>
    <row r="116" spans="18:42" x14ac:dyDescent="0.25"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7"/>
      <c r="AM116" s="7"/>
      <c r="AN116" s="7"/>
      <c r="AO116" s="7"/>
      <c r="AP116" s="7"/>
    </row>
    <row r="117" spans="18:42" x14ac:dyDescent="0.25"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</row>
    <row r="118" spans="18:42" x14ac:dyDescent="0.25"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</row>
    <row r="119" spans="18:42" x14ac:dyDescent="0.25"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</row>
    <row r="120" spans="18:42" x14ac:dyDescent="0.25"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</row>
    <row r="121" spans="18:42" x14ac:dyDescent="0.25"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</row>
    <row r="122" spans="18:42" x14ac:dyDescent="0.25"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</row>
    <row r="123" spans="18:42" x14ac:dyDescent="0.25"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</row>
    <row r="124" spans="18:42" x14ac:dyDescent="0.25"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</row>
    <row r="125" spans="18:42" x14ac:dyDescent="0.25"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</row>
    <row r="126" spans="18:42" x14ac:dyDescent="0.25"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</row>
    <row r="127" spans="18:42" x14ac:dyDescent="0.25"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</row>
    <row r="128" spans="18:42" x14ac:dyDescent="0.25"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</row>
    <row r="129" spans="18:42" x14ac:dyDescent="0.25"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</row>
    <row r="130" spans="18:42" x14ac:dyDescent="0.25"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</row>
    <row r="131" spans="18:42" x14ac:dyDescent="0.25"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</row>
    <row r="132" spans="18:42" x14ac:dyDescent="0.25"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</row>
    <row r="133" spans="18:42" x14ac:dyDescent="0.25"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</row>
    <row r="134" spans="18:42" x14ac:dyDescent="0.25"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</row>
    <row r="135" spans="18:42" x14ac:dyDescent="0.25"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</row>
    <row r="136" spans="18:42" x14ac:dyDescent="0.25"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</row>
    <row r="137" spans="18:42" x14ac:dyDescent="0.25"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</row>
    <row r="138" spans="18:42" x14ac:dyDescent="0.25"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</row>
    <row r="139" spans="18:42" x14ac:dyDescent="0.25"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</row>
    <row r="140" spans="18:42" x14ac:dyDescent="0.25"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</row>
    <row r="141" spans="18:42" x14ac:dyDescent="0.25"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</row>
    <row r="142" spans="18:42" x14ac:dyDescent="0.25"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</row>
    <row r="143" spans="18:42" x14ac:dyDescent="0.25"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</row>
    <row r="144" spans="18:42" x14ac:dyDescent="0.25"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</row>
    <row r="145" spans="18:42" x14ac:dyDescent="0.25"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</row>
    <row r="146" spans="18:42" x14ac:dyDescent="0.25"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</row>
    <row r="147" spans="18:42" x14ac:dyDescent="0.25"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</row>
    <row r="148" spans="18:42" x14ac:dyDescent="0.25"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</row>
    <row r="149" spans="18:42" x14ac:dyDescent="0.25"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</row>
    <row r="150" spans="18:42" x14ac:dyDescent="0.25"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</row>
    <row r="151" spans="18:42" x14ac:dyDescent="0.25"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</row>
    <row r="152" spans="18:42" x14ac:dyDescent="0.25"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</row>
    <row r="153" spans="18:42" x14ac:dyDescent="0.25"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</row>
    <row r="154" spans="18:42" x14ac:dyDescent="0.25"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</row>
    <row r="155" spans="18:42" x14ac:dyDescent="0.25"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</row>
    <row r="156" spans="18:42" x14ac:dyDescent="0.25"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</row>
    <row r="157" spans="18:42" x14ac:dyDescent="0.25"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</row>
    <row r="158" spans="18:42" x14ac:dyDescent="0.25"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</row>
    <row r="159" spans="18:42" x14ac:dyDescent="0.25"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</row>
    <row r="160" spans="18:42" x14ac:dyDescent="0.25"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</row>
    <row r="161" spans="18:42" x14ac:dyDescent="0.25"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</row>
    <row r="162" spans="18:42" x14ac:dyDescent="0.25"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</row>
    <row r="163" spans="18:42" x14ac:dyDescent="0.25"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</row>
    <row r="164" spans="18:42" x14ac:dyDescent="0.25"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</row>
    <row r="165" spans="18:42" x14ac:dyDescent="0.25"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</row>
    <row r="166" spans="18:42" x14ac:dyDescent="0.25"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</row>
    <row r="167" spans="18:42" x14ac:dyDescent="0.25"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</row>
    <row r="168" spans="18:42" x14ac:dyDescent="0.25"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</row>
    <row r="169" spans="18:42" x14ac:dyDescent="0.25"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</row>
    <row r="170" spans="18:42" x14ac:dyDescent="0.25"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</row>
    <row r="171" spans="18:42" x14ac:dyDescent="0.25"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</row>
    <row r="172" spans="18:42" x14ac:dyDescent="0.25"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</row>
    <row r="173" spans="18:42" x14ac:dyDescent="0.25"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</row>
    <row r="174" spans="18:42" x14ac:dyDescent="0.25"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</row>
    <row r="175" spans="18:42" x14ac:dyDescent="0.25"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</row>
    <row r="176" spans="18:42" x14ac:dyDescent="0.25"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</row>
    <row r="177" spans="18:42" x14ac:dyDescent="0.25"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</row>
    <row r="178" spans="18:42" x14ac:dyDescent="0.25"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</row>
    <row r="179" spans="18:42" x14ac:dyDescent="0.25"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</row>
    <row r="180" spans="18:42" x14ac:dyDescent="0.25"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</row>
    <row r="181" spans="18:42" x14ac:dyDescent="0.25"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</row>
    <row r="182" spans="18:42" x14ac:dyDescent="0.25"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</row>
    <row r="183" spans="18:42" x14ac:dyDescent="0.25"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</row>
    <row r="184" spans="18:42" x14ac:dyDescent="0.25"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</row>
    <row r="185" spans="18:42" x14ac:dyDescent="0.25"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</row>
    <row r="186" spans="18:42" x14ac:dyDescent="0.25"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</row>
    <row r="187" spans="18:42" x14ac:dyDescent="0.25"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</row>
    <row r="188" spans="18:42" x14ac:dyDescent="0.25"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</row>
    <row r="189" spans="18:42" x14ac:dyDescent="0.25"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</row>
    <row r="190" spans="18:42" x14ac:dyDescent="0.25"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</row>
    <row r="191" spans="18:42" x14ac:dyDescent="0.25"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</row>
    <row r="192" spans="18:42" x14ac:dyDescent="0.25"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</row>
    <row r="193" spans="18:42" x14ac:dyDescent="0.25"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</row>
    <row r="194" spans="18:42" x14ac:dyDescent="0.25"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</row>
    <row r="195" spans="18:42" x14ac:dyDescent="0.25"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</row>
    <row r="196" spans="18:42" x14ac:dyDescent="0.25"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</row>
    <row r="197" spans="18:42" x14ac:dyDescent="0.25"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</row>
    <row r="198" spans="18:42" x14ac:dyDescent="0.25"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</row>
    <row r="199" spans="18:42" x14ac:dyDescent="0.25"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</row>
    <row r="200" spans="18:42" x14ac:dyDescent="0.25"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</row>
    <row r="201" spans="18:42" x14ac:dyDescent="0.25"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</row>
    <row r="202" spans="18:42" x14ac:dyDescent="0.25"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</row>
    <row r="203" spans="18:42" x14ac:dyDescent="0.25"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</row>
    <row r="204" spans="18:42" x14ac:dyDescent="0.25"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</row>
    <row r="205" spans="18:42" x14ac:dyDescent="0.25"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</row>
    <row r="206" spans="18:42" x14ac:dyDescent="0.25"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</row>
    <row r="207" spans="18:42" x14ac:dyDescent="0.25"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</row>
    <row r="208" spans="18:42" x14ac:dyDescent="0.25"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</row>
    <row r="209" spans="18:42" x14ac:dyDescent="0.25"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</row>
    <row r="210" spans="18:42" x14ac:dyDescent="0.25"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</row>
    <row r="211" spans="18:42" x14ac:dyDescent="0.25"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</row>
    <row r="212" spans="18:42" x14ac:dyDescent="0.25"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</row>
    <row r="213" spans="18:42" x14ac:dyDescent="0.25"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</row>
    <row r="214" spans="18:42" x14ac:dyDescent="0.25"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</row>
    <row r="215" spans="18:42" x14ac:dyDescent="0.25"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</row>
    <row r="216" spans="18:42" x14ac:dyDescent="0.25"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</row>
    <row r="217" spans="18:42" x14ac:dyDescent="0.25"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</row>
    <row r="218" spans="18:42" x14ac:dyDescent="0.25"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</row>
    <row r="219" spans="18:42" x14ac:dyDescent="0.25"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</row>
    <row r="220" spans="18:42" x14ac:dyDescent="0.25"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</row>
    <row r="221" spans="18:42" x14ac:dyDescent="0.25"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</row>
    <row r="222" spans="18:42" x14ac:dyDescent="0.25"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</row>
    <row r="223" spans="18:42" x14ac:dyDescent="0.25"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</row>
    <row r="224" spans="18:42" x14ac:dyDescent="0.25"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</row>
    <row r="225" spans="18:42" x14ac:dyDescent="0.25"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</row>
    <row r="226" spans="18:42" x14ac:dyDescent="0.25"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</row>
    <row r="227" spans="18:42" x14ac:dyDescent="0.25"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</row>
    <row r="228" spans="18:42" x14ac:dyDescent="0.25"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</row>
    <row r="229" spans="18:42" x14ac:dyDescent="0.25"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</row>
    <row r="230" spans="18:42" x14ac:dyDescent="0.25"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</row>
    <row r="231" spans="18:42" x14ac:dyDescent="0.25"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</row>
    <row r="232" spans="18:42" x14ac:dyDescent="0.25"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</row>
    <row r="233" spans="18:42" x14ac:dyDescent="0.25"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</row>
    <row r="234" spans="18:42" x14ac:dyDescent="0.25"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</row>
    <row r="235" spans="18:42" x14ac:dyDescent="0.25"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</row>
    <row r="236" spans="18:42" x14ac:dyDescent="0.25"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</row>
  </sheetData>
  <sheetProtection password="E8BC" sheet="1" formatCells="0" formatColumns="0" formatRows="0" insertColumns="0" insertRows="0" insertHyperlinks="0" deleteColumns="0" deleteRows="0" sort="0" autoFilter="0" pivotTables="0"/>
  <dataConsolidate/>
  <mergeCells count="33">
    <mergeCell ref="N31:Q31"/>
    <mergeCell ref="N34:Q35"/>
    <mergeCell ref="N32:Q33"/>
    <mergeCell ref="P8:Q8"/>
    <mergeCell ref="P9:Q9"/>
    <mergeCell ref="N24:Q25"/>
    <mergeCell ref="O18:Q18"/>
    <mergeCell ref="O19:Q19"/>
    <mergeCell ref="O20:Q20"/>
    <mergeCell ref="O21:Q21"/>
    <mergeCell ref="O22:Q22"/>
    <mergeCell ref="N16:Q17"/>
    <mergeCell ref="N10:Q10"/>
    <mergeCell ref="B27:L28"/>
    <mergeCell ref="E30:H30"/>
    <mergeCell ref="C19:E19"/>
    <mergeCell ref="E20:K20"/>
    <mergeCell ref="C17:L17"/>
    <mergeCell ref="N11:Q12"/>
    <mergeCell ref="V15:Y15"/>
    <mergeCell ref="C10:K10"/>
    <mergeCell ref="B2:Q2"/>
    <mergeCell ref="R10:S11"/>
    <mergeCell ref="R12:S12"/>
    <mergeCell ref="S3:U3"/>
    <mergeCell ref="S4:U4"/>
    <mergeCell ref="S5:U5"/>
    <mergeCell ref="N13:Q15"/>
    <mergeCell ref="N7:Q7"/>
    <mergeCell ref="B4:Q5"/>
    <mergeCell ref="C7:H7"/>
    <mergeCell ref="I7:K7"/>
    <mergeCell ref="B3:Q3"/>
  </mergeCells>
  <conditionalFormatting sqref="I24">
    <cfRule type="expression" dxfId="5" priority="12">
      <formula>$C$13="Sim"</formula>
    </cfRule>
  </conditionalFormatting>
  <conditionalFormatting sqref="J23">
    <cfRule type="expression" dxfId="4" priority="13">
      <formula>$C$13="Sim"</formula>
    </cfRule>
  </conditionalFormatting>
  <conditionalFormatting sqref="N13">
    <cfRule type="expression" dxfId="3" priority="4">
      <formula>$N$13=""</formula>
    </cfRule>
  </conditionalFormatting>
  <conditionalFormatting sqref="O18">
    <cfRule type="expression" dxfId="2" priority="3">
      <formula>$O$18=$N$11</formula>
    </cfRule>
  </conditionalFormatting>
  <conditionalFormatting sqref="N18">
    <cfRule type="expression" dxfId="1" priority="2">
      <formula>$N$18="50% IAS"</formula>
    </cfRule>
  </conditionalFormatting>
  <conditionalFormatting sqref="N24">
    <cfRule type="expression" dxfId="0" priority="1">
      <formula>$N$13=""</formula>
    </cfRule>
  </conditionalFormatting>
  <dataValidations count="4">
    <dataValidation type="list" allowBlank="1" showInputMessage="1" showErrorMessage="1" sqref="C10">
      <formula1>$S$3:$S$6</formula1>
    </dataValidation>
    <dataValidation type="list" allowBlank="1" showInputMessage="1" showErrorMessage="1" sqref="C13">
      <formula1>$S$1:$S$2</formula1>
    </dataValidation>
    <dataValidation type="list" allowBlank="1" showInputMessage="1" showErrorMessage="1" sqref="I30">
      <formula1>INDIRECT($K$36)</formula1>
    </dataValidation>
    <dataValidation type="list" allowBlank="1" showInputMessage="1" showErrorMessage="1" sqref="C30">
      <formula1>S1:S2</formula1>
    </dataValidation>
  </dataValidations>
  <printOptions horizontalCentered="1" verticalCentered="1"/>
  <pageMargins left="0.23622047244094491" right="0.23622047244094491" top="0.31496062992125984" bottom="0.27559055118110237" header="0.15748031496062992" footer="0.15748031496062992"/>
  <pageSetup paperSize="9" scale="90" orientation="landscape" horizontalDpi="4294967292" verticalDpi="4294967292" r:id="rId1"/>
  <ignoredErrors>
    <ignoredError sqref="I23 O29:Q29 R12 N18:N22 P8:P9 N11 N13 N24 K36 S35" emptyCellReference="1"/>
    <ignoredError sqref="S16:T16 T32:T38 C35:C46 R32:R37 P46" evalError="1"/>
    <ignoredError sqref="N29 R38" evalError="1" emptyCellReference="1"/>
  </ignoredErrors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15</vt:i4>
      </vt:variant>
    </vt:vector>
  </HeadingPairs>
  <TitlesOfParts>
    <vt:vector size="16" baseType="lpstr">
      <vt:lpstr>Simulador</vt:lpstr>
      <vt:lpstr>Simulador!acimade45</vt:lpstr>
      <vt:lpstr>agric</vt:lpstr>
      <vt:lpstr>Simulador!Área_de_Impressão</vt:lpstr>
      <vt:lpstr>Simulador!Categoria</vt:lpstr>
      <vt:lpstr>Simulador!categoria1</vt:lpstr>
      <vt:lpstr>Simulador!categoria2</vt:lpstr>
      <vt:lpstr>Simulador!categoria3</vt:lpstr>
      <vt:lpstr>eirl</vt:lpstr>
      <vt:lpstr>Simulador!entre30e39</vt:lpstr>
      <vt:lpstr>Simulador!entre40e44</vt:lpstr>
      <vt:lpstr>Simulador!igual</vt:lpstr>
      <vt:lpstr>Simulador!Menosde30</vt:lpstr>
      <vt:lpstr>Simulador!prazogarantia</vt:lpstr>
      <vt:lpstr>Simulador!Subcategoria</vt:lpstr>
      <vt:lpstr>tind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aguiar3</dc:creator>
  <cp:lastModifiedBy>aguiar3</cp:lastModifiedBy>
  <cp:lastPrinted>2014-07-23T10:39:53Z</cp:lastPrinted>
  <dcterms:created xsi:type="dcterms:W3CDTF">2013-08-20T10:21:00Z</dcterms:created>
  <dcterms:modified xsi:type="dcterms:W3CDTF">2014-07-23T10:41:32Z</dcterms:modified>
</cp:coreProperties>
</file>