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60" windowWidth="24795" windowHeight="11520"/>
  </bookViews>
  <sheets>
    <sheet name="2013 real" sheetId="5" r:id="rId1"/>
    <sheet name="Folha2" sheetId="2" r:id="rId2"/>
    <sheet name="Folha3" sheetId="3" r:id="rId3"/>
  </sheets>
  <calcPr calcId="144525"/>
</workbook>
</file>

<file path=xl/calcChain.xml><?xml version="1.0" encoding="utf-8"?>
<calcChain xmlns="http://schemas.openxmlformats.org/spreadsheetml/2006/main">
  <c r="G3" i="5" l="1"/>
  <c r="B19" i="5" l="1"/>
  <c r="A19" i="5"/>
  <c r="B22" i="5" l="1"/>
  <c r="B35" i="5"/>
  <c r="B42" i="5" l="1"/>
  <c r="B44" i="5"/>
  <c r="B60" i="5" l="1"/>
  <c r="B32" i="5" l="1"/>
  <c r="B61" i="5" l="1"/>
  <c r="B62" i="5"/>
  <c r="B47" i="5"/>
  <c r="B54" i="5"/>
  <c r="B26" i="5"/>
  <c r="B29" i="5" s="1"/>
  <c r="B63" i="5" l="1"/>
  <c r="B64" i="5" s="1"/>
  <c r="B30" i="5"/>
  <c r="B31" i="5" l="1"/>
  <c r="B45" i="5" s="1"/>
  <c r="B39" i="5" l="1"/>
  <c r="B41" i="5" s="1"/>
  <c r="D39" i="5" l="1"/>
  <c r="B43" i="5"/>
  <c r="B49" i="5" s="1"/>
  <c r="B36" i="5"/>
  <c r="B53" i="5"/>
  <c r="B55" i="5" s="1"/>
  <c r="B56" i="5" s="1"/>
  <c r="B57" i="5" s="1"/>
  <c r="D26" i="5" l="1"/>
  <c r="E21" i="5" s="1"/>
</calcChain>
</file>

<file path=xl/comments1.xml><?xml version="1.0" encoding="utf-8"?>
<comments xmlns="http://schemas.openxmlformats.org/spreadsheetml/2006/main">
  <authors>
    <author>Posto09</author>
  </authors>
  <commentList>
    <comment ref="A31" authorId="0">
      <text>
        <r>
          <rPr>
            <b/>
            <sz val="9"/>
            <color indexed="81"/>
            <rFont val="Tahoma"/>
            <family val="2"/>
          </rPr>
          <t>Posto09:</t>
        </r>
        <r>
          <rPr>
            <sz val="9"/>
            <color indexed="81"/>
            <rFont val="Tahoma"/>
            <family val="2"/>
          </rPr>
          <t xml:space="preserve">
conforme simulação do modelo 22 Lucrotributavel=materia colectavel</t>
        </r>
      </text>
    </comment>
  </commentList>
</comments>
</file>

<file path=xl/sharedStrings.xml><?xml version="1.0" encoding="utf-8"?>
<sst xmlns="http://schemas.openxmlformats.org/spreadsheetml/2006/main" count="37" uniqueCount="33">
  <si>
    <t>RAI</t>
  </si>
  <si>
    <t>Donativos</t>
  </si>
  <si>
    <t>Beneficio Fiscal</t>
  </si>
  <si>
    <t>Materia Colectavel</t>
  </si>
  <si>
    <t>Taxa IRC 25% s/Restante</t>
  </si>
  <si>
    <t>Colecta</t>
  </si>
  <si>
    <t>Tributação Autonoma</t>
  </si>
  <si>
    <t>IRC</t>
  </si>
  <si>
    <t>Colecta Iliquida</t>
  </si>
  <si>
    <t>PEC</t>
  </si>
  <si>
    <t>Pag. Conta</t>
  </si>
  <si>
    <t>Derrama</t>
  </si>
  <si>
    <t>Retenção na Fonte</t>
  </si>
  <si>
    <t xml:space="preserve">IRC em Maio </t>
  </si>
  <si>
    <t>Pag. Conta total - 90 %</t>
  </si>
  <si>
    <t>1% Vendas</t>
  </si>
  <si>
    <t>Prestações - Julho/Set/Dez</t>
  </si>
  <si>
    <t>Prestações - Março/Out</t>
  </si>
  <si>
    <t>PAGAMENTO POR CONTA</t>
  </si>
  <si>
    <t>Pagamento Conta N-1</t>
  </si>
  <si>
    <t>PEC total</t>
  </si>
  <si>
    <t>Gastos a Acrescer</t>
  </si>
  <si>
    <t>Derrama - 1,5% S/Luc. Tributavel</t>
  </si>
  <si>
    <t>Cash Flows</t>
  </si>
  <si>
    <t>IRC a pagar em Maio de 2013</t>
  </si>
  <si>
    <t>04-ML-14 - 10%</t>
  </si>
  <si>
    <t>10-JR-14 - 20%</t>
  </si>
  <si>
    <t>Despesas deslocação - 10%</t>
  </si>
  <si>
    <t xml:space="preserve">Tributação Autonoma </t>
  </si>
  <si>
    <t>» Depreciações não aceites fiscalmente</t>
  </si>
  <si>
    <t>» Limite para o beneficio fiscal ao investimentos</t>
  </si>
  <si>
    <t>Beneficio ao Investimento</t>
  </si>
  <si>
    <t>Gratificações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</si>
</sst>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164" fontId="0" fillId="0" borderId="2" xfId="0" applyNumberFormat="1" applyBorder="1"/>
    <xf numFmtId="164" fontId="0" fillId="0" borderId="3" xfId="0" applyNumberFormat="1" applyBorder="1"/>
    <xf numFmtId="164" fontId="0" fillId="0" borderId="0" xfId="0" applyNumberFormat="1"/>
    <xf numFmtId="164" fontId="0" fillId="0" borderId="4" xfId="0" applyNumberFormat="1" applyBorder="1"/>
    <xf numFmtId="164" fontId="0" fillId="0" borderId="5" xfId="0" applyNumberFormat="1" applyBorder="1"/>
    <xf numFmtId="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3" fillId="0" borderId="0" xfId="0" applyNumberFormat="1" applyFont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0" fillId="0" borderId="0" xfId="0" applyBorder="1"/>
    <xf numFmtId="0" fontId="3" fillId="0" borderId="0" xfId="0" applyNumberFormat="1" applyFont="1" applyBorder="1" applyAlignment="1">
      <alignment horizontal="center"/>
    </xf>
    <xf numFmtId="164" fontId="0" fillId="0" borderId="0" xfId="0" applyNumberFormat="1" applyBorder="1"/>
    <xf numFmtId="0" fontId="0" fillId="0" borderId="9" xfId="0" applyBorder="1"/>
    <xf numFmtId="164" fontId="0" fillId="0" borderId="10" xfId="0" applyNumberFormat="1" applyBorder="1"/>
    <xf numFmtId="0" fontId="0" fillId="0" borderId="11" xfId="0" applyBorder="1"/>
    <xf numFmtId="164" fontId="0" fillId="0" borderId="13" xfId="0" applyNumberFormat="1" applyBorder="1"/>
    <xf numFmtId="164" fontId="1" fillId="0" borderId="12" xfId="0" applyNumberFormat="1" applyFont="1" applyBorder="1"/>
    <xf numFmtId="164" fontId="0" fillId="0" borderId="10" xfId="0" applyNumberFormat="1" applyFont="1" applyBorder="1"/>
    <xf numFmtId="0" fontId="5" fillId="0" borderId="0" xfId="0" applyFont="1"/>
    <xf numFmtId="164" fontId="8" fillId="0" borderId="6" xfId="0" applyNumberFormat="1" applyFont="1" applyBorder="1"/>
    <xf numFmtId="164" fontId="8" fillId="0" borderId="0" xfId="0" applyNumberFormat="1" applyFont="1"/>
    <xf numFmtId="164" fontId="9" fillId="0" borderId="0" xfId="0" applyNumberFormat="1" applyFont="1"/>
    <xf numFmtId="0" fontId="0" fillId="0" borderId="3" xfId="0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0" fillId="0" borderId="14" xfId="0" applyBorder="1" applyAlignment="1">
      <alignment horizontal="left" indent="1"/>
    </xf>
    <xf numFmtId="164" fontId="8" fillId="0" borderId="1" xfId="0" applyNumberFormat="1" applyFont="1" applyBorder="1"/>
    <xf numFmtId="0" fontId="9" fillId="0" borderId="0" xfId="0" applyFont="1"/>
    <xf numFmtId="164" fontId="9" fillId="0" borderId="0" xfId="0" applyNumberFormat="1" applyFont="1" applyBorder="1"/>
    <xf numFmtId="0" fontId="9" fillId="0" borderId="0" xfId="0" applyFont="1" applyBorder="1"/>
    <xf numFmtId="164" fontId="5" fillId="0" borderId="0" xfId="0" applyNumberFormat="1" applyFont="1"/>
    <xf numFmtId="164" fontId="8" fillId="0" borderId="2" xfId="0" applyNumberFormat="1" applyFont="1" applyBorder="1"/>
    <xf numFmtId="164" fontId="8" fillId="0" borderId="4" xfId="0" applyNumberFormat="1" applyFont="1" applyBorder="1"/>
    <xf numFmtId="164" fontId="8" fillId="0" borderId="15" xfId="0" applyNumberFormat="1" applyFont="1" applyBorder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topLeftCell="A19" workbookViewId="0">
      <selection activeCell="A22" sqref="A22:D49"/>
    </sheetView>
  </sheetViews>
  <sheetFormatPr defaultRowHeight="15" x14ac:dyDescent="0.25"/>
  <cols>
    <col min="1" max="1" width="25.7109375" bestFit="1" customWidth="1"/>
    <col min="2" max="2" width="15.7109375" customWidth="1"/>
    <col min="3" max="3" width="3.85546875" customWidth="1"/>
    <col min="4" max="5" width="15.7109375" customWidth="1"/>
    <col min="6" max="6" width="5.140625" customWidth="1"/>
    <col min="7" max="7" width="13" customWidth="1"/>
    <col min="8" max="8" width="15.7109375" customWidth="1"/>
    <col min="10" max="11" width="15.7109375" customWidth="1"/>
  </cols>
  <sheetData>
    <row r="1" spans="1:8" s="22" customFormat="1" x14ac:dyDescent="0.25"/>
    <row r="2" spans="1:8" s="1" customFormat="1" ht="18" customHeight="1" x14ac:dyDescent="0.3">
      <c r="A2" s="41">
        <v>61</v>
      </c>
      <c r="B2" s="41"/>
      <c r="D2" s="41">
        <v>62</v>
      </c>
      <c r="E2" s="41"/>
      <c r="G2" s="41">
        <v>63</v>
      </c>
      <c r="H2" s="41"/>
    </row>
    <row r="3" spans="1:8" s="4" customFormat="1" ht="18" customHeight="1" x14ac:dyDescent="0.25">
      <c r="A3" s="2">
        <v>2596567.0099999998</v>
      </c>
      <c r="B3" s="3"/>
      <c r="D3" s="2">
        <v>343105.97</v>
      </c>
      <c r="E3" s="3"/>
      <c r="G3" s="2">
        <f>735618.78+120000</f>
        <v>855618.78</v>
      </c>
      <c r="H3" s="3"/>
    </row>
    <row r="4" spans="1:8" s="4" customFormat="1" ht="18" customHeight="1" x14ac:dyDescent="0.25">
      <c r="A4" s="5"/>
      <c r="B4" s="6"/>
      <c r="D4" s="5"/>
      <c r="E4" s="6"/>
      <c r="G4" s="5"/>
      <c r="H4" s="6"/>
    </row>
    <row r="5" spans="1:8" ht="18" customHeight="1" x14ac:dyDescent="0.25"/>
    <row r="6" spans="1:8" s="1" customFormat="1" ht="18" customHeight="1" x14ac:dyDescent="0.3">
      <c r="A6" s="41">
        <v>64</v>
      </c>
      <c r="B6" s="41"/>
      <c r="D6" s="41">
        <v>65</v>
      </c>
      <c r="E6" s="41"/>
      <c r="G6" s="41">
        <v>68</v>
      </c>
      <c r="H6" s="41"/>
    </row>
    <row r="7" spans="1:8" s="4" customFormat="1" ht="18" customHeight="1" x14ac:dyDescent="0.25">
      <c r="A7" s="2">
        <v>256086.53</v>
      </c>
      <c r="B7" s="3"/>
      <c r="D7" s="2">
        <v>5527.34</v>
      </c>
      <c r="E7" s="3"/>
      <c r="G7" s="2">
        <v>25818.51</v>
      </c>
      <c r="H7" s="3"/>
    </row>
    <row r="8" spans="1:8" s="4" customFormat="1" ht="18" customHeight="1" x14ac:dyDescent="0.25">
      <c r="A8" s="5"/>
      <c r="B8" s="6"/>
      <c r="D8" s="5"/>
      <c r="E8" s="6"/>
      <c r="G8" s="5"/>
      <c r="H8" s="6"/>
    </row>
    <row r="9" spans="1:8" ht="18" customHeight="1" x14ac:dyDescent="0.25">
      <c r="D9" s="4"/>
    </row>
    <row r="10" spans="1:8" s="1" customFormat="1" ht="18" customHeight="1" x14ac:dyDescent="0.3">
      <c r="A10" s="41">
        <v>69</v>
      </c>
      <c r="B10" s="41"/>
      <c r="D10" s="41">
        <v>71</v>
      </c>
      <c r="E10" s="41"/>
      <c r="G10" s="41">
        <v>73</v>
      </c>
      <c r="H10" s="41"/>
    </row>
    <row r="11" spans="1:8" s="4" customFormat="1" ht="18" customHeight="1" x14ac:dyDescent="0.25">
      <c r="A11" s="2">
        <v>33554.03</v>
      </c>
      <c r="B11" s="3"/>
      <c r="D11" s="2"/>
      <c r="E11" s="3">
        <v>4400542.4000000004</v>
      </c>
      <c r="G11" s="2"/>
      <c r="H11" s="3">
        <v>5454.89</v>
      </c>
    </row>
    <row r="12" spans="1:8" s="4" customFormat="1" ht="18" customHeight="1" x14ac:dyDescent="0.25">
      <c r="A12" s="5"/>
      <c r="B12" s="6"/>
      <c r="D12" s="5"/>
      <c r="E12" s="6"/>
      <c r="G12" s="5"/>
      <c r="H12" s="6"/>
    </row>
    <row r="13" spans="1:8" ht="18" customHeight="1" x14ac:dyDescent="0.25"/>
    <row r="14" spans="1:8" s="1" customFormat="1" ht="18" customHeight="1" x14ac:dyDescent="0.3">
      <c r="A14" s="41">
        <v>77</v>
      </c>
      <c r="B14" s="41"/>
      <c r="D14" s="41">
        <v>78</v>
      </c>
      <c r="E14" s="41"/>
      <c r="G14" s="41">
        <v>79</v>
      </c>
      <c r="H14" s="41"/>
    </row>
    <row r="15" spans="1:8" s="4" customFormat="1" ht="18" customHeight="1" x14ac:dyDescent="0.25">
      <c r="A15" s="2"/>
      <c r="B15" s="3">
        <v>15.56</v>
      </c>
      <c r="D15" s="2"/>
      <c r="E15" s="3">
        <v>34024.1</v>
      </c>
      <c r="G15" s="2"/>
      <c r="H15" s="3">
        <v>8917.59</v>
      </c>
    </row>
    <row r="16" spans="1:8" s="4" customFormat="1" ht="18" customHeight="1" x14ac:dyDescent="0.25">
      <c r="A16" s="5"/>
      <c r="B16" s="6"/>
      <c r="D16" s="5"/>
      <c r="E16" s="6"/>
      <c r="G16" s="5"/>
      <c r="H16" s="6"/>
    </row>
    <row r="17" spans="1:11" ht="18" customHeight="1" x14ac:dyDescent="0.25"/>
    <row r="18" spans="1:11" ht="18" customHeight="1" x14ac:dyDescent="0.3">
      <c r="A18" s="41" t="s">
        <v>0</v>
      </c>
      <c r="B18" s="41"/>
      <c r="C18" s="1"/>
      <c r="D18" s="1"/>
    </row>
    <row r="19" spans="1:11" ht="18" customHeight="1" x14ac:dyDescent="0.3">
      <c r="A19" s="2">
        <f>+A3+D3+G3+A7+D7+G7+A11</f>
        <v>4116278.169999999</v>
      </c>
      <c r="B19" s="3">
        <f>+E11+H11+B15+E15+H15</f>
        <v>4448954.5399999991</v>
      </c>
      <c r="C19" s="4"/>
      <c r="D19" s="42"/>
      <c r="E19" s="42"/>
      <c r="G19" s="13"/>
    </row>
    <row r="20" spans="1:11" ht="18" customHeight="1" x14ac:dyDescent="0.25">
      <c r="A20" s="5"/>
      <c r="B20" s="6"/>
      <c r="C20" s="4"/>
      <c r="D20" s="15"/>
      <c r="E20" s="15"/>
      <c r="G20" s="13"/>
    </row>
    <row r="21" spans="1:11" ht="18" customHeight="1" x14ac:dyDescent="0.35">
      <c r="A21" s="5"/>
      <c r="B21" s="12">
        <v>2013</v>
      </c>
      <c r="C21" s="11"/>
      <c r="D21" s="23" t="s">
        <v>23</v>
      </c>
      <c r="E21" s="23">
        <f>+D26+A7+D7</f>
        <v>500215.5529500001</v>
      </c>
      <c r="F21" s="11"/>
      <c r="G21" s="14"/>
      <c r="H21" s="11"/>
      <c r="I21" s="11"/>
      <c r="J21" s="11"/>
    </row>
    <row r="22" spans="1:11" ht="18" customHeight="1" x14ac:dyDescent="0.25">
      <c r="A22" t="s">
        <v>0</v>
      </c>
      <c r="B22" s="4">
        <f>+B19-A19</f>
        <v>332676.37000000011</v>
      </c>
      <c r="C22" s="4"/>
      <c r="D22" s="4"/>
      <c r="E22" s="4"/>
      <c r="G22" s="13"/>
    </row>
    <row r="23" spans="1:11" ht="18" customHeight="1" x14ac:dyDescent="0.25">
      <c r="A23" t="s">
        <v>1</v>
      </c>
      <c r="B23" s="24">
        <v>50</v>
      </c>
      <c r="C23" s="4"/>
      <c r="D23" s="15"/>
      <c r="E23" s="15"/>
      <c r="G23" s="13"/>
    </row>
    <row r="24" spans="1:11" s="30" customFormat="1" ht="18" customHeight="1" x14ac:dyDescent="0.25">
      <c r="A24" s="30" t="s">
        <v>2</v>
      </c>
      <c r="B24" s="33">
        <v>6790</v>
      </c>
      <c r="C24" s="25"/>
      <c r="D24" s="31"/>
      <c r="E24" s="31"/>
      <c r="G24" s="32"/>
    </row>
    <row r="25" spans="1:11" s="30" customFormat="1" ht="18" customHeight="1" x14ac:dyDescent="0.25">
      <c r="A25" s="30" t="s">
        <v>21</v>
      </c>
      <c r="B25" s="24">
        <v>4875</v>
      </c>
      <c r="C25" s="25" t="s">
        <v>29</v>
      </c>
      <c r="D25" s="31"/>
      <c r="E25" s="31"/>
      <c r="G25" s="32"/>
    </row>
    <row r="26" spans="1:11" ht="18" customHeight="1" x14ac:dyDescent="0.25">
      <c r="A26" s="8" t="s">
        <v>3</v>
      </c>
      <c r="B26" s="9">
        <f>+B22+B23+B25-B24</f>
        <v>330811.37000000011</v>
      </c>
      <c r="C26" s="9"/>
      <c r="D26" s="9">
        <f>+B22-B36</f>
        <v>238601.6829500001</v>
      </c>
      <c r="E26" s="9"/>
      <c r="G26" s="13"/>
      <c r="K26" s="7"/>
    </row>
    <row r="27" spans="1:11" ht="18" customHeight="1" x14ac:dyDescent="0.25">
      <c r="B27" s="4"/>
      <c r="C27" s="4"/>
      <c r="D27" s="4"/>
      <c r="E27" s="4"/>
    </row>
    <row r="28" spans="1:11" ht="18" customHeight="1" x14ac:dyDescent="0.25">
      <c r="B28" s="4"/>
      <c r="C28" s="4"/>
      <c r="D28" s="37" t="s">
        <v>32</v>
      </c>
      <c r="E28" s="4"/>
    </row>
    <row r="29" spans="1:11" ht="18" customHeight="1" x14ac:dyDescent="0.25">
      <c r="A29" t="s">
        <v>4</v>
      </c>
      <c r="B29" s="4">
        <f>+B26*0.25</f>
        <v>82702.842500000028</v>
      </c>
      <c r="C29" s="4"/>
      <c r="D29" s="4">
        <v>120000</v>
      </c>
      <c r="E29" s="4"/>
    </row>
    <row r="30" spans="1:11" ht="18" customHeight="1" x14ac:dyDescent="0.25">
      <c r="A30" s="8" t="s">
        <v>5</v>
      </c>
      <c r="B30" s="9">
        <f>+B29+B28</f>
        <v>82702.842500000028</v>
      </c>
      <c r="C30" s="9"/>
      <c r="D30" s="9"/>
      <c r="E30" s="9"/>
    </row>
    <row r="31" spans="1:11" ht="18" customHeight="1" x14ac:dyDescent="0.25">
      <c r="A31" t="s">
        <v>22</v>
      </c>
      <c r="B31" s="4">
        <f>+B26*0.015</f>
        <v>4962.1705500000016</v>
      </c>
      <c r="C31" s="4"/>
      <c r="D31" s="4"/>
      <c r="E31" s="4"/>
    </row>
    <row r="32" spans="1:11" ht="18" customHeight="1" x14ac:dyDescent="0.25">
      <c r="A32" t="s">
        <v>28</v>
      </c>
      <c r="B32" s="25">
        <f>SUM(B33:B35)</f>
        <v>6409.674</v>
      </c>
      <c r="C32" s="24"/>
      <c r="D32" s="24"/>
      <c r="E32" s="4"/>
    </row>
    <row r="33" spans="1:10" ht="18" customHeight="1" x14ac:dyDescent="0.25">
      <c r="A33" s="26" t="s">
        <v>25</v>
      </c>
      <c r="B33" s="34">
        <v>1277.92</v>
      </c>
      <c r="C33" s="24"/>
      <c r="D33" s="24"/>
      <c r="E33" s="4"/>
    </row>
    <row r="34" spans="1:10" ht="18" customHeight="1" x14ac:dyDescent="0.25">
      <c r="A34" s="27" t="s">
        <v>26</v>
      </c>
      <c r="B34" s="35">
        <v>3696.59</v>
      </c>
      <c r="C34" s="24"/>
      <c r="D34" s="24"/>
      <c r="E34" s="4"/>
    </row>
    <row r="35" spans="1:10" ht="18" customHeight="1" x14ac:dyDescent="0.25">
      <c r="A35" s="28" t="s">
        <v>27</v>
      </c>
      <c r="B35" s="36">
        <f>14351.64*0.1</f>
        <v>1435.164</v>
      </c>
      <c r="C35" s="24"/>
      <c r="D35" s="24"/>
      <c r="E35" s="4"/>
    </row>
    <row r="36" spans="1:10" ht="18" customHeight="1" x14ac:dyDescent="0.25">
      <c r="A36" s="10" t="s">
        <v>7</v>
      </c>
      <c r="B36" s="9">
        <f>+B30+B31+B32</f>
        <v>94074.687050000022</v>
      </c>
      <c r="C36" s="9"/>
      <c r="D36" s="9"/>
      <c r="E36" s="9"/>
    </row>
    <row r="37" spans="1:10" ht="18" customHeight="1" x14ac:dyDescent="0.25">
      <c r="B37" s="4"/>
      <c r="C37" s="4"/>
      <c r="D37" s="4"/>
    </row>
    <row r="38" spans="1:10" ht="18" customHeight="1" x14ac:dyDescent="0.25">
      <c r="A38" s="38" t="s">
        <v>24</v>
      </c>
      <c r="B38" s="38"/>
      <c r="C38" s="38"/>
      <c r="D38" s="38"/>
      <c r="G38" s="7"/>
    </row>
    <row r="39" spans="1:10" ht="18" customHeight="1" x14ac:dyDescent="0.25">
      <c r="A39" t="s">
        <v>8</v>
      </c>
      <c r="B39" s="4">
        <f>+B30</f>
        <v>82702.842500000028</v>
      </c>
      <c r="C39" s="4"/>
      <c r="D39" s="4">
        <f>+B39*0.7</f>
        <v>57891.989750000015</v>
      </c>
      <c r="E39" s="4" t="s">
        <v>30</v>
      </c>
    </row>
    <row r="40" spans="1:10" ht="18" customHeight="1" x14ac:dyDescent="0.25">
      <c r="B40" s="29">
        <v>41916.83</v>
      </c>
      <c r="C40" s="4" t="s">
        <v>31</v>
      </c>
      <c r="D40" s="4"/>
      <c r="E40" s="4"/>
    </row>
    <row r="41" spans="1:10" ht="18" customHeight="1" x14ac:dyDescent="0.25">
      <c r="B41" s="24">
        <f>+B39-B40</f>
        <v>40786.012500000026</v>
      </c>
      <c r="C41" s="4"/>
      <c r="D41" s="4"/>
      <c r="E41" s="4"/>
    </row>
    <row r="42" spans="1:10" ht="18" customHeight="1" x14ac:dyDescent="0.25">
      <c r="A42" t="s">
        <v>9</v>
      </c>
      <c r="B42" s="29">
        <f>3203.76*2</f>
        <v>6407.52</v>
      </c>
      <c r="C42" s="4"/>
      <c r="D42" s="4"/>
      <c r="E42" s="4"/>
    </row>
    <row r="43" spans="1:10" ht="18" customHeight="1" x14ac:dyDescent="0.25">
      <c r="B43" s="9">
        <f>+B39-B40-B42</f>
        <v>34378.492500000022</v>
      </c>
      <c r="C43" s="4"/>
      <c r="D43" s="4"/>
      <c r="E43" s="4"/>
    </row>
    <row r="44" spans="1:10" ht="18" customHeight="1" x14ac:dyDescent="0.25">
      <c r="A44" t="s">
        <v>10</v>
      </c>
      <c r="B44" s="24">
        <f>7467.32*2</f>
        <v>14934.64</v>
      </c>
      <c r="C44" s="4"/>
      <c r="D44" s="4"/>
      <c r="E44" s="4"/>
    </row>
    <row r="45" spans="1:10" ht="18" customHeight="1" x14ac:dyDescent="0.25">
      <c r="A45" t="s">
        <v>11</v>
      </c>
      <c r="B45" s="4">
        <f>+B31</f>
        <v>4962.1705500000016</v>
      </c>
      <c r="C45" s="4"/>
      <c r="D45" s="4"/>
      <c r="E45" s="4"/>
    </row>
    <row r="46" spans="1:10" ht="18" customHeight="1" x14ac:dyDescent="0.25">
      <c r="A46" t="s">
        <v>12</v>
      </c>
      <c r="B46" s="24">
        <v>926.43</v>
      </c>
      <c r="C46" s="4"/>
      <c r="D46" s="4"/>
      <c r="E46" s="4"/>
    </row>
    <row r="47" spans="1:10" ht="18" customHeight="1" x14ac:dyDescent="0.25">
      <c r="A47" t="s">
        <v>6</v>
      </c>
      <c r="B47" s="24">
        <f>+B32</f>
        <v>6409.674</v>
      </c>
      <c r="C47" s="4"/>
      <c r="D47" s="4"/>
      <c r="E47" s="4"/>
      <c r="H47" s="4"/>
      <c r="I47" s="4"/>
      <c r="J47" s="4"/>
    </row>
    <row r="48" spans="1:10" ht="18" customHeight="1" x14ac:dyDescent="0.25">
      <c r="B48" s="4"/>
      <c r="C48" s="4"/>
      <c r="D48" s="4"/>
      <c r="H48" s="4"/>
      <c r="I48" s="4"/>
      <c r="J48" s="4"/>
    </row>
    <row r="49" spans="1:10" ht="18" customHeight="1" x14ac:dyDescent="0.25">
      <c r="A49" s="8" t="s">
        <v>13</v>
      </c>
      <c r="B49" s="9">
        <f>+B43-B44+B45-B46+B47</f>
        <v>29889.267050000024</v>
      </c>
      <c r="C49" s="9"/>
      <c r="D49" s="9"/>
      <c r="E49" s="9"/>
      <c r="H49" s="4"/>
      <c r="I49" s="4"/>
      <c r="J49" s="4"/>
    </row>
    <row r="50" spans="1:10" ht="18" customHeight="1" x14ac:dyDescent="0.25">
      <c r="B50" s="4"/>
      <c r="C50" s="4"/>
      <c r="D50" s="4"/>
    </row>
    <row r="51" spans="1:10" ht="15.75" thickBot="1" x14ac:dyDescent="0.3">
      <c r="B51" s="4"/>
      <c r="C51" s="4"/>
      <c r="D51" s="4"/>
    </row>
    <row r="52" spans="1:10" x14ac:dyDescent="0.25">
      <c r="A52" s="39" t="s">
        <v>18</v>
      </c>
      <c r="B52" s="40"/>
      <c r="C52" s="4"/>
      <c r="D52" s="4"/>
    </row>
    <row r="53" spans="1:10" x14ac:dyDescent="0.25">
      <c r="A53" s="16" t="s">
        <v>5</v>
      </c>
      <c r="B53" s="17">
        <f>+B30</f>
        <v>82702.842500000028</v>
      </c>
      <c r="C53" s="4"/>
      <c r="D53" s="4"/>
      <c r="E53" s="4"/>
    </row>
    <row r="54" spans="1:10" x14ac:dyDescent="0.25">
      <c r="A54" s="16" t="s">
        <v>12</v>
      </c>
      <c r="B54" s="19">
        <f>+B46</f>
        <v>926.43</v>
      </c>
      <c r="D54" s="4"/>
      <c r="E54" s="4"/>
    </row>
    <row r="55" spans="1:10" x14ac:dyDescent="0.25">
      <c r="A55" s="16"/>
      <c r="B55" s="17">
        <f>+B53-B54</f>
        <v>81776.412500000035</v>
      </c>
      <c r="C55" s="4"/>
      <c r="D55" s="4"/>
      <c r="E55" s="4"/>
    </row>
    <row r="56" spans="1:10" x14ac:dyDescent="0.25">
      <c r="A56" s="16" t="s">
        <v>14</v>
      </c>
      <c r="B56" s="17">
        <f>+B55*0.9</f>
        <v>73598.771250000034</v>
      </c>
      <c r="C56" s="4"/>
      <c r="D56" s="4"/>
      <c r="E56" s="4"/>
    </row>
    <row r="57" spans="1:10" ht="15.75" thickBot="1" x14ac:dyDescent="0.3">
      <c r="A57" s="18" t="s">
        <v>16</v>
      </c>
      <c r="B57" s="20">
        <f>+B56/3</f>
        <v>24532.923750000013</v>
      </c>
      <c r="C57" s="4"/>
      <c r="D57" s="4"/>
      <c r="E57" s="4"/>
    </row>
    <row r="58" spans="1:10" ht="15.75" thickBot="1" x14ac:dyDescent="0.3">
      <c r="B58" s="4"/>
      <c r="C58" s="4"/>
      <c r="D58" s="4"/>
    </row>
    <row r="59" spans="1:10" x14ac:dyDescent="0.25">
      <c r="A59" s="39" t="s">
        <v>9</v>
      </c>
      <c r="B59" s="40"/>
      <c r="C59" s="4"/>
      <c r="D59" s="4"/>
    </row>
    <row r="60" spans="1:10" x14ac:dyDescent="0.25">
      <c r="A60" s="16" t="s">
        <v>15</v>
      </c>
      <c r="B60" s="17">
        <f>+E11*0.01</f>
        <v>44005.424000000006</v>
      </c>
      <c r="C60" s="4"/>
      <c r="D60" s="4"/>
      <c r="E60" s="4"/>
    </row>
    <row r="61" spans="1:10" x14ac:dyDescent="0.25">
      <c r="A61" s="16" t="s">
        <v>19</v>
      </c>
      <c r="B61" s="17">
        <f>+B44</f>
        <v>14934.64</v>
      </c>
      <c r="C61" s="4"/>
      <c r="D61" s="4"/>
      <c r="E61" s="4"/>
    </row>
    <row r="62" spans="1:10" x14ac:dyDescent="0.25">
      <c r="A62" s="16"/>
      <c r="B62" s="17">
        <f t="shared" ref="B62" si="0">((+B60-1000)*0.2)+1000</f>
        <v>9601.0848000000024</v>
      </c>
      <c r="C62" s="4"/>
      <c r="D62" s="4"/>
      <c r="E62" s="4"/>
    </row>
    <row r="63" spans="1:10" x14ac:dyDescent="0.25">
      <c r="A63" s="16" t="s">
        <v>20</v>
      </c>
      <c r="B63" s="21">
        <f t="shared" ref="B63" si="1">+B62-B61</f>
        <v>-5333.5551999999971</v>
      </c>
      <c r="C63" s="9"/>
      <c r="D63" s="9"/>
      <c r="E63" s="9"/>
    </row>
    <row r="64" spans="1:10" ht="15.75" thickBot="1" x14ac:dyDescent="0.3">
      <c r="A64" s="18" t="s">
        <v>17</v>
      </c>
      <c r="B64" s="20">
        <f>+B63/2</f>
        <v>-2666.7775999999985</v>
      </c>
      <c r="C64" s="4"/>
      <c r="D64" s="4"/>
      <c r="E64" s="4"/>
    </row>
    <row r="65" spans="5:5" x14ac:dyDescent="0.25">
      <c r="E65" s="4"/>
    </row>
    <row r="67" spans="5:5" ht="36" customHeight="1" x14ac:dyDescent="0.25"/>
  </sheetData>
  <mergeCells count="17">
    <mergeCell ref="G10:H10"/>
    <mergeCell ref="A14:B14"/>
    <mergeCell ref="D14:E14"/>
    <mergeCell ref="A18:B18"/>
    <mergeCell ref="A2:B2"/>
    <mergeCell ref="D2:E2"/>
    <mergeCell ref="G2:H2"/>
    <mergeCell ref="A6:B6"/>
    <mergeCell ref="D6:E6"/>
    <mergeCell ref="G6:H6"/>
    <mergeCell ref="G14:H14"/>
    <mergeCell ref="A38:D38"/>
    <mergeCell ref="A52:B52"/>
    <mergeCell ref="A59:B59"/>
    <mergeCell ref="A10:B10"/>
    <mergeCell ref="D10:E10"/>
    <mergeCell ref="D19:E19"/>
  </mergeCells>
  <pageMargins left="0.15748031496062992" right="0.15748031496062992" top="0.27559055118110237" bottom="0.27559055118110237" header="0.15748031496062992" footer="0.15748031496062992"/>
  <pageSetup paperSize="9" scale="74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0" sqref="K3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2013 real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JPZ</dc:creator>
  <cp:lastModifiedBy>Posto09</cp:lastModifiedBy>
  <cp:lastPrinted>2014-04-09T09:17:14Z</cp:lastPrinted>
  <dcterms:created xsi:type="dcterms:W3CDTF">2011-05-30T08:54:54Z</dcterms:created>
  <dcterms:modified xsi:type="dcterms:W3CDTF">2014-10-10T16:32:05Z</dcterms:modified>
</cp:coreProperties>
</file>