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1075" windowHeight="10545"/>
  </bookViews>
  <sheets>
    <sheet name="2013 " sheetId="1" r:id="rId1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62" i="1"/>
  <c r="G62" i="1"/>
  <c r="F62" i="1"/>
  <c r="E62" i="1"/>
  <c r="D62" i="1"/>
  <c r="C62" i="1"/>
  <c r="B62" i="1"/>
  <c r="I61" i="1"/>
  <c r="J61" i="1" s="1"/>
  <c r="K60" i="1"/>
  <c r="J60" i="1"/>
  <c r="I59" i="1"/>
  <c r="J59" i="1" s="1"/>
  <c r="I58" i="1"/>
  <c r="J58" i="1" s="1"/>
  <c r="L58" i="1" s="1"/>
  <c r="L8" i="1" s="1"/>
  <c r="I57" i="1"/>
  <c r="J57" i="1" s="1"/>
  <c r="J56" i="1"/>
  <c r="L56" i="1" s="1"/>
  <c r="J55" i="1"/>
  <c r="L55" i="1" s="1"/>
  <c r="I55" i="1"/>
  <c r="I54" i="1"/>
  <c r="I62" i="1" s="1"/>
  <c r="K53" i="1"/>
  <c r="J53" i="1"/>
  <c r="I50" i="1"/>
  <c r="G50" i="1"/>
  <c r="F50" i="1"/>
  <c r="E50" i="1"/>
  <c r="D50" i="1"/>
  <c r="C50" i="1"/>
  <c r="B50" i="1"/>
  <c r="K49" i="1"/>
  <c r="M49" i="1" s="1"/>
  <c r="J49" i="1"/>
  <c r="L49" i="1" s="1"/>
  <c r="J48" i="1"/>
  <c r="J47" i="1"/>
  <c r="L47" i="1" s="1"/>
  <c r="J46" i="1"/>
  <c r="L46" i="1" s="1"/>
  <c r="J45" i="1"/>
  <c r="L45" i="1" s="1"/>
  <c r="J44" i="1"/>
  <c r="L44" i="1" s="1"/>
  <c r="J43" i="1"/>
  <c r="L43" i="1" s="1"/>
  <c r="J42" i="1"/>
  <c r="L42" i="1" s="1"/>
  <c r="H41" i="1"/>
  <c r="H50" i="1" s="1"/>
  <c r="I38" i="1"/>
  <c r="H38" i="1"/>
  <c r="G38" i="1"/>
  <c r="F38" i="1"/>
  <c r="E38" i="1"/>
  <c r="D38" i="1"/>
  <c r="B38" i="1"/>
  <c r="J37" i="1"/>
  <c r="L37" i="1" s="1"/>
  <c r="C37" i="1"/>
  <c r="J36" i="1"/>
  <c r="J35" i="1"/>
  <c r="L34" i="1"/>
  <c r="J34" i="1"/>
  <c r="J33" i="1"/>
  <c r="C33" i="1"/>
  <c r="K32" i="1"/>
  <c r="C32" i="1"/>
  <c r="J32" i="1" s="1"/>
  <c r="L32" i="1" s="1"/>
  <c r="J31" i="1"/>
  <c r="C31" i="1"/>
  <c r="C30" i="1"/>
  <c r="J29" i="1"/>
  <c r="K14" i="1"/>
  <c r="B14" i="1"/>
  <c r="G12" i="1"/>
  <c r="F12" i="1"/>
  <c r="E12" i="1"/>
  <c r="D12" i="1"/>
  <c r="B12" i="1"/>
  <c r="C11" i="1"/>
  <c r="J11" i="1" s="1"/>
  <c r="J10" i="1"/>
  <c r="K10" i="1" s="1"/>
  <c r="J9" i="1"/>
  <c r="J8" i="1"/>
  <c r="K8" i="1" s="1"/>
  <c r="J7" i="1"/>
  <c r="C7" i="1"/>
  <c r="L6" i="1"/>
  <c r="J6" i="1"/>
  <c r="C6" i="1"/>
  <c r="J5" i="1"/>
  <c r="C5" i="1"/>
  <c r="J4" i="1"/>
  <c r="C4" i="1"/>
  <c r="C12" i="1" s="1"/>
  <c r="J3" i="1"/>
  <c r="H3" i="1"/>
  <c r="H12" i="1" s="1"/>
  <c r="J12" i="1" l="1"/>
  <c r="K11" i="1"/>
  <c r="L29" i="1"/>
  <c r="K31" i="1"/>
  <c r="K33" i="1"/>
  <c r="L35" i="1"/>
  <c r="K35" i="1"/>
  <c r="K57" i="1"/>
  <c r="L57" i="1"/>
  <c r="M57" i="1" s="1"/>
  <c r="K61" i="1"/>
  <c r="L61" i="1"/>
  <c r="L11" i="1" s="1"/>
  <c r="K3" i="1"/>
  <c r="K4" i="1"/>
  <c r="K5" i="1"/>
  <c r="K6" i="1"/>
  <c r="K7" i="1"/>
  <c r="K9" i="1"/>
  <c r="K29" i="1"/>
  <c r="M29" i="1"/>
  <c r="C38" i="1"/>
  <c r="J30" i="1"/>
  <c r="J38" i="1" s="1"/>
  <c r="L31" i="1"/>
  <c r="L5" i="1" s="1"/>
  <c r="M32" i="1"/>
  <c r="N32" i="1" s="1"/>
  <c r="O32" i="1" s="1"/>
  <c r="L33" i="1"/>
  <c r="L7" i="1" s="1"/>
  <c r="K34" i="1"/>
  <c r="M34" i="1" s="1"/>
  <c r="M8" i="1" s="1"/>
  <c r="N8" i="1" s="1"/>
  <c r="O8" i="1" s="1"/>
  <c r="K59" i="1"/>
  <c r="L59" i="1"/>
  <c r="M59" i="1" s="1"/>
  <c r="K36" i="1"/>
  <c r="K37" i="1"/>
  <c r="M37" i="1" s="1"/>
  <c r="J41" i="1"/>
  <c r="K42" i="1"/>
  <c r="M42" i="1"/>
  <c r="K43" i="1"/>
  <c r="M43" i="1" s="1"/>
  <c r="K44" i="1"/>
  <c r="M44" i="1"/>
  <c r="K45" i="1"/>
  <c r="M45" i="1" s="1"/>
  <c r="K46" i="1"/>
  <c r="M46" i="1"/>
  <c r="K47" i="1"/>
  <c r="K48" i="1"/>
  <c r="N49" i="1"/>
  <c r="O49" i="1" s="1"/>
  <c r="L53" i="1"/>
  <c r="J54" i="1"/>
  <c r="K55" i="1"/>
  <c r="M55" i="1" s="1"/>
  <c r="K56" i="1"/>
  <c r="M56" i="1"/>
  <c r="K58" i="1"/>
  <c r="M58" i="1" s="1"/>
  <c r="M60" i="1"/>
  <c r="N60" i="1" s="1"/>
  <c r="O60" i="1" s="1"/>
  <c r="L36" i="1"/>
  <c r="L10" i="1" s="1"/>
  <c r="N10" i="1" s="1"/>
  <c r="O10" i="1" s="1"/>
  <c r="M48" i="1"/>
  <c r="M10" i="1" s="1"/>
  <c r="N53" i="1"/>
  <c r="M61" i="1" l="1"/>
  <c r="M31" i="1"/>
  <c r="M35" i="1"/>
  <c r="M33" i="1"/>
  <c r="M7" i="1"/>
  <c r="M5" i="1"/>
  <c r="N56" i="1"/>
  <c r="O56" i="1" s="1"/>
  <c r="K54" i="1"/>
  <c r="L54" i="1"/>
  <c r="M54" i="1" s="1"/>
  <c r="M62" i="1" s="1"/>
  <c r="N48" i="1"/>
  <c r="O48" i="1" s="1"/>
  <c r="M47" i="1"/>
  <c r="M9" i="1" s="1"/>
  <c r="N46" i="1"/>
  <c r="O46" i="1" s="1"/>
  <c r="N44" i="1"/>
  <c r="O44" i="1" s="1"/>
  <c r="N42" i="1"/>
  <c r="O42" i="1" s="1"/>
  <c r="N37" i="1"/>
  <c r="O37" i="1" s="1"/>
  <c r="N59" i="1"/>
  <c r="O59" i="1" s="1"/>
  <c r="N29" i="1"/>
  <c r="O29" i="1" s="1"/>
  <c r="N7" i="1"/>
  <c r="O7" i="1" s="1"/>
  <c r="N5" i="1"/>
  <c r="O5" i="1" s="1"/>
  <c r="N57" i="1"/>
  <c r="O57" i="1" s="1"/>
  <c r="L9" i="1"/>
  <c r="L3" i="1"/>
  <c r="N3" i="1" s="1"/>
  <c r="N58" i="1"/>
  <c r="O58" i="1" s="1"/>
  <c r="N55" i="1"/>
  <c r="O55" i="1" s="1"/>
  <c r="O53" i="1"/>
  <c r="N45" i="1"/>
  <c r="O45" i="1" s="1"/>
  <c r="N43" i="1"/>
  <c r="O43" i="1" s="1"/>
  <c r="M50" i="1"/>
  <c r="K41" i="1"/>
  <c r="J50" i="1"/>
  <c r="L41" i="1"/>
  <c r="L50" i="1" s="1"/>
  <c r="M11" i="1"/>
  <c r="N36" i="1"/>
  <c r="O36" i="1" s="1"/>
  <c r="N34" i="1"/>
  <c r="O34" i="1" s="1"/>
  <c r="M6" i="1"/>
  <c r="L30" i="1"/>
  <c r="L4" i="1" s="1"/>
  <c r="K30" i="1"/>
  <c r="M3" i="1"/>
  <c r="N6" i="1"/>
  <c r="O6" i="1" s="1"/>
  <c r="K12" i="1"/>
  <c r="N61" i="1"/>
  <c r="O61" i="1" s="1"/>
  <c r="J62" i="1"/>
  <c r="N35" i="1"/>
  <c r="O35" i="1" s="1"/>
  <c r="N33" i="1"/>
  <c r="O33" i="1" s="1"/>
  <c r="N31" i="1"/>
  <c r="O31" i="1" s="1"/>
  <c r="N11" i="1"/>
  <c r="O11" i="1" s="1"/>
  <c r="N9" i="1" l="1"/>
  <c r="O9" i="1" s="1"/>
  <c r="M30" i="1"/>
  <c r="N30" i="1" s="1"/>
  <c r="O30" i="1" s="1"/>
  <c r="O38" i="1" s="1"/>
  <c r="L38" i="1"/>
  <c r="K38" i="1"/>
  <c r="L62" i="1"/>
  <c r="N54" i="1"/>
  <c r="K62" i="1"/>
  <c r="N47" i="1"/>
  <c r="O47" i="1" s="1"/>
  <c r="O3" i="1"/>
  <c r="K50" i="1"/>
  <c r="N41" i="1"/>
  <c r="L12" i="1"/>
  <c r="N50" i="1" l="1"/>
  <c r="O41" i="1"/>
  <c r="O50" i="1" s="1"/>
  <c r="O54" i="1"/>
  <c r="O62" i="1" s="1"/>
  <c r="N62" i="1"/>
  <c r="M4" i="1"/>
  <c r="M38" i="1"/>
  <c r="N38" i="1" s="1"/>
  <c r="N4" i="1" l="1"/>
  <c r="M12" i="1"/>
  <c r="O4" i="1" l="1"/>
  <c r="N12" i="1"/>
  <c r="P12" i="1" l="1"/>
  <c r="O12" i="1"/>
</calcChain>
</file>

<file path=xl/comments1.xml><?xml version="1.0" encoding="utf-8"?>
<comments xmlns="http://schemas.openxmlformats.org/spreadsheetml/2006/main">
  <authors>
    <author>cpin</author>
  </authors>
  <commentList>
    <comment ref="P2" authorId="0">
      <text>
        <r>
          <rPr>
            <b/>
            <sz val="8"/>
            <color indexed="81"/>
            <rFont val="Tahoma"/>
            <family val="2"/>
          </rPr>
          <t>cpin:</t>
        </r>
        <r>
          <rPr>
            <sz val="8"/>
            <color indexed="81"/>
            <rFont val="Tahoma"/>
            <family val="2"/>
          </rPr>
          <t xml:space="preserve">
Round 2 digits
</t>
        </r>
      </text>
    </comment>
    <comment ref="P28" authorId="0">
      <text>
        <r>
          <rPr>
            <b/>
            <sz val="8"/>
            <color indexed="81"/>
            <rFont val="Tahoma"/>
            <family val="2"/>
          </rPr>
          <t>cpin:</t>
        </r>
        <r>
          <rPr>
            <sz val="8"/>
            <color indexed="81"/>
            <rFont val="Tahoma"/>
            <family val="2"/>
          </rPr>
          <t xml:space="preserve">
Round 2 digits
</t>
        </r>
      </text>
    </comment>
    <comment ref="P40" authorId="0">
      <text>
        <r>
          <rPr>
            <b/>
            <sz val="8"/>
            <color indexed="81"/>
            <rFont val="Tahoma"/>
            <family val="2"/>
          </rPr>
          <t>cpin:</t>
        </r>
        <r>
          <rPr>
            <sz val="8"/>
            <color indexed="81"/>
            <rFont val="Tahoma"/>
            <family val="2"/>
          </rPr>
          <t xml:space="preserve">
Round 2 digits
</t>
        </r>
      </text>
    </comment>
    <comment ref="P52" authorId="0">
      <text>
        <r>
          <rPr>
            <b/>
            <sz val="8"/>
            <color indexed="81"/>
            <rFont val="Tahoma"/>
            <family val="2"/>
          </rPr>
          <t>cpin:</t>
        </r>
        <r>
          <rPr>
            <sz val="8"/>
            <color indexed="81"/>
            <rFont val="Tahoma"/>
            <family val="2"/>
          </rPr>
          <t xml:space="preserve">
Round 2 digits
</t>
        </r>
      </text>
    </comment>
  </commentList>
</comments>
</file>

<file path=xl/sharedStrings.xml><?xml version="1.0" encoding="utf-8"?>
<sst xmlns="http://schemas.openxmlformats.org/spreadsheetml/2006/main" count="77" uniqueCount="25">
  <si>
    <t>VENCIMENTO</t>
  </si>
  <si>
    <t>COMISSOES</t>
  </si>
  <si>
    <t>HORAS EXT.</t>
  </si>
  <si>
    <t>Portag/depriv</t>
  </si>
  <si>
    <t>Other allow.</t>
  </si>
  <si>
    <t>Retroactivos</t>
  </si>
  <si>
    <t>Sub.Ferias</t>
  </si>
  <si>
    <t>Sub.Natal</t>
  </si>
  <si>
    <t>TOTAL</t>
  </si>
  <si>
    <t>TAXA SOCIAL</t>
  </si>
  <si>
    <t xml:space="preserve">     IRS</t>
  </si>
  <si>
    <t>Sobretaxa IRS</t>
  </si>
  <si>
    <t>TOTAL DESC.</t>
  </si>
  <si>
    <t>VENC.LIQ.</t>
  </si>
  <si>
    <t xml:space="preserve">Transferência </t>
  </si>
  <si>
    <t>SEM DUODECIMOS</t>
  </si>
  <si>
    <t>DB 810.810</t>
  </si>
  <si>
    <t>DB 805.810</t>
  </si>
  <si>
    <t>DB 810.820</t>
  </si>
  <si>
    <t>DB 805.820</t>
  </si>
  <si>
    <t>Total Debit</t>
  </si>
  <si>
    <t>Total Credit</t>
  </si>
  <si>
    <t>Taxa</t>
  </si>
  <si>
    <t>Retroact.Jan</t>
  </si>
  <si>
    <t>NOME FUNCIONARIO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</si>
</sst>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%"/>
  </numFmts>
  <fonts count="13" x14ac:knownFonts="1">
    <font>
      <sz val="10"/>
      <name val="Arial"/>
      <family val="2"/>
    </font>
    <font>
      <b/>
      <i/>
      <sz val="12"/>
      <color indexed="10"/>
      <name val="Bookman Old Style"/>
      <family val="1"/>
    </font>
    <font>
      <sz val="10"/>
      <name val="Bookman Old Style"/>
      <family val="1"/>
    </font>
    <font>
      <b/>
      <sz val="10"/>
      <name val="Bookman Old Style"/>
      <family val="1"/>
    </font>
    <font>
      <b/>
      <sz val="9"/>
      <name val="Bookman Old Style"/>
      <family val="1"/>
    </font>
    <font>
      <b/>
      <sz val="8"/>
      <name val="Bookman Old Style"/>
      <family val="1"/>
    </font>
    <font>
      <b/>
      <i/>
      <sz val="10"/>
      <color indexed="48"/>
      <name val="Bookman Old Style"/>
      <family val="1"/>
    </font>
    <font>
      <sz val="10"/>
      <color indexed="39"/>
      <name val="Bookman Old Style"/>
      <family val="1"/>
    </font>
    <font>
      <sz val="10"/>
      <color indexed="57"/>
      <name val="Bookman Old Style"/>
      <family val="1"/>
    </font>
    <font>
      <i/>
      <sz val="10"/>
      <color indexed="10"/>
      <name val="Bookman Old Style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darkUp">
        <fgColor indexed="0"/>
        <bgColor indexed="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/>
      <diagonal style="double">
        <color indexed="0"/>
      </diagonal>
    </border>
  </borders>
  <cellStyleXfs count="2">
    <xf numFmtId="0" fontId="0" fillId="0" borderId="0"/>
    <xf numFmtId="0" fontId="12" fillId="5" borderId="5"/>
  </cellStyleXfs>
  <cellXfs count="45">
    <xf numFmtId="0" fontId="0" fillId="0" borderId="0" xfId="0"/>
    <xf numFmtId="17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0" fontId="3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0" fontId="6" fillId="2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4" xfId="0" applyFont="1" applyBorder="1"/>
    <xf numFmtId="2" fontId="2" fillId="0" borderId="4" xfId="0" applyNumberFormat="1" applyFont="1" applyBorder="1"/>
    <xf numFmtId="4" fontId="2" fillId="0" borderId="4" xfId="0" applyNumberFormat="1" applyFont="1" applyFill="1" applyBorder="1"/>
    <xf numFmtId="2" fontId="7" fillId="2" borderId="4" xfId="0" applyNumberFormat="1" applyFont="1" applyFill="1" applyBorder="1"/>
    <xf numFmtId="2" fontId="2" fillId="0" borderId="0" xfId="0" applyNumberFormat="1" applyFont="1"/>
    <xf numFmtId="0" fontId="2" fillId="3" borderId="4" xfId="0" applyFont="1" applyFill="1" applyBorder="1"/>
    <xf numFmtId="2" fontId="2" fillId="3" borderId="4" xfId="0" applyNumberFormat="1" applyFont="1" applyFill="1" applyBorder="1"/>
    <xf numFmtId="2" fontId="2" fillId="3" borderId="0" xfId="0" applyNumberFormat="1" applyFont="1" applyFill="1"/>
    <xf numFmtId="0" fontId="2" fillId="3" borderId="0" xfId="0" applyFont="1" applyFill="1"/>
    <xf numFmtId="0" fontId="7" fillId="0" borderId="4" xfId="0" applyFont="1" applyBorder="1"/>
    <xf numFmtId="2" fontId="2" fillId="0" borderId="4" xfId="0" applyNumberFormat="1" applyFont="1" applyFill="1" applyBorder="1"/>
    <xf numFmtId="2" fontId="8" fillId="0" borderId="4" xfId="0" applyNumberFormat="1" applyFont="1" applyBorder="1"/>
    <xf numFmtId="0" fontId="2" fillId="0" borderId="0" xfId="0" applyFont="1" applyFill="1"/>
    <xf numFmtId="0" fontId="9" fillId="0" borderId="4" xfId="0" applyFont="1" applyBorder="1"/>
    <xf numFmtId="2" fontId="9" fillId="0" borderId="4" xfId="0" applyNumberFormat="1" applyFont="1" applyBorder="1"/>
    <xf numFmtId="0" fontId="2" fillId="4" borderId="0" xfId="0" applyFont="1" applyFill="1"/>
    <xf numFmtId="3" fontId="2" fillId="0" borderId="0" xfId="0" applyNumberFormat="1" applyFont="1"/>
    <xf numFmtId="4" fontId="2" fillId="0" borderId="0" xfId="0" applyNumberFormat="1" applyFont="1"/>
    <xf numFmtId="2" fontId="2" fillId="0" borderId="0" xfId="0" applyNumberFormat="1" applyFont="1" applyBorder="1"/>
    <xf numFmtId="164" fontId="2" fillId="0" borderId="0" xfId="0" applyNumberFormat="1" applyFont="1"/>
    <xf numFmtId="0" fontId="2" fillId="0" borderId="0" xfId="0" quotePrefix="1" applyFont="1"/>
    <xf numFmtId="0" fontId="3" fillId="0" borderId="0" xfId="0" applyFont="1"/>
    <xf numFmtId="165" fontId="2" fillId="0" borderId="0" xfId="0" applyNumberFormat="1" applyFont="1"/>
    <xf numFmtId="0" fontId="2" fillId="0" borderId="4" xfId="0" applyFont="1" applyFill="1" applyBorder="1"/>
    <xf numFmtId="165" fontId="2" fillId="3" borderId="0" xfId="0" applyNumberFormat="1" applyFont="1" applyFill="1"/>
    <xf numFmtId="0" fontId="0" fillId="0" borderId="0" xfId="0" quotePrefix="1"/>
    <xf numFmtId="4" fontId="2" fillId="3" borderId="4" xfId="0" applyNumberFormat="1" applyFont="1" applyFill="1" applyBorder="1"/>
    <xf numFmtId="2" fontId="7" fillId="3" borderId="4" xfId="0" applyNumberFormat="1" applyFont="1" applyFill="1" applyBorder="1"/>
    <xf numFmtId="0" fontId="2" fillId="3" borderId="0" xfId="0" quotePrefix="1" applyFont="1" applyFill="1"/>
    <xf numFmtId="2" fontId="9" fillId="2" borderId="4" xfId="0" applyNumberFormat="1" applyFont="1" applyFill="1" applyBorder="1"/>
    <xf numFmtId="0" fontId="3" fillId="0" borderId="0" xfId="0" quotePrefix="1" applyFont="1" applyAlignment="1">
      <alignment horizontal="center"/>
    </xf>
    <xf numFmtId="4" fontId="2" fillId="0" borderId="4" xfId="0" applyNumberFormat="1" applyFont="1" applyBorder="1"/>
    <xf numFmtId="0" fontId="2" fillId="0" borderId="0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E63"/>
  <sheetViews>
    <sheetView tabSelected="1" topLeftCell="N1" workbookViewId="0">
      <selection activeCell="S28" sqref="S28"/>
    </sheetView>
  </sheetViews>
  <sheetFormatPr defaultRowHeight="15" outlineLevelCol="1" x14ac:dyDescent="0.3"/>
  <cols>
    <col min="1" max="1" width="33" style="4" customWidth="1"/>
    <col min="2" max="2" width="13.5703125" style="4" customWidth="1"/>
    <col min="3" max="3" width="14.140625" style="4" bestFit="1" customWidth="1"/>
    <col min="4" max="4" width="13.5703125" style="4" customWidth="1"/>
    <col min="5" max="5" width="15.140625" style="4" customWidth="1"/>
    <col min="6" max="6" width="13.140625" style="4" customWidth="1"/>
    <col min="7" max="9" width="13.85546875" style="4" customWidth="1"/>
    <col min="10" max="10" width="15.85546875" style="4" customWidth="1"/>
    <col min="11" max="11" width="14" style="4" customWidth="1"/>
    <col min="12" max="13" width="11.7109375" style="28" customWidth="1" outlineLevel="1"/>
    <col min="14" max="15" width="12.7109375" style="4" customWidth="1"/>
    <col min="16" max="16" width="15.5703125" style="4" customWidth="1"/>
    <col min="17" max="17" width="11.28515625" style="4" bestFit="1" customWidth="1"/>
    <col min="18" max="16384" width="9.140625" style="4"/>
  </cols>
  <sheetData>
    <row r="1" spans="1:18" ht="16.5" x14ac:dyDescent="0.3">
      <c r="A1" s="1">
        <v>40940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spans="1:18" s="11" customFormat="1" ht="25.5" x14ac:dyDescent="0.2">
      <c r="A2" s="5" t="s">
        <v>24</v>
      </c>
      <c r="B2" s="6" t="s">
        <v>0</v>
      </c>
      <c r="C2" s="5" t="s">
        <v>1</v>
      </c>
      <c r="D2" s="7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8" t="s">
        <v>9</v>
      </c>
      <c r="L2" s="5" t="s">
        <v>10</v>
      </c>
      <c r="M2" s="7" t="s">
        <v>11</v>
      </c>
      <c r="N2" s="8" t="s">
        <v>12</v>
      </c>
      <c r="O2" s="9" t="s">
        <v>13</v>
      </c>
      <c r="P2" s="10" t="s">
        <v>14</v>
      </c>
    </row>
    <row r="3" spans="1:18" x14ac:dyDescent="0.3">
      <c r="A3" s="12"/>
      <c r="B3" s="13">
        <v>1000</v>
      </c>
      <c r="C3" s="13">
        <v>7.48</v>
      </c>
      <c r="D3" s="13">
        <v>0</v>
      </c>
      <c r="E3" s="13">
        <v>4.7</v>
      </c>
      <c r="F3" s="13">
        <v>11.63</v>
      </c>
      <c r="G3" s="13">
        <v>0</v>
      </c>
      <c r="H3" s="13">
        <f>ROUND(((0)*0.11),2)</f>
        <v>0</v>
      </c>
      <c r="I3" s="13">
        <v>0</v>
      </c>
      <c r="J3" s="13">
        <f>SUM(B3:I3)</f>
        <v>1023.8100000000001</v>
      </c>
      <c r="K3" s="13">
        <f t="shared" ref="K3:K11" si="0">ROUND(((J3)*0.11),2)</f>
        <v>112.62</v>
      </c>
      <c r="L3" s="14">
        <f>+L29+L41+L53</f>
        <v>8</v>
      </c>
      <c r="M3" s="14">
        <f>+M29+M41+M53</f>
        <v>-16</v>
      </c>
      <c r="N3" s="13">
        <f>+K3+L3+M3</f>
        <v>104.62</v>
      </c>
      <c r="O3" s="13">
        <f t="shared" ref="O3:O11" si="1">+J3-N3</f>
        <v>919.19</v>
      </c>
      <c r="P3" s="15">
        <v>0</v>
      </c>
      <c r="Q3" s="16" t="s">
        <v>15</v>
      </c>
    </row>
    <row r="4" spans="1:18" x14ac:dyDescent="0.3">
      <c r="A4" s="12"/>
      <c r="B4" s="13">
        <v>2000</v>
      </c>
      <c r="C4" s="13">
        <f>258.33+7.48</f>
        <v>265.81</v>
      </c>
      <c r="D4" s="13">
        <v>0</v>
      </c>
      <c r="E4" s="13">
        <v>208.15</v>
      </c>
      <c r="F4" s="13">
        <v>34.090000000000003</v>
      </c>
      <c r="G4" s="13">
        <v>0</v>
      </c>
      <c r="H4" s="13">
        <f t="shared" ref="H4:H11" si="2">ROUND(((0)*0.11),2)</f>
        <v>0</v>
      </c>
      <c r="I4" s="13">
        <v>0</v>
      </c>
      <c r="J4" s="13">
        <f t="shared" ref="J4:J11" si="3">SUM(B4:I4)</f>
        <v>2508.0500000000002</v>
      </c>
      <c r="K4" s="13">
        <f>ROUND(((J4)*0.11),2)</f>
        <v>275.89</v>
      </c>
      <c r="L4" s="14">
        <f t="shared" ref="L4:M11" si="4">+L30+L42+L54</f>
        <v>342</v>
      </c>
      <c r="M4" s="14">
        <f t="shared" si="4"/>
        <v>-2</v>
      </c>
      <c r="N4" s="13">
        <f t="shared" ref="N4:N11" si="5">+K4+L4+M4</f>
        <v>615.89</v>
      </c>
      <c r="O4" s="13">
        <f t="shared" si="1"/>
        <v>1892.1600000000003</v>
      </c>
      <c r="P4" s="15">
        <v>0</v>
      </c>
      <c r="Q4" s="16"/>
    </row>
    <row r="5" spans="1:18" s="20" customFormat="1" x14ac:dyDescent="0.3">
      <c r="A5" s="17"/>
      <c r="B5" s="18">
        <v>600</v>
      </c>
      <c r="C5" s="18">
        <f>258.33+7.48</f>
        <v>265.81</v>
      </c>
      <c r="D5" s="18">
        <v>0</v>
      </c>
      <c r="E5" s="18">
        <v>97.9</v>
      </c>
      <c r="F5" s="18">
        <v>0</v>
      </c>
      <c r="G5" s="18">
        <v>0</v>
      </c>
      <c r="H5" s="13">
        <f t="shared" si="2"/>
        <v>0</v>
      </c>
      <c r="I5" s="13">
        <v>0</v>
      </c>
      <c r="J5" s="13">
        <f t="shared" si="3"/>
        <v>963.70999999999992</v>
      </c>
      <c r="K5" s="18">
        <f t="shared" si="0"/>
        <v>106.01</v>
      </c>
      <c r="L5" s="14">
        <f t="shared" si="4"/>
        <v>179</v>
      </c>
      <c r="M5" s="14">
        <f t="shared" si="4"/>
        <v>-4</v>
      </c>
      <c r="N5" s="18">
        <f t="shared" si="5"/>
        <v>281.01</v>
      </c>
      <c r="O5" s="18">
        <f t="shared" si="1"/>
        <v>682.69999999999993</v>
      </c>
      <c r="P5" s="15">
        <v>0</v>
      </c>
      <c r="Q5" s="19"/>
    </row>
    <row r="6" spans="1:18" x14ac:dyDescent="0.3">
      <c r="A6" s="12"/>
      <c r="B6" s="13">
        <v>0</v>
      </c>
      <c r="C6" s="13">
        <f>258.33+7.48</f>
        <v>265.81</v>
      </c>
      <c r="D6" s="13">
        <v>1044.05</v>
      </c>
      <c r="E6" s="13">
        <v>206.16</v>
      </c>
      <c r="F6" s="13">
        <v>0</v>
      </c>
      <c r="G6" s="13">
        <v>0</v>
      </c>
      <c r="H6" s="13">
        <f t="shared" si="2"/>
        <v>0</v>
      </c>
      <c r="I6" s="13">
        <v>0</v>
      </c>
      <c r="J6" s="13">
        <f t="shared" si="3"/>
        <v>1516.02</v>
      </c>
      <c r="K6" s="13">
        <f t="shared" si="0"/>
        <v>166.76</v>
      </c>
      <c r="L6" s="14">
        <f t="shared" si="4"/>
        <v>560</v>
      </c>
      <c r="M6" s="14">
        <f t="shared" si="4"/>
        <v>10</v>
      </c>
      <c r="N6" s="13">
        <f t="shared" si="5"/>
        <v>736.76</v>
      </c>
      <c r="O6" s="13">
        <f t="shared" si="1"/>
        <v>779.26</v>
      </c>
      <c r="P6" s="15">
        <v>0</v>
      </c>
      <c r="Q6" s="16" t="s">
        <v>15</v>
      </c>
    </row>
    <row r="7" spans="1:18" x14ac:dyDescent="0.3">
      <c r="A7" s="12"/>
      <c r="B7" s="13">
        <v>0</v>
      </c>
      <c r="C7" s="13">
        <f>258.33+7.48</f>
        <v>265.81</v>
      </c>
      <c r="D7" s="13">
        <v>497.23</v>
      </c>
      <c r="E7" s="13">
        <v>414.53</v>
      </c>
      <c r="F7" s="13">
        <v>43.22</v>
      </c>
      <c r="G7" s="13">
        <v>0</v>
      </c>
      <c r="H7" s="13">
        <f t="shared" si="2"/>
        <v>0</v>
      </c>
      <c r="I7" s="13">
        <v>0</v>
      </c>
      <c r="J7" s="13">
        <f t="shared" si="3"/>
        <v>1220.79</v>
      </c>
      <c r="K7" s="13">
        <f t="shared" si="0"/>
        <v>134.29</v>
      </c>
      <c r="L7" s="14">
        <f t="shared" si="4"/>
        <v>576</v>
      </c>
      <c r="M7" s="14">
        <f t="shared" si="4"/>
        <v>8</v>
      </c>
      <c r="N7" s="13">
        <f t="shared" si="5"/>
        <v>718.29</v>
      </c>
      <c r="O7" s="13">
        <f t="shared" si="1"/>
        <v>502.5</v>
      </c>
      <c r="P7" s="15">
        <v>0</v>
      </c>
      <c r="Q7" s="16"/>
    </row>
    <row r="8" spans="1:18" s="24" customFormat="1" ht="14.25" customHeight="1" x14ac:dyDescent="0.3">
      <c r="A8" s="21"/>
      <c r="B8" s="22">
        <v>0</v>
      </c>
      <c r="C8" s="23">
        <v>0</v>
      </c>
      <c r="D8" s="13">
        <v>0</v>
      </c>
      <c r="E8" s="13">
        <v>0</v>
      </c>
      <c r="F8" s="13">
        <v>0</v>
      </c>
      <c r="G8" s="13">
        <v>0</v>
      </c>
      <c r="H8" s="13">
        <f t="shared" si="2"/>
        <v>0</v>
      </c>
      <c r="I8" s="13">
        <v>0</v>
      </c>
      <c r="J8" s="13">
        <f t="shared" si="3"/>
        <v>0</v>
      </c>
      <c r="K8" s="22">
        <f t="shared" si="0"/>
        <v>0</v>
      </c>
      <c r="L8" s="14">
        <f t="shared" si="4"/>
        <v>40</v>
      </c>
      <c r="M8" s="14">
        <f t="shared" si="4"/>
        <v>-15</v>
      </c>
      <c r="N8" s="13">
        <f t="shared" si="5"/>
        <v>25</v>
      </c>
      <c r="O8" s="22">
        <f t="shared" si="1"/>
        <v>-25</v>
      </c>
      <c r="P8" s="15">
        <v>0</v>
      </c>
      <c r="Q8" s="16"/>
      <c r="R8" s="4"/>
    </row>
    <row r="9" spans="1:18" ht="14.25" customHeight="1" x14ac:dyDescent="0.3">
      <c r="A9" s="21"/>
      <c r="B9" s="22">
        <v>0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f t="shared" si="2"/>
        <v>0</v>
      </c>
      <c r="I9" s="13">
        <v>0</v>
      </c>
      <c r="J9" s="13">
        <f t="shared" si="3"/>
        <v>0</v>
      </c>
      <c r="K9" s="13">
        <f t="shared" si="0"/>
        <v>0</v>
      </c>
      <c r="L9" s="14">
        <f t="shared" si="4"/>
        <v>26</v>
      </c>
      <c r="M9" s="14">
        <f t="shared" si="4"/>
        <v>-16</v>
      </c>
      <c r="N9" s="13">
        <f t="shared" si="5"/>
        <v>10</v>
      </c>
      <c r="O9" s="13">
        <f t="shared" si="1"/>
        <v>-10</v>
      </c>
      <c r="P9" s="15">
        <v>0</v>
      </c>
      <c r="Q9" s="16"/>
    </row>
    <row r="10" spans="1:18" ht="14.25" customHeight="1" x14ac:dyDescent="0.3">
      <c r="A10" s="21"/>
      <c r="B10" s="22">
        <v>0</v>
      </c>
      <c r="C10" s="23">
        <v>0</v>
      </c>
      <c r="D10" s="13">
        <v>0</v>
      </c>
      <c r="E10" s="13">
        <v>0</v>
      </c>
      <c r="F10" s="13">
        <v>0</v>
      </c>
      <c r="G10" s="13">
        <v>0</v>
      </c>
      <c r="H10" s="13">
        <f t="shared" si="2"/>
        <v>0</v>
      </c>
      <c r="I10" s="13">
        <v>0</v>
      </c>
      <c r="J10" s="13">
        <f t="shared" si="3"/>
        <v>0</v>
      </c>
      <c r="K10" s="13">
        <f t="shared" si="0"/>
        <v>0</v>
      </c>
      <c r="L10" s="14">
        <f t="shared" si="4"/>
        <v>0</v>
      </c>
      <c r="M10" s="14">
        <f t="shared" si="4"/>
        <v>0</v>
      </c>
      <c r="N10" s="13">
        <f t="shared" si="5"/>
        <v>0</v>
      </c>
      <c r="O10" s="13">
        <f t="shared" si="1"/>
        <v>0</v>
      </c>
      <c r="P10" s="15">
        <v>0</v>
      </c>
      <c r="Q10" s="16" t="s">
        <v>15</v>
      </c>
    </row>
    <row r="11" spans="1:18" s="20" customFormat="1" x14ac:dyDescent="0.3">
      <c r="A11" s="17"/>
      <c r="B11" s="18">
        <v>0</v>
      </c>
      <c r="C11" s="18">
        <f>258.33</f>
        <v>258.33</v>
      </c>
      <c r="D11" s="18">
        <v>0</v>
      </c>
      <c r="E11" s="18">
        <v>125.97</v>
      </c>
      <c r="F11" s="18">
        <v>48.18</v>
      </c>
      <c r="G11" s="18">
        <v>0</v>
      </c>
      <c r="H11" s="13">
        <f t="shared" si="2"/>
        <v>0</v>
      </c>
      <c r="I11" s="13">
        <v>0</v>
      </c>
      <c r="J11" s="13">
        <f t="shared" si="3"/>
        <v>432.47999999999996</v>
      </c>
      <c r="K11" s="18">
        <f t="shared" si="0"/>
        <v>47.57</v>
      </c>
      <c r="L11" s="14">
        <f t="shared" si="4"/>
        <v>187</v>
      </c>
      <c r="M11" s="14">
        <f t="shared" si="4"/>
        <v>-3</v>
      </c>
      <c r="N11" s="18">
        <f t="shared" si="5"/>
        <v>231.57</v>
      </c>
      <c r="O11" s="18">
        <f t="shared" si="1"/>
        <v>200.90999999999997</v>
      </c>
      <c r="P11" s="15">
        <v>0</v>
      </c>
      <c r="Q11" s="19"/>
    </row>
    <row r="12" spans="1:18" x14ac:dyDescent="0.3">
      <c r="A12" s="25" t="s">
        <v>8</v>
      </c>
      <c r="B12" s="26">
        <f t="shared" ref="B12:P12" si="6">SUM(B3:B11)</f>
        <v>3600</v>
      </c>
      <c r="C12" s="26">
        <f t="shared" si="6"/>
        <v>1329.05</v>
      </c>
      <c r="D12" s="26">
        <f t="shared" si="6"/>
        <v>1541.28</v>
      </c>
      <c r="E12" s="26">
        <f t="shared" si="6"/>
        <v>1057.4099999999999</v>
      </c>
      <c r="F12" s="26">
        <f t="shared" si="6"/>
        <v>137.12</v>
      </c>
      <c r="G12" s="26">
        <f t="shared" si="6"/>
        <v>0</v>
      </c>
      <c r="H12" s="26">
        <f>SUM(H3:H11)</f>
        <v>0</v>
      </c>
      <c r="I12" s="26">
        <v>1747.5500000000002</v>
      </c>
      <c r="J12" s="26">
        <f t="shared" si="6"/>
        <v>7664.86</v>
      </c>
      <c r="K12" s="26">
        <f t="shared" si="6"/>
        <v>843.14</v>
      </c>
      <c r="L12" s="26">
        <f t="shared" si="6"/>
        <v>1918</v>
      </c>
      <c r="M12" s="26">
        <f t="shared" si="6"/>
        <v>-38</v>
      </c>
      <c r="N12" s="26">
        <f t="shared" si="6"/>
        <v>2723.14</v>
      </c>
      <c r="O12" s="26">
        <f t="shared" si="6"/>
        <v>4941.72</v>
      </c>
      <c r="P12" s="26">
        <f t="shared" si="6"/>
        <v>0</v>
      </c>
    </row>
    <row r="13" spans="1:18" x14ac:dyDescent="0.3">
      <c r="A13" s="27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</row>
    <row r="14" spans="1:18" hidden="1" x14ac:dyDescent="0.3">
      <c r="A14" s="28" t="s">
        <v>16</v>
      </c>
      <c r="B14" s="29" t="e">
        <f>K14*0.2375</f>
        <v>#REF!</v>
      </c>
      <c r="D14" s="16"/>
      <c r="E14" s="16"/>
      <c r="F14" s="16"/>
      <c r="G14" s="16"/>
      <c r="H14" s="16"/>
      <c r="I14" s="16"/>
      <c r="J14" s="4" t="s">
        <v>17</v>
      </c>
      <c r="K14" s="16" t="e">
        <f>+#REF!+#REF!+#REF!</f>
        <v>#REF!</v>
      </c>
      <c r="N14" s="16"/>
      <c r="O14" s="16"/>
      <c r="P14" s="16"/>
    </row>
    <row r="15" spans="1:18" hidden="1" x14ac:dyDescent="0.3">
      <c r="A15" s="28" t="s">
        <v>18</v>
      </c>
      <c r="B15" s="29">
        <v>0</v>
      </c>
      <c r="E15" s="16"/>
      <c r="J15" s="4" t="s">
        <v>19</v>
      </c>
      <c r="K15" s="16">
        <v>0</v>
      </c>
    </row>
    <row r="16" spans="1:18" x14ac:dyDescent="0.3">
      <c r="A16" s="28">
        <v>0</v>
      </c>
      <c r="B16" s="30"/>
      <c r="D16" s="16"/>
      <c r="E16" s="16"/>
      <c r="K16" s="29"/>
      <c r="L16" s="16"/>
      <c r="M16" s="16"/>
      <c r="N16" s="16"/>
      <c r="O16" s="16"/>
      <c r="P16" s="16"/>
    </row>
    <row r="17" spans="1:30" x14ac:dyDescent="0.3">
      <c r="A17" s="28">
        <v>0</v>
      </c>
      <c r="B17" s="30"/>
      <c r="D17" s="16"/>
      <c r="E17" s="16"/>
      <c r="K17" s="29"/>
      <c r="L17" s="16"/>
      <c r="M17" s="16"/>
      <c r="N17" s="16"/>
      <c r="O17" s="16"/>
      <c r="P17" s="16"/>
    </row>
    <row r="18" spans="1:30" x14ac:dyDescent="0.3">
      <c r="A18" s="28"/>
      <c r="B18" s="30"/>
      <c r="D18" s="16"/>
      <c r="E18" s="16"/>
      <c r="K18" s="29"/>
      <c r="L18" s="29"/>
      <c r="M18" s="29"/>
      <c r="N18" s="16"/>
      <c r="P18" s="16"/>
    </row>
    <row r="19" spans="1:30" x14ac:dyDescent="0.3">
      <c r="A19" s="28"/>
      <c r="B19" s="30"/>
      <c r="E19" s="16"/>
      <c r="K19" s="29"/>
      <c r="L19" s="29"/>
      <c r="M19" s="29"/>
      <c r="N19" s="16"/>
      <c r="P19" s="16"/>
    </row>
    <row r="20" spans="1:30" x14ac:dyDescent="0.3">
      <c r="A20" s="28"/>
      <c r="B20" s="30"/>
      <c r="E20" s="16"/>
      <c r="H20" s="16"/>
      <c r="J20" s="28"/>
      <c r="K20" s="29"/>
      <c r="L20" s="29"/>
      <c r="M20" s="29"/>
      <c r="N20" s="16"/>
      <c r="P20" s="16"/>
    </row>
    <row r="21" spans="1:30" x14ac:dyDescent="0.3">
      <c r="A21" s="24"/>
      <c r="C21" s="16"/>
      <c r="E21" s="31"/>
      <c r="H21" s="16"/>
      <c r="J21" s="28"/>
      <c r="K21" s="29"/>
      <c r="L21" s="29"/>
      <c r="M21" s="29"/>
      <c r="N21" s="16"/>
      <c r="O21" s="29"/>
    </row>
    <row r="22" spans="1:30" x14ac:dyDescent="0.3">
      <c r="E22" s="16"/>
      <c r="J22" s="28"/>
      <c r="K22" s="29"/>
      <c r="L22" s="29"/>
      <c r="M22" s="29"/>
      <c r="N22" s="16"/>
    </row>
    <row r="23" spans="1:30" x14ac:dyDescent="0.3">
      <c r="C23" s="16"/>
      <c r="E23" s="31"/>
      <c r="J23" s="28"/>
      <c r="K23" s="29"/>
      <c r="L23" s="29"/>
      <c r="M23" s="29"/>
      <c r="N23" s="16"/>
      <c r="O23" s="29"/>
    </row>
    <row r="24" spans="1:30" x14ac:dyDescent="0.3">
      <c r="B24" s="16"/>
      <c r="E24" s="16"/>
      <c r="G24" s="16"/>
      <c r="J24" s="28"/>
      <c r="K24" s="29"/>
      <c r="L24" s="29"/>
      <c r="M24" s="29"/>
    </row>
    <row r="25" spans="1:30" x14ac:dyDescent="0.3">
      <c r="B25" s="16"/>
      <c r="C25" s="16"/>
      <c r="D25" s="32"/>
      <c r="E25" s="16"/>
      <c r="J25" s="28"/>
      <c r="K25" s="29"/>
      <c r="L25" s="4"/>
      <c r="M25" s="4"/>
      <c r="N25" s="29"/>
      <c r="O25" s="29" t="s">
        <v>20</v>
      </c>
      <c r="P25" s="29"/>
    </row>
    <row r="26" spans="1:30" x14ac:dyDescent="0.3">
      <c r="B26" s="16"/>
      <c r="C26" s="16"/>
      <c r="E26" s="16"/>
      <c r="J26" s="28"/>
      <c r="K26" s="29"/>
      <c r="L26" s="4"/>
      <c r="M26" s="4"/>
      <c r="N26" s="29"/>
      <c r="O26" s="29" t="s">
        <v>21</v>
      </c>
    </row>
    <row r="27" spans="1:30" ht="16.5" x14ac:dyDescent="0.3">
      <c r="A27" s="1">
        <v>40940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3"/>
      <c r="V27" s="30"/>
      <c r="W27" s="28"/>
    </row>
    <row r="28" spans="1:30" s="11" customFormat="1" ht="27" x14ac:dyDescent="0.3">
      <c r="A28" s="5"/>
      <c r="B28" s="6" t="s">
        <v>0</v>
      </c>
      <c r="C28" s="5" t="s">
        <v>1</v>
      </c>
      <c r="D28" s="7" t="s">
        <v>2</v>
      </c>
      <c r="E28" s="5" t="s">
        <v>3</v>
      </c>
      <c r="F28" s="5" t="s">
        <v>4</v>
      </c>
      <c r="G28" s="5" t="s">
        <v>5</v>
      </c>
      <c r="H28" s="5" t="s">
        <v>6</v>
      </c>
      <c r="I28" s="5" t="s">
        <v>7</v>
      </c>
      <c r="J28" s="5" t="s">
        <v>8</v>
      </c>
      <c r="K28" s="8" t="s">
        <v>9</v>
      </c>
      <c r="L28" s="5" t="s">
        <v>10</v>
      </c>
      <c r="M28" s="7" t="s">
        <v>11</v>
      </c>
      <c r="N28" s="8" t="s">
        <v>12</v>
      </c>
      <c r="O28" s="9" t="s">
        <v>13</v>
      </c>
      <c r="P28" s="10" t="s">
        <v>14</v>
      </c>
      <c r="Q28" s="11" t="s">
        <v>22</v>
      </c>
      <c r="R28" s="4"/>
      <c r="S28" s="33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0" x14ac:dyDescent="0.3">
      <c r="A29" s="12"/>
      <c r="B29" s="13">
        <v>0</v>
      </c>
      <c r="C29" s="13">
        <v>7.48</v>
      </c>
      <c r="D29" s="13">
        <v>0</v>
      </c>
      <c r="E29" s="13">
        <v>4.7</v>
      </c>
      <c r="F29" s="13">
        <v>11.63</v>
      </c>
      <c r="G29" s="13">
        <v>0</v>
      </c>
      <c r="H29" s="13">
        <v>0</v>
      </c>
      <c r="I29" s="13">
        <v>0</v>
      </c>
      <c r="J29" s="13">
        <f t="shared" ref="J29:J37" si="7">SUM(B29:F29)</f>
        <v>23.810000000000002</v>
      </c>
      <c r="K29" s="13">
        <f>ROUND(((J29)*0.11),2)</f>
        <v>2.62</v>
      </c>
      <c r="L29" s="13">
        <f>ROUNDDOWN(((J29)*Q29),0)</f>
        <v>8</v>
      </c>
      <c r="M29" s="14">
        <f>ROUNDDOWN((J29-K29-L29-485)*0.035,0)</f>
        <v>-16</v>
      </c>
      <c r="N29" s="13">
        <f>K29+L29+M29</f>
        <v>-5.379999999999999</v>
      </c>
      <c r="O29" s="13">
        <f t="shared" ref="O29:O37" si="8">+J29-N29</f>
        <v>29.19</v>
      </c>
      <c r="P29" s="15"/>
      <c r="Q29" s="34">
        <v>0.34499999999999997</v>
      </c>
      <c r="S29" s="32"/>
    </row>
    <row r="30" spans="1:30" x14ac:dyDescent="0.3">
      <c r="A30" s="12"/>
      <c r="B30" s="13">
        <v>0</v>
      </c>
      <c r="C30" s="13">
        <f>258.33+7.48</f>
        <v>265.81</v>
      </c>
      <c r="D30" s="13">
        <v>0</v>
      </c>
      <c r="E30" s="13">
        <v>208.15</v>
      </c>
      <c r="F30" s="13">
        <v>34.090000000000003</v>
      </c>
      <c r="G30" s="13">
        <v>0</v>
      </c>
      <c r="H30" s="13">
        <v>0</v>
      </c>
      <c r="I30" s="13">
        <v>0</v>
      </c>
      <c r="J30" s="13">
        <f t="shared" si="7"/>
        <v>508.05000000000007</v>
      </c>
      <c r="K30" s="13">
        <f>ROUND(((J30)*0.11),2)</f>
        <v>55.89</v>
      </c>
      <c r="L30" s="13">
        <f t="shared" ref="L30:L37" si="9">ROUNDDOWN(((J30)*Q30),0)</f>
        <v>195</v>
      </c>
      <c r="M30" s="14">
        <f t="shared" ref="M30:M37" si="10">ROUNDDOWN((J30-K30-L30-485)*0.035,0)</f>
        <v>-7</v>
      </c>
      <c r="N30" s="13">
        <f t="shared" ref="N30:N38" si="11">K30+L30+M30</f>
        <v>243.89</v>
      </c>
      <c r="O30" s="13">
        <f t="shared" si="8"/>
        <v>264.16000000000008</v>
      </c>
      <c r="P30" s="15"/>
      <c r="Q30" s="34">
        <v>0.38500000000000001</v>
      </c>
      <c r="S30" s="32"/>
    </row>
    <row r="31" spans="1:30" x14ac:dyDescent="0.3">
      <c r="A31" s="35"/>
      <c r="B31" s="13">
        <v>0</v>
      </c>
      <c r="C31" s="13">
        <f>258.33+7.48</f>
        <v>265.81</v>
      </c>
      <c r="D31" s="13">
        <v>0</v>
      </c>
      <c r="E31" s="13">
        <v>97.9</v>
      </c>
      <c r="F31" s="13">
        <v>0</v>
      </c>
      <c r="G31" s="13">
        <v>0</v>
      </c>
      <c r="H31" s="13">
        <v>0</v>
      </c>
      <c r="I31" s="13">
        <v>0</v>
      </c>
      <c r="J31" s="13">
        <f t="shared" si="7"/>
        <v>363.71000000000004</v>
      </c>
      <c r="K31" s="13">
        <f>ROUND(((J31)*0.11),2)</f>
        <v>40.01</v>
      </c>
      <c r="L31" s="13">
        <f t="shared" si="9"/>
        <v>98</v>
      </c>
      <c r="M31" s="14">
        <f t="shared" si="10"/>
        <v>-9</v>
      </c>
      <c r="N31" s="13">
        <f t="shared" si="11"/>
        <v>129.01</v>
      </c>
      <c r="O31" s="13">
        <f t="shared" si="8"/>
        <v>234.70000000000005</v>
      </c>
      <c r="P31" s="15"/>
      <c r="Q31" s="36">
        <v>0.27</v>
      </c>
      <c r="R31" s="20"/>
      <c r="S31" s="32"/>
    </row>
    <row r="32" spans="1:30" x14ac:dyDescent="0.3">
      <c r="A32" s="12"/>
      <c r="B32" s="13">
        <v>0</v>
      </c>
      <c r="C32" s="13">
        <f>258.33+7.48</f>
        <v>265.81</v>
      </c>
      <c r="D32" s="13">
        <v>1044.05</v>
      </c>
      <c r="E32" s="13">
        <v>206.16</v>
      </c>
      <c r="F32" s="13">
        <v>0</v>
      </c>
      <c r="G32" s="13">
        <v>0</v>
      </c>
      <c r="H32" s="13">
        <v>0</v>
      </c>
      <c r="I32" s="13">
        <v>0</v>
      </c>
      <c r="J32" s="13">
        <f t="shared" si="7"/>
        <v>1516.02</v>
      </c>
      <c r="K32" s="13">
        <f t="shared" ref="K32:K37" si="12">ROUND(((J32)*0.11),2)</f>
        <v>166.76</v>
      </c>
      <c r="L32" s="13">
        <f t="shared" si="9"/>
        <v>560</v>
      </c>
      <c r="M32" s="14">
        <f t="shared" si="10"/>
        <v>10</v>
      </c>
      <c r="N32" s="13">
        <f t="shared" si="11"/>
        <v>736.76</v>
      </c>
      <c r="O32" s="13">
        <f t="shared" si="8"/>
        <v>779.26</v>
      </c>
      <c r="P32" s="15"/>
      <c r="Q32" s="34">
        <v>0.37</v>
      </c>
      <c r="S32" s="37"/>
    </row>
    <row r="33" spans="1:22" x14ac:dyDescent="0.3">
      <c r="A33" s="12"/>
      <c r="B33" s="13">
        <v>0</v>
      </c>
      <c r="C33" s="13">
        <f>258.33+7.48</f>
        <v>265.81</v>
      </c>
      <c r="D33" s="13">
        <v>497.23</v>
      </c>
      <c r="E33" s="13">
        <v>414.53</v>
      </c>
      <c r="F33" s="13">
        <v>43.22</v>
      </c>
      <c r="G33" s="13">
        <v>0</v>
      </c>
      <c r="H33" s="13">
        <v>0</v>
      </c>
      <c r="I33" s="13">
        <v>0</v>
      </c>
      <c r="J33" s="13">
        <f t="shared" si="7"/>
        <v>1220.79</v>
      </c>
      <c r="K33" s="13">
        <f t="shared" si="12"/>
        <v>134.29</v>
      </c>
      <c r="L33" s="13">
        <f t="shared" si="9"/>
        <v>463</v>
      </c>
      <c r="M33" s="14">
        <f>ROUNDDOWN((J33-K33-L33-485)*0.035,0)</f>
        <v>4</v>
      </c>
      <c r="N33" s="13">
        <f t="shared" si="11"/>
        <v>601.29</v>
      </c>
      <c r="O33" s="13">
        <f t="shared" si="8"/>
        <v>619.5</v>
      </c>
      <c r="P33" s="15"/>
      <c r="Q33" s="34">
        <v>0.38</v>
      </c>
      <c r="S33" s="32"/>
    </row>
    <row r="34" spans="1:22" s="24" customFormat="1" x14ac:dyDescent="0.3">
      <c r="A34" s="21"/>
      <c r="B34" s="13">
        <v>0</v>
      </c>
      <c r="C34" s="2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22">
        <f t="shared" si="7"/>
        <v>0</v>
      </c>
      <c r="K34" s="13">
        <f>ROUND(((J34)*0.11),2)</f>
        <v>0</v>
      </c>
      <c r="L34" s="13">
        <f t="shared" si="9"/>
        <v>0</v>
      </c>
      <c r="M34" s="14">
        <f t="shared" si="10"/>
        <v>-16</v>
      </c>
      <c r="N34" s="13">
        <f t="shared" si="11"/>
        <v>-16</v>
      </c>
      <c r="O34" s="13">
        <f t="shared" si="8"/>
        <v>16</v>
      </c>
      <c r="P34" s="15"/>
      <c r="Q34" s="34">
        <v>0.25</v>
      </c>
      <c r="R34" s="4"/>
      <c r="S34" s="32"/>
    </row>
    <row r="35" spans="1:22" ht="14.25" customHeight="1" x14ac:dyDescent="0.3">
      <c r="A35" s="21"/>
      <c r="B35" s="13">
        <v>0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f t="shared" si="7"/>
        <v>0</v>
      </c>
      <c r="K35" s="13">
        <f t="shared" si="12"/>
        <v>0</v>
      </c>
      <c r="L35" s="13">
        <f t="shared" si="9"/>
        <v>0</v>
      </c>
      <c r="M35" s="14">
        <f t="shared" si="10"/>
        <v>-16</v>
      </c>
      <c r="N35" s="13">
        <f t="shared" si="11"/>
        <v>-16</v>
      </c>
      <c r="O35" s="13">
        <f t="shared" si="8"/>
        <v>16</v>
      </c>
      <c r="P35" s="15"/>
      <c r="Q35" s="34">
        <v>0.22500000000000001</v>
      </c>
      <c r="S35" s="32"/>
    </row>
    <row r="36" spans="1:22" ht="14.25" customHeight="1" x14ac:dyDescent="0.3">
      <c r="A36" s="21"/>
      <c r="B36" s="13">
        <v>0</v>
      </c>
      <c r="C36" s="2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f t="shared" si="7"/>
        <v>0</v>
      </c>
      <c r="K36" s="13">
        <f t="shared" si="12"/>
        <v>0</v>
      </c>
      <c r="L36" s="13">
        <f t="shared" si="9"/>
        <v>0</v>
      </c>
      <c r="M36" s="14">
        <v>0</v>
      </c>
      <c r="N36" s="13">
        <f t="shared" si="11"/>
        <v>0</v>
      </c>
      <c r="O36" s="13">
        <f t="shared" si="8"/>
        <v>0</v>
      </c>
      <c r="P36" s="15"/>
      <c r="Q36" s="34">
        <v>0</v>
      </c>
      <c r="S36" s="32"/>
    </row>
    <row r="37" spans="1:22" s="20" customFormat="1" ht="14.25" customHeight="1" x14ac:dyDescent="0.3">
      <c r="A37" s="17"/>
      <c r="B37" s="13">
        <v>0</v>
      </c>
      <c r="C37" s="18">
        <f>258.33</f>
        <v>258.33</v>
      </c>
      <c r="D37" s="18">
        <v>0</v>
      </c>
      <c r="E37" s="18">
        <v>125.97</v>
      </c>
      <c r="F37" s="18">
        <v>48.18</v>
      </c>
      <c r="G37" s="18">
        <v>0</v>
      </c>
      <c r="H37" s="18">
        <v>0</v>
      </c>
      <c r="I37" s="18">
        <v>0</v>
      </c>
      <c r="J37" s="18">
        <f t="shared" si="7"/>
        <v>432.47999999999996</v>
      </c>
      <c r="K37" s="18">
        <f t="shared" si="12"/>
        <v>47.57</v>
      </c>
      <c r="L37" s="18">
        <f t="shared" si="9"/>
        <v>112</v>
      </c>
      <c r="M37" s="38">
        <f t="shared" si="10"/>
        <v>-7</v>
      </c>
      <c r="N37" s="18">
        <f t="shared" si="11"/>
        <v>152.57</v>
      </c>
      <c r="O37" s="18">
        <f t="shared" si="8"/>
        <v>279.90999999999997</v>
      </c>
      <c r="P37" s="39"/>
      <c r="Q37" s="36">
        <v>0.26</v>
      </c>
      <c r="S37" s="40"/>
    </row>
    <row r="38" spans="1:22" x14ac:dyDescent="0.3">
      <c r="A38" s="25" t="s">
        <v>8</v>
      </c>
      <c r="B38" s="26">
        <f t="shared" ref="B38:O38" si="13">SUM(B29:B37)</f>
        <v>0</v>
      </c>
      <c r="C38" s="26">
        <f t="shared" si="13"/>
        <v>1329.05</v>
      </c>
      <c r="D38" s="26">
        <f t="shared" si="13"/>
        <v>1541.28</v>
      </c>
      <c r="E38" s="26">
        <f t="shared" si="13"/>
        <v>1057.4099999999999</v>
      </c>
      <c r="F38" s="26">
        <f t="shared" si="13"/>
        <v>137.12</v>
      </c>
      <c r="G38" s="26">
        <f t="shared" si="13"/>
        <v>0</v>
      </c>
      <c r="H38" s="26">
        <f t="shared" si="13"/>
        <v>0</v>
      </c>
      <c r="I38" s="26">
        <f t="shared" si="13"/>
        <v>0</v>
      </c>
      <c r="J38" s="26">
        <f t="shared" si="13"/>
        <v>4064.86</v>
      </c>
      <c r="K38" s="26">
        <f t="shared" si="13"/>
        <v>447.13999999999993</v>
      </c>
      <c r="L38" s="26">
        <f t="shared" si="13"/>
        <v>1436</v>
      </c>
      <c r="M38" s="26">
        <f t="shared" si="13"/>
        <v>-57</v>
      </c>
      <c r="N38" s="13">
        <f t="shared" si="11"/>
        <v>1826.1399999999999</v>
      </c>
      <c r="O38" s="26">
        <f t="shared" si="13"/>
        <v>2238.7200000000003</v>
      </c>
      <c r="P38" s="41"/>
    </row>
    <row r="40" spans="1:22" s="11" customFormat="1" ht="25.5" x14ac:dyDescent="0.2">
      <c r="A40" s="5"/>
      <c r="B40" s="6" t="s">
        <v>0</v>
      </c>
      <c r="C40" s="5" t="s">
        <v>1</v>
      </c>
      <c r="D40" s="7" t="s">
        <v>2</v>
      </c>
      <c r="E40" s="5" t="s">
        <v>3</v>
      </c>
      <c r="F40" s="5" t="s">
        <v>4</v>
      </c>
      <c r="G40" s="5" t="s">
        <v>23</v>
      </c>
      <c r="H40" s="5" t="s">
        <v>6</v>
      </c>
      <c r="I40" s="5" t="s">
        <v>7</v>
      </c>
      <c r="J40" s="5" t="s">
        <v>8</v>
      </c>
      <c r="K40" s="8" t="s">
        <v>9</v>
      </c>
      <c r="L40" s="5" t="s">
        <v>10</v>
      </c>
      <c r="M40" s="7" t="s">
        <v>11</v>
      </c>
      <c r="N40" s="8" t="s">
        <v>12</v>
      </c>
      <c r="O40" s="9" t="s">
        <v>13</v>
      </c>
      <c r="P40" s="10" t="s">
        <v>14</v>
      </c>
      <c r="Q40" s="11" t="s">
        <v>22</v>
      </c>
      <c r="R40" s="42"/>
    </row>
    <row r="41" spans="1:22" x14ac:dyDescent="0.3">
      <c r="A41" s="12"/>
      <c r="B41" s="13">
        <v>0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f>ROUND(((0)*0.11),2)</f>
        <v>0</v>
      </c>
      <c r="I41" s="13">
        <v>0</v>
      </c>
      <c r="J41" s="13">
        <f>+H41+I41</f>
        <v>0</v>
      </c>
      <c r="K41" s="13">
        <f>ROUND(((J41)*0.11),2)</f>
        <v>0</v>
      </c>
      <c r="L41" s="13">
        <f t="shared" ref="L41:L49" si="14">ROUNDDOWN(((J41)*Q41),0)</f>
        <v>0</v>
      </c>
      <c r="M41" s="14">
        <v>0</v>
      </c>
      <c r="N41" s="13">
        <f>K41+L41+M41</f>
        <v>0</v>
      </c>
      <c r="O41" s="13">
        <f t="shared" ref="O41:O49" si="15">+J41-N41</f>
        <v>0</v>
      </c>
      <c r="P41" s="15"/>
      <c r="Q41" s="34">
        <v>0</v>
      </c>
      <c r="U41" s="16"/>
      <c r="V41" s="16"/>
    </row>
    <row r="42" spans="1:22" x14ac:dyDescent="0.3">
      <c r="A42" s="12"/>
      <c r="B42" s="13">
        <v>0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427.73</v>
      </c>
      <c r="I42" s="13">
        <v>0</v>
      </c>
      <c r="J42" s="13">
        <f t="shared" ref="J42:J49" si="16">+H42+I42</f>
        <v>427.73</v>
      </c>
      <c r="K42" s="13">
        <f>ROUND(((J42)*0.11),2)</f>
        <v>47.05</v>
      </c>
      <c r="L42" s="13">
        <f>ROUNDDOWN(((J42)*Q42),0)</f>
        <v>147</v>
      </c>
      <c r="M42" s="14">
        <f>ROUNDDOWN((J42-K42-L42-(485/24))*0.035,0)-1</f>
        <v>6</v>
      </c>
      <c r="N42" s="13">
        <f t="shared" ref="N42:N49" si="17">K42+L42+M42</f>
        <v>200.05</v>
      </c>
      <c r="O42" s="13">
        <f t="shared" si="15"/>
        <v>227.68</v>
      </c>
      <c r="P42" s="15"/>
      <c r="Q42" s="34">
        <v>0.34499999999999997</v>
      </c>
      <c r="U42" s="16"/>
      <c r="V42" s="16"/>
    </row>
    <row r="43" spans="1:22" x14ac:dyDescent="0.3">
      <c r="A43" s="35"/>
      <c r="B43" s="13">
        <v>0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340.15</v>
      </c>
      <c r="I43" s="13">
        <v>0</v>
      </c>
      <c r="J43" s="13">
        <f t="shared" si="16"/>
        <v>340.15</v>
      </c>
      <c r="K43" s="13">
        <f t="shared" ref="K43:K49" si="18">ROUND(((J43)*0.11),2)</f>
        <v>37.42</v>
      </c>
      <c r="L43" s="13">
        <f t="shared" si="14"/>
        <v>81</v>
      </c>
      <c r="M43" s="14">
        <f>ROUNDDOWN((J43-K43-L43-(485/24))*0.035,0)-1</f>
        <v>6</v>
      </c>
      <c r="N43" s="13">
        <f t="shared" si="17"/>
        <v>124.42</v>
      </c>
      <c r="O43" s="13">
        <f t="shared" si="15"/>
        <v>215.72999999999996</v>
      </c>
      <c r="P43" s="15"/>
      <c r="Q43" s="34">
        <v>0.24</v>
      </c>
      <c r="U43" s="16"/>
      <c r="V43" s="16"/>
    </row>
    <row r="44" spans="1:22" x14ac:dyDescent="0.3">
      <c r="A44" s="12"/>
      <c r="B44" s="13">
        <v>0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f t="shared" si="16"/>
        <v>0</v>
      </c>
      <c r="K44" s="13">
        <f t="shared" si="18"/>
        <v>0</v>
      </c>
      <c r="L44" s="13">
        <f t="shared" si="14"/>
        <v>0</v>
      </c>
      <c r="M44" s="14">
        <f>ROUNDDOWN((J44-K44-L44-(485/24))*0.035,0)</f>
        <v>0</v>
      </c>
      <c r="N44" s="13">
        <f t="shared" si="17"/>
        <v>0</v>
      </c>
      <c r="O44" s="13">
        <f t="shared" si="15"/>
        <v>0</v>
      </c>
      <c r="P44" s="15"/>
      <c r="Q44" s="34">
        <v>0</v>
      </c>
      <c r="U44" s="16"/>
      <c r="V44" s="16"/>
    </row>
    <row r="45" spans="1:22" x14ac:dyDescent="0.3">
      <c r="A45" s="12"/>
      <c r="B45" s="13">
        <v>0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353.7</v>
      </c>
      <c r="I45" s="13">
        <v>0</v>
      </c>
      <c r="J45" s="13">
        <f t="shared" si="16"/>
        <v>353.7</v>
      </c>
      <c r="K45" s="13">
        <f t="shared" si="18"/>
        <v>38.909999999999997</v>
      </c>
      <c r="L45" s="13">
        <f t="shared" si="14"/>
        <v>113</v>
      </c>
      <c r="M45" s="14">
        <f>ROUNDDOWN((J45-K45-L45-(485/24))*0.035,0)-1</f>
        <v>5</v>
      </c>
      <c r="N45" s="13">
        <f t="shared" si="17"/>
        <v>156.91</v>
      </c>
      <c r="O45" s="13">
        <f t="shared" si="15"/>
        <v>196.79</v>
      </c>
      <c r="P45" s="15"/>
      <c r="Q45" s="34">
        <v>0.32</v>
      </c>
      <c r="U45" s="16"/>
      <c r="V45" s="16"/>
    </row>
    <row r="46" spans="1:22" s="24" customFormat="1" x14ac:dyDescent="0.3">
      <c r="A46" s="21"/>
      <c r="B46" s="13">
        <v>0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172.38</v>
      </c>
      <c r="I46" s="13">
        <v>0</v>
      </c>
      <c r="J46" s="13">
        <f t="shared" si="16"/>
        <v>172.38</v>
      </c>
      <c r="K46" s="13">
        <f t="shared" si="18"/>
        <v>18.96</v>
      </c>
      <c r="L46" s="13">
        <f t="shared" si="14"/>
        <v>40</v>
      </c>
      <c r="M46" s="14">
        <f>ROUNDDOWN((J46-K46-L46-(485/24))*0.035,0)-1</f>
        <v>2</v>
      </c>
      <c r="N46" s="13">
        <f t="shared" si="17"/>
        <v>60.96</v>
      </c>
      <c r="O46" s="13">
        <f t="shared" si="15"/>
        <v>111.41999999999999</v>
      </c>
      <c r="P46" s="15"/>
      <c r="Q46" s="34">
        <v>0.23499999999999999</v>
      </c>
      <c r="R46" s="4"/>
      <c r="U46" s="16"/>
      <c r="V46" s="16"/>
    </row>
    <row r="47" spans="1:22" ht="14.25" customHeight="1" x14ac:dyDescent="0.3">
      <c r="A47" s="21"/>
      <c r="B47" s="13">
        <v>0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137.55000000000001</v>
      </c>
      <c r="I47" s="13">
        <v>0</v>
      </c>
      <c r="J47" s="13">
        <f t="shared" si="16"/>
        <v>137.55000000000001</v>
      </c>
      <c r="K47" s="13">
        <f t="shared" si="18"/>
        <v>15.13</v>
      </c>
      <c r="L47" s="13">
        <f t="shared" si="14"/>
        <v>26</v>
      </c>
      <c r="M47" s="14">
        <f>ROUNDDOWN((J47-K47-L47-(485/24))*0.035,0)-1</f>
        <v>1</v>
      </c>
      <c r="N47" s="13">
        <f t="shared" si="17"/>
        <v>42.13</v>
      </c>
      <c r="O47" s="13">
        <f t="shared" si="15"/>
        <v>95.420000000000016</v>
      </c>
      <c r="P47" s="15"/>
      <c r="Q47" s="34">
        <v>0.19</v>
      </c>
      <c r="U47" s="16"/>
      <c r="V47" s="16"/>
    </row>
    <row r="48" spans="1:22" ht="14.25" customHeight="1" x14ac:dyDescent="0.3">
      <c r="A48" s="21"/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f t="shared" si="16"/>
        <v>0</v>
      </c>
      <c r="K48" s="13">
        <f t="shared" si="18"/>
        <v>0</v>
      </c>
      <c r="L48" s="43">
        <v>0</v>
      </c>
      <c r="M48" s="14">
        <f>ROUNDDOWN((J48-K48-L48-(485/24))*0.035,0)</f>
        <v>0</v>
      </c>
      <c r="N48" s="13">
        <f t="shared" si="17"/>
        <v>0</v>
      </c>
      <c r="O48" s="13">
        <f t="shared" si="15"/>
        <v>0</v>
      </c>
      <c r="P48" s="15"/>
      <c r="Q48" s="34">
        <v>0</v>
      </c>
      <c r="U48" s="16"/>
      <c r="V48" s="16"/>
    </row>
    <row r="49" spans="1:31" ht="14.25" customHeight="1" x14ac:dyDescent="0.3">
      <c r="A49" s="35"/>
      <c r="B49" s="13">
        <v>0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312.85000000000002</v>
      </c>
      <c r="I49" s="13">
        <v>0</v>
      </c>
      <c r="J49" s="13">
        <f t="shared" si="16"/>
        <v>312.85000000000002</v>
      </c>
      <c r="K49" s="13">
        <f t="shared" si="18"/>
        <v>34.409999999999997</v>
      </c>
      <c r="L49" s="13">
        <f t="shared" si="14"/>
        <v>75</v>
      </c>
      <c r="M49" s="14">
        <f>ROUNDDOWN((J49-K49-L49-(485/24))*0.035,0)-1</f>
        <v>5</v>
      </c>
      <c r="N49" s="13">
        <f t="shared" si="17"/>
        <v>114.41</v>
      </c>
      <c r="O49" s="13">
        <f t="shared" si="15"/>
        <v>198.44000000000003</v>
      </c>
      <c r="P49" s="15"/>
      <c r="Q49" s="34">
        <v>0.24</v>
      </c>
      <c r="U49" s="16"/>
      <c r="V49" s="16"/>
    </row>
    <row r="50" spans="1:31" x14ac:dyDescent="0.3">
      <c r="A50" s="25" t="s">
        <v>8</v>
      </c>
      <c r="B50" s="26">
        <f t="shared" ref="B50:O50" si="19">SUM(B41:B49)</f>
        <v>0</v>
      </c>
      <c r="C50" s="26">
        <f t="shared" si="19"/>
        <v>0</v>
      </c>
      <c r="D50" s="26">
        <f t="shared" si="19"/>
        <v>0</v>
      </c>
      <c r="E50" s="26">
        <f t="shared" si="19"/>
        <v>0</v>
      </c>
      <c r="F50" s="26">
        <f t="shared" si="19"/>
        <v>0</v>
      </c>
      <c r="G50" s="26">
        <f>SUM(G41:G49)</f>
        <v>0</v>
      </c>
      <c r="H50" s="26">
        <f>SUM(H41:H49)</f>
        <v>1744.3600000000001</v>
      </c>
      <c r="I50" s="26">
        <f>SUM(I41:I49)</f>
        <v>0</v>
      </c>
      <c r="J50" s="26">
        <f t="shared" si="19"/>
        <v>1744.3600000000001</v>
      </c>
      <c r="K50" s="26">
        <f t="shared" si="19"/>
        <v>191.88</v>
      </c>
      <c r="L50" s="26">
        <f>SUM(L41:L49)</f>
        <v>482</v>
      </c>
      <c r="M50" s="26">
        <f>SUM(M41:M49)</f>
        <v>25</v>
      </c>
      <c r="N50" s="26">
        <f t="shared" si="19"/>
        <v>698.88</v>
      </c>
      <c r="O50" s="26">
        <f t="shared" si="19"/>
        <v>1045.48</v>
      </c>
      <c r="P50" s="41"/>
    </row>
    <row r="51" spans="1:31" x14ac:dyDescent="0.3">
      <c r="B51" s="16"/>
      <c r="C51" s="44"/>
      <c r="D51" s="16"/>
      <c r="E51" s="30"/>
      <c r="F51" s="30"/>
      <c r="G51" s="30"/>
      <c r="H51" s="30"/>
      <c r="I51" s="30"/>
      <c r="J51" s="30"/>
      <c r="K51" s="28"/>
      <c r="L51" s="4"/>
      <c r="M51" s="4"/>
      <c r="W51" s="16"/>
      <c r="X51" s="44"/>
      <c r="Y51" s="16"/>
      <c r="Z51" s="30"/>
      <c r="AA51" s="30"/>
      <c r="AB51" s="30"/>
      <c r="AC51" s="30"/>
      <c r="AD51" s="28"/>
    </row>
    <row r="52" spans="1:31" s="11" customFormat="1" ht="25.5" x14ac:dyDescent="0.2">
      <c r="A52" s="5"/>
      <c r="B52" s="6" t="s">
        <v>0</v>
      </c>
      <c r="C52" s="5" t="s">
        <v>1</v>
      </c>
      <c r="D52" s="7" t="s">
        <v>2</v>
      </c>
      <c r="E52" s="5" t="s">
        <v>3</v>
      </c>
      <c r="F52" s="5" t="s">
        <v>4</v>
      </c>
      <c r="G52" s="5" t="s">
        <v>23</v>
      </c>
      <c r="H52" s="5" t="s">
        <v>6</v>
      </c>
      <c r="I52" s="5" t="s">
        <v>7</v>
      </c>
      <c r="J52" s="5" t="s">
        <v>8</v>
      </c>
      <c r="K52" s="8" t="s">
        <v>9</v>
      </c>
      <c r="L52" s="5" t="s">
        <v>10</v>
      </c>
      <c r="M52" s="7" t="s">
        <v>11</v>
      </c>
      <c r="N52" s="8" t="s">
        <v>12</v>
      </c>
      <c r="O52" s="9" t="s">
        <v>13</v>
      </c>
      <c r="P52" s="10" t="s">
        <v>14</v>
      </c>
      <c r="Q52" s="11" t="s">
        <v>22</v>
      </c>
      <c r="R52" s="42"/>
    </row>
    <row r="53" spans="1:31" x14ac:dyDescent="0.3">
      <c r="A53" s="12"/>
      <c r="B53" s="13">
        <v>0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f t="shared" ref="J53:J61" si="20">+H53+I53</f>
        <v>0</v>
      </c>
      <c r="K53" s="13">
        <f>ROUND(((J53)*0.11),2)</f>
        <v>0</v>
      </c>
      <c r="L53" s="13">
        <f t="shared" ref="L53:L61" si="21">ROUNDDOWN(((J53)*Q53),0)</f>
        <v>0</v>
      </c>
      <c r="M53" s="14">
        <v>0</v>
      </c>
      <c r="N53" s="13">
        <f>K53+L53+M53</f>
        <v>0</v>
      </c>
      <c r="O53" s="13">
        <f t="shared" ref="O53:O61" si="22">+J53-N53</f>
        <v>0</v>
      </c>
      <c r="P53" s="15"/>
      <c r="Q53" s="34">
        <v>0</v>
      </c>
      <c r="T53" s="16"/>
      <c r="U53" s="16"/>
      <c r="V53" s="16"/>
    </row>
    <row r="54" spans="1:31" x14ac:dyDescent="0.3">
      <c r="A54" s="12"/>
      <c r="B54" s="13">
        <v>0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f>ROUND(((B30)/12),2)</f>
        <v>0</v>
      </c>
      <c r="J54" s="13">
        <f t="shared" si="20"/>
        <v>0</v>
      </c>
      <c r="K54" s="13">
        <f t="shared" ref="K54:K61" si="23">ROUND(((J54)*0.11),2)</f>
        <v>0</v>
      </c>
      <c r="L54" s="13">
        <f t="shared" si="21"/>
        <v>0</v>
      </c>
      <c r="M54" s="14">
        <f>ROUNDDOWN((J54-K54-L54-(485/24))*0.035,0)-1</f>
        <v>-1</v>
      </c>
      <c r="N54" s="13">
        <f t="shared" ref="N54:N61" si="24">K54+L54+M54</f>
        <v>-1</v>
      </c>
      <c r="O54" s="13">
        <f t="shared" si="22"/>
        <v>1</v>
      </c>
      <c r="P54" s="15"/>
      <c r="Q54" s="34">
        <v>0.34499999999999997</v>
      </c>
      <c r="T54" s="16"/>
      <c r="U54" s="16"/>
      <c r="V54" s="16"/>
    </row>
    <row r="55" spans="1:31" x14ac:dyDescent="0.3">
      <c r="A55" s="35"/>
      <c r="B55" s="13">
        <v>0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f>ROUND(((B31)/12),2)</f>
        <v>0</v>
      </c>
      <c r="J55" s="13">
        <f t="shared" si="20"/>
        <v>0</v>
      </c>
      <c r="K55" s="13">
        <f t="shared" si="23"/>
        <v>0</v>
      </c>
      <c r="L55" s="13">
        <f t="shared" si="21"/>
        <v>0</v>
      </c>
      <c r="M55" s="14">
        <f>ROUNDDOWN((J55-K55-L55-(485/24))*0.035,0)-1</f>
        <v>-1</v>
      </c>
      <c r="N55" s="13">
        <f t="shared" si="24"/>
        <v>-1</v>
      </c>
      <c r="O55" s="13">
        <f t="shared" si="22"/>
        <v>1</v>
      </c>
      <c r="P55" s="15"/>
      <c r="Q55" s="34">
        <v>0.24</v>
      </c>
      <c r="T55" s="16"/>
      <c r="U55" s="16"/>
      <c r="V55" s="16"/>
    </row>
    <row r="56" spans="1:31" x14ac:dyDescent="0.3">
      <c r="A56" s="12"/>
      <c r="B56" s="13">
        <v>0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f t="shared" si="20"/>
        <v>0</v>
      </c>
      <c r="K56" s="13">
        <f t="shared" si="23"/>
        <v>0</v>
      </c>
      <c r="L56" s="13">
        <f t="shared" si="21"/>
        <v>0</v>
      </c>
      <c r="M56" s="14">
        <f>ROUNDDOWN((J56-K56-L56-(485/24))*0.035,0)</f>
        <v>0</v>
      </c>
      <c r="N56" s="13">
        <f t="shared" si="24"/>
        <v>0</v>
      </c>
      <c r="O56" s="13">
        <f t="shared" si="22"/>
        <v>0</v>
      </c>
      <c r="P56" s="15"/>
      <c r="Q56" s="34">
        <v>0</v>
      </c>
      <c r="T56" s="16"/>
      <c r="U56" s="16"/>
      <c r="V56" s="16"/>
    </row>
    <row r="57" spans="1:31" x14ac:dyDescent="0.3">
      <c r="A57" s="12"/>
      <c r="B57" s="13">
        <v>0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f>ROUND(((B33)/12),2)</f>
        <v>0</v>
      </c>
      <c r="J57" s="13">
        <f t="shared" si="20"/>
        <v>0</v>
      </c>
      <c r="K57" s="13">
        <f t="shared" si="23"/>
        <v>0</v>
      </c>
      <c r="L57" s="13">
        <f t="shared" si="21"/>
        <v>0</v>
      </c>
      <c r="M57" s="14">
        <f>ROUNDDOWN((J57-K57-L57-(485/24))*0.035,0)-1</f>
        <v>-1</v>
      </c>
      <c r="N57" s="13">
        <f t="shared" si="24"/>
        <v>-1</v>
      </c>
      <c r="O57" s="13">
        <f t="shared" si="22"/>
        <v>1</v>
      </c>
      <c r="P57" s="15"/>
      <c r="Q57" s="34">
        <v>0.32</v>
      </c>
      <c r="T57" s="16"/>
      <c r="U57" s="16"/>
      <c r="V57" s="16"/>
    </row>
    <row r="58" spans="1:31" s="24" customFormat="1" x14ac:dyDescent="0.3">
      <c r="A58" s="21"/>
      <c r="B58" s="13">
        <v>0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f>ROUND(((B34)/12),2)</f>
        <v>0</v>
      </c>
      <c r="J58" s="13">
        <f t="shared" si="20"/>
        <v>0</v>
      </c>
      <c r="K58" s="13">
        <f t="shared" si="23"/>
        <v>0</v>
      </c>
      <c r="L58" s="13">
        <f t="shared" si="21"/>
        <v>0</v>
      </c>
      <c r="M58" s="14">
        <f>ROUNDDOWN((J58-K58-L58-(485/24))*0.035,0)-1</f>
        <v>-1</v>
      </c>
      <c r="N58" s="13">
        <f t="shared" si="24"/>
        <v>-1</v>
      </c>
      <c r="O58" s="13">
        <f t="shared" si="22"/>
        <v>1</v>
      </c>
      <c r="P58" s="15"/>
      <c r="Q58" s="34">
        <v>0.23499999999999999</v>
      </c>
      <c r="R58" s="4"/>
      <c r="T58" s="16"/>
      <c r="U58" s="16"/>
      <c r="V58" s="16"/>
    </row>
    <row r="59" spans="1:31" ht="14.25" customHeight="1" x14ac:dyDescent="0.3">
      <c r="A59" s="21"/>
      <c r="B59" s="13">
        <v>0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f>ROUND(((B35)/12),2)</f>
        <v>0</v>
      </c>
      <c r="J59" s="13">
        <f t="shared" si="20"/>
        <v>0</v>
      </c>
      <c r="K59" s="13">
        <f t="shared" si="23"/>
        <v>0</v>
      </c>
      <c r="L59" s="13">
        <f t="shared" si="21"/>
        <v>0</v>
      </c>
      <c r="M59" s="14">
        <f>ROUNDDOWN((J59-K59-L59-(485/24))*0.035,0)-1</f>
        <v>-1</v>
      </c>
      <c r="N59" s="13">
        <f t="shared" si="24"/>
        <v>-1</v>
      </c>
      <c r="O59" s="13">
        <f t="shared" si="22"/>
        <v>1</v>
      </c>
      <c r="P59" s="15"/>
      <c r="Q59" s="34">
        <v>0.19</v>
      </c>
      <c r="T59" s="16"/>
      <c r="U59" s="16"/>
      <c r="V59" s="16"/>
    </row>
    <row r="60" spans="1:31" ht="14.25" customHeight="1" x14ac:dyDescent="0.3">
      <c r="A60" s="21"/>
      <c r="B60" s="13">
        <v>0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f t="shared" si="20"/>
        <v>0</v>
      </c>
      <c r="K60" s="13">
        <f t="shared" si="23"/>
        <v>0</v>
      </c>
      <c r="L60" s="43">
        <v>0</v>
      </c>
      <c r="M60" s="14">
        <f>ROUNDDOWN((J60-K60-L60-(485/24))*0.035,0)</f>
        <v>0</v>
      </c>
      <c r="N60" s="13">
        <f t="shared" si="24"/>
        <v>0</v>
      </c>
      <c r="O60" s="13">
        <f t="shared" si="22"/>
        <v>0</v>
      </c>
      <c r="P60" s="15"/>
      <c r="Q60" s="34">
        <v>0</v>
      </c>
      <c r="T60" s="16"/>
      <c r="U60" s="16"/>
      <c r="V60" s="16"/>
    </row>
    <row r="61" spans="1:31" ht="14.25" customHeight="1" x14ac:dyDescent="0.3">
      <c r="A61" s="35"/>
      <c r="B61" s="13">
        <v>0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f>ROUND(((B37)/12),2)</f>
        <v>0</v>
      </c>
      <c r="J61" s="13">
        <f t="shared" si="20"/>
        <v>0</v>
      </c>
      <c r="K61" s="13">
        <f t="shared" si="23"/>
        <v>0</v>
      </c>
      <c r="L61" s="13">
        <f t="shared" si="21"/>
        <v>0</v>
      </c>
      <c r="M61" s="14">
        <f>ROUNDDOWN((J61-K61-L61-(485/24))*0.035,0)-1</f>
        <v>-1</v>
      </c>
      <c r="N61" s="13">
        <f t="shared" si="24"/>
        <v>-1</v>
      </c>
      <c r="O61" s="13">
        <f t="shared" si="22"/>
        <v>1</v>
      </c>
      <c r="P61" s="15"/>
      <c r="Q61" s="34">
        <v>0.24</v>
      </c>
      <c r="T61" s="16"/>
      <c r="U61" s="16"/>
      <c r="V61" s="16"/>
    </row>
    <row r="62" spans="1:31" x14ac:dyDescent="0.3">
      <c r="A62" s="25" t="s">
        <v>8</v>
      </c>
      <c r="B62" s="26">
        <f t="shared" ref="B62:O62" si="25">SUM(B53:B61)</f>
        <v>0</v>
      </c>
      <c r="C62" s="26">
        <f t="shared" si="25"/>
        <v>0</v>
      </c>
      <c r="D62" s="26">
        <f t="shared" si="25"/>
        <v>0</v>
      </c>
      <c r="E62" s="26">
        <f t="shared" si="25"/>
        <v>0</v>
      </c>
      <c r="F62" s="26">
        <f t="shared" si="25"/>
        <v>0</v>
      </c>
      <c r="G62" s="26">
        <f t="shared" si="25"/>
        <v>0</v>
      </c>
      <c r="H62" s="26">
        <f t="shared" si="25"/>
        <v>0</v>
      </c>
      <c r="I62" s="26">
        <f t="shared" si="25"/>
        <v>0</v>
      </c>
      <c r="J62" s="26">
        <f t="shared" si="25"/>
        <v>0</v>
      </c>
      <c r="K62" s="26">
        <f t="shared" si="25"/>
        <v>0</v>
      </c>
      <c r="L62" s="26">
        <f t="shared" si="25"/>
        <v>0</v>
      </c>
      <c r="M62" s="26">
        <f t="shared" si="25"/>
        <v>-6</v>
      </c>
      <c r="N62" s="26">
        <f t="shared" si="25"/>
        <v>-6</v>
      </c>
      <c r="O62" s="26">
        <f t="shared" si="25"/>
        <v>6</v>
      </c>
      <c r="P62" s="41"/>
    </row>
    <row r="63" spans="1:31" x14ac:dyDescent="0.3">
      <c r="AE63" s="28"/>
    </row>
  </sheetData>
  <mergeCells count="2">
    <mergeCell ref="A1:P1"/>
    <mergeCell ref="A27:P27"/>
  </mergeCells>
  <pageMargins left="0.25" right="0.25" top="0.75" bottom="0.75" header="0.3" footer="0.3"/>
  <pageSetup paperSize="9" scale="4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</dc:creator>
  <cp:lastModifiedBy>Cristina</cp:lastModifiedBy>
  <cp:lastPrinted>2014-12-01T16:02:07Z</cp:lastPrinted>
  <dcterms:created xsi:type="dcterms:W3CDTF">2014-12-01T15:57:47Z</dcterms:created>
  <dcterms:modified xsi:type="dcterms:W3CDTF">2014-12-01T16:02:25Z</dcterms:modified>
</cp:coreProperties>
</file>