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55" windowWidth="18195" windowHeight="11340" firstSheet="2" activeTab="7"/>
  </bookViews>
  <sheets>
    <sheet name="PRESUPOSTO" sheetId="4" r:id="rId1"/>
    <sheet name="PLANO DE INVESTIMENTO" sheetId="1" r:id="rId2"/>
    <sheet name="PLANO DE FINANC." sheetId="10" r:id="rId3"/>
    <sheet name="F.S.E" sheetId="6" r:id="rId4"/>
    <sheet name="INVENTÁRIO" sheetId="11" r:id="rId5"/>
    <sheet name="COMPRAS" sheetId="9" r:id="rId6"/>
    <sheet name="D.R previsionais" sheetId="5" r:id="rId7"/>
    <sheet name="PESSOAL (2)" sheetId="12" r:id="rId8"/>
    <sheet name="IRS" sheetId="8" r:id="rId9"/>
  </sheets>
  <calcPr calcId="145621"/>
</workbook>
</file>

<file path=xl/calcChain.xml><?xml version="1.0" encoding="utf-8"?>
<calcChain xmlns="http://schemas.openxmlformats.org/spreadsheetml/2006/main">
  <c r="D39" i="9" l="1"/>
  <c r="D41" i="9" s="1"/>
  <c r="E42" i="9" s="1"/>
  <c r="D42" i="9"/>
  <c r="E24" i="9"/>
  <c r="F24" i="9" s="1"/>
  <c r="G24" i="9" s="1"/>
  <c r="E25" i="9"/>
  <c r="F25" i="9" s="1"/>
  <c r="G25" i="9" s="1"/>
  <c r="E26" i="9"/>
  <c r="F26" i="9" s="1"/>
  <c r="G26" i="9" s="1"/>
  <c r="E27" i="9"/>
  <c r="F27" i="9" s="1"/>
  <c r="G27" i="9" s="1"/>
  <c r="E28" i="9"/>
  <c r="F28" i="9" s="1"/>
  <c r="G28" i="9" s="1"/>
  <c r="E29" i="9"/>
  <c r="F29" i="9" s="1"/>
  <c r="G29" i="9" s="1"/>
  <c r="E30" i="9"/>
  <c r="F30" i="9" s="1"/>
  <c r="G30" i="9" s="1"/>
  <c r="E31" i="9"/>
  <c r="F31" i="9" s="1"/>
  <c r="G31" i="9" s="1"/>
  <c r="E32" i="9"/>
  <c r="F32" i="9" s="1"/>
  <c r="G32" i="9" s="1"/>
  <c r="E33" i="9"/>
  <c r="F33" i="9" s="1"/>
  <c r="G33" i="9" s="1"/>
  <c r="E34" i="9"/>
  <c r="F34" i="9" s="1"/>
  <c r="G34" i="9" s="1"/>
  <c r="E35" i="9"/>
  <c r="F35" i="9" s="1"/>
  <c r="G35" i="9" s="1"/>
  <c r="E36" i="9"/>
  <c r="F36" i="9" s="1"/>
  <c r="G36" i="9" s="1"/>
  <c r="E37" i="9"/>
  <c r="F37" i="9" s="1"/>
  <c r="G37" i="9" s="1"/>
  <c r="E38" i="9"/>
  <c r="F38" i="9" s="1"/>
  <c r="G38" i="9" s="1"/>
  <c r="E23" i="9"/>
  <c r="F23" i="9" s="1"/>
  <c r="D43" i="9" l="1"/>
  <c r="F39" i="9"/>
  <c r="F41" i="9" s="1"/>
  <c r="E39" i="9"/>
  <c r="E41" i="9" s="1"/>
  <c r="G23" i="9"/>
  <c r="G42" i="9" l="1"/>
  <c r="F42" i="9"/>
  <c r="F43" i="9" s="1"/>
  <c r="E43" i="9"/>
  <c r="G39" i="9"/>
  <c r="G41" i="9" s="1"/>
  <c r="G43" i="9" l="1"/>
  <c r="F19" i="9" l="1"/>
  <c r="D18" i="9" l="1"/>
  <c r="E18" i="9" s="1"/>
  <c r="D17" i="9"/>
  <c r="E17" i="9" s="1"/>
  <c r="D16" i="9"/>
  <c r="E16" i="9" s="1"/>
  <c r="D15" i="9"/>
  <c r="E15" i="9" s="1"/>
  <c r="D14" i="9"/>
  <c r="E14" i="9" s="1"/>
  <c r="D13" i="9"/>
  <c r="E13" i="9" s="1"/>
  <c r="D12" i="9"/>
  <c r="E12" i="9" s="1"/>
  <c r="D11" i="9"/>
  <c r="E11" i="9" s="1"/>
  <c r="D10" i="9"/>
  <c r="E10" i="9" s="1"/>
  <c r="D9" i="9"/>
  <c r="E9" i="9" s="1"/>
  <c r="D8" i="9"/>
  <c r="E8" i="9" s="1"/>
  <c r="D7" i="9"/>
  <c r="E7" i="9" s="1"/>
  <c r="D6" i="9"/>
  <c r="E6" i="9" s="1"/>
  <c r="D5" i="9"/>
  <c r="D4" i="9"/>
  <c r="E4" i="9" s="1"/>
  <c r="D3" i="9"/>
  <c r="E3" i="9" s="1"/>
  <c r="E28" i="6"/>
  <c r="F28" i="6"/>
  <c r="G28" i="6"/>
  <c r="D28" i="6"/>
  <c r="D30" i="6"/>
  <c r="E30" i="6"/>
  <c r="F30" i="6"/>
  <c r="G30" i="6"/>
  <c r="D31" i="6"/>
  <c r="E31" i="6"/>
  <c r="F31" i="6"/>
  <c r="G31" i="6"/>
  <c r="D32" i="6"/>
  <c r="E32" i="6"/>
  <c r="F32" i="6"/>
  <c r="G32" i="6"/>
  <c r="D33" i="6"/>
  <c r="E33" i="6"/>
  <c r="F33" i="6"/>
  <c r="G33" i="6"/>
  <c r="D34" i="6"/>
  <c r="E34" i="6"/>
  <c r="F34" i="6"/>
  <c r="G34" i="6"/>
  <c r="E29" i="6"/>
  <c r="F29" i="6"/>
  <c r="G29" i="6"/>
  <c r="D29" i="6"/>
  <c r="E27" i="6"/>
  <c r="F27" i="6"/>
  <c r="G27" i="6"/>
  <c r="E26" i="6"/>
  <c r="E25" i="6" s="1"/>
  <c r="E35" i="6" s="1"/>
  <c r="F26" i="6"/>
  <c r="F25" i="6" s="1"/>
  <c r="F35" i="6" s="1"/>
  <c r="G26" i="6"/>
  <c r="G25" i="6" s="1"/>
  <c r="G35" i="6" s="1"/>
  <c r="D27" i="6"/>
  <c r="D26" i="6"/>
  <c r="D25" i="6" s="1"/>
  <c r="D35" i="6" s="1"/>
  <c r="D22" i="6"/>
  <c r="E22" i="6"/>
  <c r="F22" i="6"/>
  <c r="G22" i="6"/>
  <c r="D23" i="6"/>
  <c r="E23" i="6"/>
  <c r="F23" i="6"/>
  <c r="G23" i="6"/>
  <c r="D24" i="6"/>
  <c r="E24" i="6"/>
  <c r="F24" i="6"/>
  <c r="G24" i="6"/>
  <c r="E21" i="6"/>
  <c r="E20" i="6" s="1"/>
  <c r="F21" i="6"/>
  <c r="F20" i="6" s="1"/>
  <c r="G21" i="6"/>
  <c r="G20" i="6" s="1"/>
  <c r="D21" i="6"/>
  <c r="D20" i="6" s="1"/>
  <c r="G16" i="6"/>
  <c r="G17" i="6"/>
  <c r="G18" i="6"/>
  <c r="G19" i="6"/>
  <c r="F16" i="6"/>
  <c r="F17" i="6"/>
  <c r="F18" i="6"/>
  <c r="F19" i="6"/>
  <c r="F15" i="6"/>
  <c r="F14" i="6" s="1"/>
  <c r="G15" i="6"/>
  <c r="G14" i="6" s="1"/>
  <c r="E16" i="6"/>
  <c r="E17" i="6"/>
  <c r="E18" i="6"/>
  <c r="E19" i="6"/>
  <c r="E15" i="6"/>
  <c r="E14" i="6" s="1"/>
  <c r="D16" i="6"/>
  <c r="D17" i="6"/>
  <c r="D18" i="6"/>
  <c r="D19" i="6"/>
  <c r="D15" i="6"/>
  <c r="D14" i="6" s="1"/>
  <c r="G9" i="6"/>
  <c r="G10" i="6"/>
  <c r="G12" i="6"/>
  <c r="G13" i="6"/>
  <c r="E8" i="6"/>
  <c r="F8" i="6"/>
  <c r="G8" i="6"/>
  <c r="D8" i="6"/>
  <c r="F12" i="6"/>
  <c r="F13" i="6"/>
  <c r="F9" i="6"/>
  <c r="F10" i="6"/>
  <c r="E9" i="6"/>
  <c r="E10" i="6"/>
  <c r="E12" i="6"/>
  <c r="E13" i="6"/>
  <c r="D12" i="6"/>
  <c r="D13" i="6"/>
  <c r="D10" i="6"/>
  <c r="D9" i="6"/>
  <c r="E5" i="9" l="1"/>
  <c r="J5" i="9" s="1"/>
  <c r="G6" i="9"/>
  <c r="J6" i="9"/>
  <c r="I6" i="9"/>
  <c r="I10" i="9"/>
  <c r="H10" i="9"/>
  <c r="J10" i="9"/>
  <c r="J14" i="9"/>
  <c r="G14" i="9"/>
  <c r="I14" i="9"/>
  <c r="I18" i="9"/>
  <c r="J18" i="9"/>
  <c r="H3" i="9"/>
  <c r="I3" i="9"/>
  <c r="J3" i="9"/>
  <c r="G7" i="9"/>
  <c r="J7" i="9"/>
  <c r="I7" i="9"/>
  <c r="I11" i="9"/>
  <c r="J11" i="9"/>
  <c r="H11" i="9"/>
  <c r="J15" i="9"/>
  <c r="I15" i="9"/>
  <c r="H15" i="9"/>
  <c r="I4" i="9"/>
  <c r="J4" i="9"/>
  <c r="H4" i="9"/>
  <c r="J8" i="9"/>
  <c r="I8" i="9"/>
  <c r="H8" i="9"/>
  <c r="H14" i="9"/>
  <c r="I12" i="9"/>
  <c r="H13" i="9"/>
  <c r="H12" i="9"/>
  <c r="J12" i="9"/>
  <c r="J16" i="9"/>
  <c r="I16" i="9"/>
  <c r="H16" i="9"/>
  <c r="J9" i="9"/>
  <c r="H9" i="9"/>
  <c r="I9" i="9"/>
  <c r="G13" i="9"/>
  <c r="I13" i="9"/>
  <c r="J13" i="9"/>
  <c r="J17" i="9"/>
  <c r="H17" i="9"/>
  <c r="I17" i="9"/>
  <c r="G10" i="9"/>
  <c r="G18" i="9"/>
  <c r="H18" i="9"/>
  <c r="G3" i="9"/>
  <c r="G11" i="9"/>
  <c r="G15" i="9"/>
  <c r="G4" i="9"/>
  <c r="G8" i="9"/>
  <c r="G12" i="9"/>
  <c r="G16" i="9"/>
  <c r="G9" i="9"/>
  <c r="G17" i="9"/>
  <c r="D11" i="6"/>
  <c r="C11" i="6" s="1"/>
  <c r="G11" i="6" s="1"/>
  <c r="G7" i="6" s="1"/>
  <c r="H5" i="9" l="1"/>
  <c r="H6" i="9"/>
  <c r="G5" i="9"/>
  <c r="G19" i="9" s="1"/>
  <c r="D46" i="9" s="1"/>
  <c r="H7" i="9"/>
  <c r="I5" i="9"/>
  <c r="J19" i="9" s="1"/>
  <c r="G46" i="9" s="1"/>
  <c r="D7" i="6"/>
  <c r="F11" i="6"/>
  <c r="F7" i="6" s="1"/>
  <c r="E11" i="6"/>
  <c r="E7" i="6" s="1"/>
  <c r="I19" i="9" l="1"/>
  <c r="F46" i="9" s="1"/>
  <c r="H19" i="9"/>
  <c r="E46" i="9" s="1"/>
  <c r="H22" i="12"/>
  <c r="H23" i="12"/>
  <c r="K23" i="12" s="1"/>
  <c r="H24" i="12"/>
  <c r="N24" i="12" s="1"/>
  <c r="H25" i="12"/>
  <c r="K25" i="12" s="1"/>
  <c r="H21" i="12"/>
  <c r="P21" i="12" s="1"/>
  <c r="N21" i="12"/>
  <c r="O57" i="12"/>
  <c r="O60" i="12" s="1"/>
  <c r="M57" i="12"/>
  <c r="M60" i="12" s="1"/>
  <c r="J57" i="12"/>
  <c r="J60" i="12" s="1"/>
  <c r="O56" i="12"/>
  <c r="M56" i="12"/>
  <c r="J56" i="12"/>
  <c r="J58" i="12" s="1"/>
  <c r="F49" i="12"/>
  <c r="E49" i="12"/>
  <c r="F48" i="12"/>
  <c r="E48" i="12"/>
  <c r="E50" i="12" s="1"/>
  <c r="F50" i="12" s="1"/>
  <c r="P38" i="12"/>
  <c r="N38" i="12"/>
  <c r="K38" i="12"/>
  <c r="P37" i="12"/>
  <c r="N37" i="12"/>
  <c r="K37" i="12"/>
  <c r="P36" i="12"/>
  <c r="N36" i="12"/>
  <c r="K36" i="12"/>
  <c r="P35" i="12"/>
  <c r="N35" i="12"/>
  <c r="K35" i="12"/>
  <c r="P34" i="12"/>
  <c r="N34" i="12"/>
  <c r="K34" i="12"/>
  <c r="P33" i="12"/>
  <c r="N33" i="12"/>
  <c r="K33" i="12"/>
  <c r="P32" i="12"/>
  <c r="N32" i="12"/>
  <c r="K32" i="12"/>
  <c r="P31" i="12"/>
  <c r="N31" i="12"/>
  <c r="K31" i="12"/>
  <c r="P30" i="12"/>
  <c r="N30" i="12"/>
  <c r="K30" i="12"/>
  <c r="P29" i="12"/>
  <c r="N29" i="12"/>
  <c r="K29" i="12"/>
  <c r="P28" i="12"/>
  <c r="N28" i="12"/>
  <c r="K28" i="12"/>
  <c r="P27" i="12"/>
  <c r="N27" i="12"/>
  <c r="K27" i="12"/>
  <c r="P26" i="12"/>
  <c r="N26" i="12"/>
  <c r="K26" i="12"/>
  <c r="N25" i="12"/>
  <c r="P23" i="12"/>
  <c r="N23" i="12"/>
  <c r="P22" i="12"/>
  <c r="N22" i="12"/>
  <c r="K22" i="12"/>
  <c r="P20" i="12"/>
  <c r="N20" i="12"/>
  <c r="K20" i="12"/>
  <c r="P19" i="12"/>
  <c r="N19" i="12"/>
  <c r="K19" i="12"/>
  <c r="P18" i="12"/>
  <c r="N18" i="12"/>
  <c r="K18" i="12"/>
  <c r="P17" i="12"/>
  <c r="N17" i="12"/>
  <c r="K17" i="12"/>
  <c r="D11" i="12"/>
  <c r="C11" i="12"/>
  <c r="E10" i="12"/>
  <c r="F10" i="12" s="1"/>
  <c r="E9" i="12"/>
  <c r="F9" i="12" s="1"/>
  <c r="E8" i="12"/>
  <c r="F8" i="12" s="1"/>
  <c r="E7" i="12"/>
  <c r="F7" i="12" s="1"/>
  <c r="F6" i="12"/>
  <c r="E6" i="12"/>
  <c r="E5" i="12"/>
  <c r="F5" i="12" s="1"/>
  <c r="P25" i="12" l="1"/>
  <c r="P24" i="12"/>
  <c r="P39" i="12" s="1"/>
  <c r="P42" i="12" s="1"/>
  <c r="M58" i="12"/>
  <c r="O58" i="12"/>
  <c r="K24" i="12"/>
  <c r="K21" i="12"/>
  <c r="K39" i="12" s="1"/>
  <c r="K42" i="12" s="1"/>
  <c r="N39" i="12"/>
  <c r="N42" i="12" s="1"/>
  <c r="F11" i="12"/>
  <c r="E11" i="12"/>
  <c r="I17" i="11" l="1"/>
  <c r="I21" i="11"/>
  <c r="I23" i="11"/>
  <c r="I33" i="11"/>
  <c r="I37" i="11"/>
  <c r="I39" i="11"/>
  <c r="I49" i="11"/>
  <c r="I53" i="11"/>
  <c r="I55" i="11"/>
  <c r="I65" i="11"/>
  <c r="I3" i="11"/>
  <c r="H4" i="11"/>
  <c r="I4" i="11" s="1"/>
  <c r="H5" i="11"/>
  <c r="I5" i="11" s="1"/>
  <c r="H6" i="11"/>
  <c r="I6" i="11" s="1"/>
  <c r="H7" i="11"/>
  <c r="I7" i="11" s="1"/>
  <c r="H8" i="11"/>
  <c r="I8" i="11" s="1"/>
  <c r="H9" i="11"/>
  <c r="I9" i="11" s="1"/>
  <c r="H10" i="11"/>
  <c r="I10" i="11" s="1"/>
  <c r="H11" i="11"/>
  <c r="I11" i="11" s="1"/>
  <c r="H12" i="11"/>
  <c r="I12" i="11" s="1"/>
  <c r="H13" i="11"/>
  <c r="I13" i="11" s="1"/>
  <c r="H14" i="11"/>
  <c r="I14" i="11" s="1"/>
  <c r="H15" i="11"/>
  <c r="I15" i="11" s="1"/>
  <c r="H16" i="11"/>
  <c r="I16" i="11" s="1"/>
  <c r="H17" i="11"/>
  <c r="H18" i="11"/>
  <c r="I18" i="11" s="1"/>
  <c r="H19" i="11"/>
  <c r="I19" i="11" s="1"/>
  <c r="H20" i="11"/>
  <c r="I20" i="11" s="1"/>
  <c r="H21" i="11"/>
  <c r="H22" i="11"/>
  <c r="I22" i="11" s="1"/>
  <c r="H23" i="11"/>
  <c r="H24" i="11"/>
  <c r="I24" i="11" s="1"/>
  <c r="H25" i="11"/>
  <c r="I25" i="11" s="1"/>
  <c r="H26" i="11"/>
  <c r="I26" i="11" s="1"/>
  <c r="H27" i="11"/>
  <c r="I27" i="11" s="1"/>
  <c r="H28" i="11"/>
  <c r="I28" i="11" s="1"/>
  <c r="H29" i="11"/>
  <c r="I29" i="11" s="1"/>
  <c r="H30" i="11"/>
  <c r="I30" i="11" s="1"/>
  <c r="H31" i="11"/>
  <c r="I31" i="11" s="1"/>
  <c r="H32" i="11"/>
  <c r="I32" i="11" s="1"/>
  <c r="H33" i="11"/>
  <c r="H34" i="11"/>
  <c r="I34" i="11" s="1"/>
  <c r="H35" i="11"/>
  <c r="I35" i="11" s="1"/>
  <c r="H36" i="11"/>
  <c r="I36" i="11" s="1"/>
  <c r="H37" i="11"/>
  <c r="H38" i="11"/>
  <c r="I38" i="11" s="1"/>
  <c r="H39" i="11"/>
  <c r="H40" i="11"/>
  <c r="I40" i="11" s="1"/>
  <c r="H41" i="11"/>
  <c r="I41" i="11" s="1"/>
  <c r="H42" i="11"/>
  <c r="I42" i="11" s="1"/>
  <c r="H43" i="11"/>
  <c r="I43" i="11" s="1"/>
  <c r="H44" i="11"/>
  <c r="I44" i="11" s="1"/>
  <c r="H45" i="11"/>
  <c r="I45" i="11" s="1"/>
  <c r="H46" i="11"/>
  <c r="I46" i="11" s="1"/>
  <c r="H47" i="11"/>
  <c r="I47" i="11" s="1"/>
  <c r="H48" i="11"/>
  <c r="I48" i="11" s="1"/>
  <c r="H49" i="11"/>
  <c r="H50" i="11"/>
  <c r="I50" i="11" s="1"/>
  <c r="H51" i="11"/>
  <c r="I51" i="11" s="1"/>
  <c r="H52" i="11"/>
  <c r="I52" i="11" s="1"/>
  <c r="H53" i="11"/>
  <c r="H54" i="11"/>
  <c r="I54" i="11" s="1"/>
  <c r="H55" i="11"/>
  <c r="H56" i="11"/>
  <c r="I56" i="11" s="1"/>
  <c r="H57" i="11"/>
  <c r="I57" i="11" s="1"/>
  <c r="H58" i="11"/>
  <c r="I58" i="11" s="1"/>
  <c r="H59" i="11"/>
  <c r="I59" i="11" s="1"/>
  <c r="H60" i="11"/>
  <c r="I60" i="11" s="1"/>
  <c r="H61" i="11"/>
  <c r="I61" i="11" s="1"/>
  <c r="H62" i="11"/>
  <c r="I62" i="11" s="1"/>
  <c r="H63" i="11"/>
  <c r="I63" i="11" s="1"/>
  <c r="H64" i="11"/>
  <c r="I64" i="11" s="1"/>
  <c r="H65" i="11"/>
  <c r="H66" i="11"/>
  <c r="I66" i="11" s="1"/>
  <c r="H67" i="11"/>
  <c r="I67" i="11" s="1"/>
  <c r="H68" i="11"/>
  <c r="I68" i="11" s="1"/>
  <c r="H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3" i="11"/>
  <c r="G69" i="11" l="1"/>
  <c r="H69" i="11" s="1"/>
  <c r="I69" i="11" s="1"/>
  <c r="D40" i="1"/>
  <c r="D24" i="1" l="1"/>
  <c r="D11" i="1"/>
  <c r="D8" i="1" l="1"/>
  <c r="E25" i="5" l="1"/>
  <c r="E24" i="5"/>
  <c r="F23" i="5"/>
  <c r="F26" i="5" s="1"/>
  <c r="G23" i="5"/>
  <c r="G24" i="5" s="1"/>
  <c r="G25" i="5" s="1"/>
  <c r="H23" i="5"/>
  <c r="E27" i="5"/>
  <c r="E28" i="5" s="1"/>
  <c r="H26" i="5" l="1"/>
  <c r="H27" i="5" s="1"/>
  <c r="H28" i="5" s="1"/>
  <c r="F24" i="5"/>
  <c r="F25" i="5" s="1"/>
  <c r="G26" i="5" s="1"/>
  <c r="G27" i="5" s="1"/>
  <c r="G28" i="5" s="1"/>
  <c r="H24" i="5"/>
  <c r="H25" i="5" s="1"/>
  <c r="F27" i="5"/>
  <c r="F28" i="5" s="1"/>
</calcChain>
</file>

<file path=xl/sharedStrings.xml><?xml version="1.0" encoding="utf-8"?>
<sst xmlns="http://schemas.openxmlformats.org/spreadsheetml/2006/main" count="591" uniqueCount="322">
  <si>
    <t>PLANO DE INVESTIMENTO</t>
  </si>
  <si>
    <t>Rubricas</t>
  </si>
  <si>
    <t>1. Activos Fixos Tangiveis</t>
  </si>
  <si>
    <t>1 ª Trimestre</t>
  </si>
  <si>
    <t>2º Trimestre</t>
  </si>
  <si>
    <t>3º Trimestre</t>
  </si>
  <si>
    <t>L. Finan</t>
  </si>
  <si>
    <t>4º Trimestre</t>
  </si>
  <si>
    <t>Encarregado</t>
  </si>
  <si>
    <t>Total</t>
  </si>
  <si>
    <t xml:space="preserve">Colaboradores </t>
  </si>
  <si>
    <t>Empregado administrativo</t>
  </si>
  <si>
    <t>Operadores de máquina</t>
  </si>
  <si>
    <t xml:space="preserve">Serventes </t>
  </si>
  <si>
    <t xml:space="preserve">Motorista de pesados </t>
  </si>
  <si>
    <t>Mecânico</t>
  </si>
  <si>
    <t>Remuneração base mensal (minimo)</t>
  </si>
  <si>
    <t>Ano 2012</t>
  </si>
  <si>
    <t>Nº empregados</t>
  </si>
  <si>
    <t>Filetes de Pescada</t>
  </si>
  <si>
    <t>Pescada a posta</t>
  </si>
  <si>
    <t xml:space="preserve">Bacalhau desfiados </t>
  </si>
  <si>
    <t>Filetes de badejos</t>
  </si>
  <si>
    <t>Lulas limpas</t>
  </si>
  <si>
    <t>Postas finas de bacalhau</t>
  </si>
  <si>
    <t>Lombos de bacalhau</t>
  </si>
  <si>
    <t>Grelha salarial ao Pessoal</t>
  </si>
  <si>
    <t>DEMONSTRAÇÃO DE RESULTADOS</t>
  </si>
  <si>
    <t>RENDIMENTOS E GASTOS</t>
  </si>
  <si>
    <t>Vendas e serviços prestados</t>
  </si>
  <si>
    <t>Subsídios à exploração</t>
  </si>
  <si>
    <t xml:space="preserve">Ganhos/perdas imp.de subsid. </t>
  </si>
  <si>
    <t>Variação nos inventários prod.</t>
  </si>
  <si>
    <t>Trabalhos p/própria entidade</t>
  </si>
  <si>
    <t>CMVMC</t>
  </si>
  <si>
    <t>Fornec.serv.externos</t>
  </si>
  <si>
    <t>Gastos com pessoal</t>
  </si>
  <si>
    <t>Imparidade de inventários</t>
  </si>
  <si>
    <t>Imparidade dívidas receber</t>
  </si>
  <si>
    <t>Provisões(aument./reduções)</t>
  </si>
  <si>
    <t>Imparidade inv.não dep./amort.</t>
  </si>
  <si>
    <t>Aumentos/reduções justo valor</t>
  </si>
  <si>
    <t>Outros rendimentos e ganhos</t>
  </si>
  <si>
    <t>Outros gastos e perdas</t>
  </si>
  <si>
    <t>Result.antes dep.gastos fin.imp.</t>
  </si>
  <si>
    <t>Gastos/reversões dep.e amort.</t>
  </si>
  <si>
    <t>Imparidade activos dep/amort.</t>
  </si>
  <si>
    <t>Resultado operacional</t>
  </si>
  <si>
    <t>Juros e rend.similares obtidos</t>
  </si>
  <si>
    <t>Juros e gastos simil.suportados</t>
  </si>
  <si>
    <t>Resultado antes de imposto</t>
  </si>
  <si>
    <t>Impostos s/rendim.período</t>
  </si>
  <si>
    <t>Resultado Líquido do Período</t>
  </si>
  <si>
    <t>6221 - Trabalhos Especializados</t>
  </si>
  <si>
    <t>6222 - Publicidade e propaganda</t>
  </si>
  <si>
    <t>6223 - Vigilância e Segurança</t>
  </si>
  <si>
    <t>6226 - Conservação e reparação</t>
  </si>
  <si>
    <t>6241 - Electricidade</t>
  </si>
  <si>
    <t>6242 - Combustíveis</t>
  </si>
  <si>
    <t>6243 - Água</t>
  </si>
  <si>
    <t>625 - Deslocações estadias e transporte</t>
  </si>
  <si>
    <t>6253 - Transporte de mercadoria</t>
  </si>
  <si>
    <t>626 - Serviços diversos</t>
  </si>
  <si>
    <t>6263 - Seguros</t>
  </si>
  <si>
    <t>6265 - Contencioso e Notariado</t>
  </si>
  <si>
    <t>6267 - Limpeza, Higiene e Conforto</t>
  </si>
  <si>
    <t xml:space="preserve">1º Trimestre </t>
  </si>
  <si>
    <t xml:space="preserve">2º Trimestre </t>
  </si>
  <si>
    <t xml:space="preserve">3º Trimestre </t>
  </si>
  <si>
    <t xml:space="preserve">4º Trimestre </t>
  </si>
  <si>
    <t>Trimestres</t>
  </si>
  <si>
    <t>62 - Fornecimentos de serviços externos (FSE)</t>
  </si>
  <si>
    <t>Custo total/mês</t>
  </si>
  <si>
    <t>Conta 6- Gastos</t>
  </si>
  <si>
    <t>6266 - Despesas de representação</t>
  </si>
  <si>
    <t>6268 - Outros Serviços</t>
  </si>
  <si>
    <t>624 - Energia  e Fluidos</t>
  </si>
  <si>
    <t>RUBRICAS</t>
  </si>
  <si>
    <t xml:space="preserve">Remuneração base mensal </t>
  </si>
  <si>
    <t>Remuneração base mensal total</t>
  </si>
  <si>
    <t>Remuneração anual</t>
  </si>
  <si>
    <t>43 -Activos fixos tangíveis</t>
  </si>
  <si>
    <t>432 - edifícios e outras construções</t>
  </si>
  <si>
    <t>434 - Equipamento de Transporte:</t>
  </si>
  <si>
    <t>435 - Equipamento administrativo</t>
  </si>
  <si>
    <t>431 - Terenos e recursos naturais</t>
  </si>
  <si>
    <t>433 - Equipamento básico</t>
  </si>
  <si>
    <t>4342 -Viatura ligeira de mercadorias</t>
  </si>
  <si>
    <t xml:space="preserve">4343 -Camioneta de 3500 kgs  </t>
  </si>
  <si>
    <t>4311 - Terrenos de exploração</t>
  </si>
  <si>
    <t>4321 -Instalações de uso especifico</t>
  </si>
  <si>
    <t>4331 - Tipos e cortantes</t>
  </si>
  <si>
    <t>4332 - Maquinaria de uso especifico</t>
  </si>
  <si>
    <t>4333 - Máquina de empacotamento</t>
  </si>
  <si>
    <t>4334 -Camara frigorifica</t>
  </si>
  <si>
    <t>4335 - Máquina de filetagem</t>
  </si>
  <si>
    <t>4336 - Túnel de Congelação</t>
  </si>
  <si>
    <t>4337 - Máquina de vidragem</t>
  </si>
  <si>
    <t>4338 - Depósito de azoto 1000l</t>
  </si>
  <si>
    <t>4339 - Trituradora</t>
  </si>
  <si>
    <t xml:space="preserve">43310 - Serra de corte  </t>
  </si>
  <si>
    <t>TOTAL DE INVESTIMENTO</t>
  </si>
  <si>
    <t>4351 - Computador</t>
  </si>
  <si>
    <t>4352 - Impressora</t>
  </si>
  <si>
    <t>4353 - Secretárias</t>
  </si>
  <si>
    <t>4354 - Mesa</t>
  </si>
  <si>
    <t>4355 - Cadeiras</t>
  </si>
  <si>
    <t>QTDs</t>
  </si>
  <si>
    <t>Custo de aquisição</t>
  </si>
  <si>
    <t xml:space="preserve">43311 - Eqipamentos de centros de fromação profissional </t>
  </si>
  <si>
    <t>4341 - Viatura ligeira de passageiros (BMW)</t>
  </si>
  <si>
    <t>TOTAL 43 - ATIVOS FIXOS TANGIVEIS</t>
  </si>
  <si>
    <t>SUB-TOTAL 1- (431)</t>
  </si>
  <si>
    <t>SUB-TOTAL 2- (432)</t>
  </si>
  <si>
    <t>SUB-TOTAL 3 - (433)</t>
  </si>
  <si>
    <t>SUB-TOTAL 4 - (434)</t>
  </si>
  <si>
    <t>SUB-TOTAL 5 - (435)</t>
  </si>
  <si>
    <t>2. Activos Intangiveis</t>
  </si>
  <si>
    <t>4431 - Programas de computador ( software de gestão)</t>
  </si>
  <si>
    <t>TOTAL 44 - ATIVOS  INTANGIVEIS</t>
  </si>
  <si>
    <t>TABELAS DE RETENÇÃO NA FONTE PARA  O CONTINENTE - 2012</t>
  </si>
  <si>
    <t xml:space="preserve">TABELA I - TRABALHO DEPENDENTE </t>
  </si>
  <si>
    <t>NÃO CASADO</t>
  </si>
  <si>
    <t>Remuneração Mensal  Euros</t>
  </si>
  <si>
    <t>Número de dependentes</t>
  </si>
  <si>
    <t>5 ou mais</t>
  </si>
  <si>
    <t>Até</t>
  </si>
  <si>
    <t>T A B E L A II - TRABALHO DEPENDENTE</t>
  </si>
  <si>
    <t>CASADO UNICO TITULAR</t>
  </si>
  <si>
    <t>T A B E L A III - TRABALHO DEPENDENTE</t>
  </si>
  <si>
    <t>CASADO DOIS TITULARES</t>
  </si>
  <si>
    <t>Privado</t>
  </si>
  <si>
    <t>T A B E L A I V - TRABALHO DEPENDENTE</t>
  </si>
  <si>
    <t>NÃO CASADO - DEFICIENTE</t>
  </si>
  <si>
    <t>Superior a</t>
  </si>
  <si>
    <t>T A B E L A   V - TRABALHO DEPENDENTE</t>
  </si>
  <si>
    <t>CASADO UNICO TITULAR - DEFICIENTE</t>
  </si>
  <si>
    <t>T A B E L A VI - TRABALHO DEPENDENTE</t>
  </si>
  <si>
    <t>CASADO DOIS TITULARES - DEFICIENTE</t>
  </si>
  <si>
    <t>Atum</t>
  </si>
  <si>
    <t>Carapau</t>
  </si>
  <si>
    <t>Badejos</t>
  </si>
  <si>
    <t>Lulas</t>
  </si>
  <si>
    <t>Pescada</t>
  </si>
  <si>
    <t>Polvos</t>
  </si>
  <si>
    <t>Salmão</t>
  </si>
  <si>
    <t>Postas de Salmão</t>
  </si>
  <si>
    <t>Linguado</t>
  </si>
  <si>
    <t>Filetes de Linguado</t>
  </si>
  <si>
    <t>Sardinha</t>
  </si>
  <si>
    <t>Tipos de Peixes</t>
  </si>
  <si>
    <t>Solha</t>
  </si>
  <si>
    <t>Postas de Solha</t>
  </si>
  <si>
    <t>Filetes de Solha</t>
  </si>
  <si>
    <t>Preço Custo Unit.</t>
  </si>
  <si>
    <t>QTD. (kg)</t>
  </si>
  <si>
    <t>NIF</t>
  </si>
  <si>
    <t>CÓDIGO</t>
  </si>
  <si>
    <t>DESIGNAÇÃO</t>
  </si>
  <si>
    <t>IVA</t>
  </si>
  <si>
    <t>P.M.C.P</t>
  </si>
  <si>
    <t>TOTAL</t>
  </si>
  <si>
    <t>Abrótea Aquicultura</t>
  </si>
  <si>
    <t>Areeiro Aquicultura</t>
  </si>
  <si>
    <t>Arinca Aquicultura</t>
  </si>
  <si>
    <t>Bacalhau Aquicultura</t>
  </si>
  <si>
    <t>Carapau Aquicultura</t>
  </si>
  <si>
    <t>Cherme Aquicultura</t>
  </si>
  <si>
    <t>Choco Aquicultura</t>
  </si>
  <si>
    <t>Dourada Aquicultura</t>
  </si>
  <si>
    <t>Linguado Aquicultura</t>
  </si>
  <si>
    <t>Lula Aquicultura</t>
  </si>
  <si>
    <t>Palmeta Aquicultura</t>
  </si>
  <si>
    <t>Peixe Espada Preto</t>
  </si>
  <si>
    <t>Pescada Aquicultura</t>
  </si>
  <si>
    <t>Raia Aquicultura</t>
  </si>
  <si>
    <t>Red Fish Aquicultura</t>
  </si>
  <si>
    <t>Robalo Aquicultura</t>
  </si>
  <si>
    <t>Sardinha Aquicultura</t>
  </si>
  <si>
    <t>Solha Aquicultura</t>
  </si>
  <si>
    <t>Bacalhau Mar</t>
  </si>
  <si>
    <t>Cherme Mar</t>
  </si>
  <si>
    <t>Dourada Mar</t>
  </si>
  <si>
    <t>Linguado Mar</t>
  </si>
  <si>
    <t>Lulas Mar</t>
  </si>
  <si>
    <t>Polvos Mar</t>
  </si>
  <si>
    <t>Salmão Mar</t>
  </si>
  <si>
    <t>Inventários Productos Acabados</t>
  </si>
  <si>
    <t>Areeiro Aquicultura 1Kg</t>
  </si>
  <si>
    <t>Arinca Aquicultura 1Kg</t>
  </si>
  <si>
    <t>Atum Aquicultura 1Kg</t>
  </si>
  <si>
    <t>Bacalhau Aquicultura 1Kg</t>
  </si>
  <si>
    <t>Carapau Aquicultura 1Kg</t>
  </si>
  <si>
    <t>Cherme Aquicultura 1Kg</t>
  </si>
  <si>
    <t>Choco Aquicultura 1Kg</t>
  </si>
  <si>
    <t>Dourada Aquicultura 1Kg</t>
  </si>
  <si>
    <t>Linguado Aquicultura 1Kg</t>
  </si>
  <si>
    <t>Lula Aquicultura 1Kg</t>
  </si>
  <si>
    <t>Palmeta Aquicultura 1Kg</t>
  </si>
  <si>
    <t>Peixe - Gata Aquicultura</t>
  </si>
  <si>
    <t>Peixe - Gata Aquicultura 1Kg</t>
  </si>
  <si>
    <t>Peixe Espada Preto Aquicultura 1Kg</t>
  </si>
  <si>
    <t>Pescada Aquicultura 1Kg</t>
  </si>
  <si>
    <t>Red Fish Aquicultura 1Kg</t>
  </si>
  <si>
    <t>Robalo Aquicultura 1Kg</t>
  </si>
  <si>
    <t>Sardinha Aquicultura 1Kg</t>
  </si>
  <si>
    <t>Solha Aquicultura 1Kg</t>
  </si>
  <si>
    <t>Areeiro Aquicultura 50 Kg</t>
  </si>
  <si>
    <t>Arinca Aquicultura 50 Kg</t>
  </si>
  <si>
    <t>Bacalhau Aquicultura 50 Kg</t>
  </si>
  <si>
    <t>Cherme Aquicultura 50 Kg</t>
  </si>
  <si>
    <t>Choco Aquicultura 50 Kg</t>
  </si>
  <si>
    <t>Dourada Aquicultura 50 Kg</t>
  </si>
  <si>
    <t>Lula Aquicultura 50 Kg</t>
  </si>
  <si>
    <t>Palmeta  Aquicultura 50 Kg</t>
  </si>
  <si>
    <t>Peixe - Gata Aquicultura 50 Kg</t>
  </si>
  <si>
    <t>Peixe Espada Preto Aquicultura 50 Kg</t>
  </si>
  <si>
    <t>Pescada  Aquicultura 50 Kg</t>
  </si>
  <si>
    <t>Raia Aquicultura 50 Kg</t>
  </si>
  <si>
    <t>Red Fish Aquicultura 50 Kg</t>
  </si>
  <si>
    <t>Solha Aquicultura 50 Kg</t>
  </si>
  <si>
    <t>Bacalhau  Mar 50 Kg</t>
  </si>
  <si>
    <t>Cherme Mar 50 Kg</t>
  </si>
  <si>
    <t>Lulas Mar 50 Kg</t>
  </si>
  <si>
    <t>Polvo Mar 50 Kg</t>
  </si>
  <si>
    <t>Salmão  Mar 50 Kg</t>
  </si>
  <si>
    <t>Linguado  Mar 50 Kg</t>
  </si>
  <si>
    <t xml:space="preserve">Atum Aquicultura </t>
  </si>
  <si>
    <t>Carapau Limpo</t>
  </si>
  <si>
    <t>Abrótea Aquicultura 1kg</t>
  </si>
  <si>
    <t>Preço de venda ( c/ margem de lucro 60%)</t>
  </si>
  <si>
    <t>Preço com IVA</t>
  </si>
  <si>
    <t>Bacalhau mar</t>
  </si>
  <si>
    <t>Postas de Atum</t>
  </si>
  <si>
    <t>Filetes de Atum</t>
  </si>
  <si>
    <t>Polvos Limpos</t>
  </si>
  <si>
    <t>EMPREGADOS</t>
  </si>
  <si>
    <t>Dados gerais empregados</t>
  </si>
  <si>
    <t>IRS</t>
  </si>
  <si>
    <t>Segurança Social</t>
  </si>
  <si>
    <t>Nº</t>
  </si>
  <si>
    <t>Funcionário</t>
  </si>
  <si>
    <t>Nº filhos</t>
  </si>
  <si>
    <t>Estado Civil</t>
  </si>
  <si>
    <t>Valor Bruto Salário</t>
  </si>
  <si>
    <t>Valor</t>
  </si>
  <si>
    <t>NISS</t>
  </si>
  <si>
    <t>Ent. Epregadora</t>
  </si>
  <si>
    <t>Trabalhador</t>
  </si>
  <si>
    <t>Encarregado Filipe Tomás</t>
  </si>
  <si>
    <t>Casado</t>
  </si>
  <si>
    <t>Encarregada Cristina Mateus</t>
  </si>
  <si>
    <t>Solteiro</t>
  </si>
  <si>
    <t>Administ. Joana Pedro</t>
  </si>
  <si>
    <t>Administ. Sara Rodrigues</t>
  </si>
  <si>
    <t>Emp. Máq. André Alves</t>
  </si>
  <si>
    <t>Emp. Máq. Daniel Mateus</t>
  </si>
  <si>
    <t>Emp. Máq. João Dias</t>
  </si>
  <si>
    <t>Emp. Máq. António Manso</t>
  </si>
  <si>
    <t>Emp. Máq. João Pedro</t>
  </si>
  <si>
    <t>Servente  Abilio Alves</t>
  </si>
  <si>
    <t>Servente Adriana Martins</t>
  </si>
  <si>
    <t>Servente Alexandre Batista</t>
  </si>
  <si>
    <t>Servente Ana Conde</t>
  </si>
  <si>
    <t>Servente Beatriz Branco</t>
  </si>
  <si>
    <t>Servente Bruno Carvalho</t>
  </si>
  <si>
    <t>Servente Carlos Tereso</t>
  </si>
  <si>
    <t>Servente Lurdes Filipe</t>
  </si>
  <si>
    <t>Servente Helena Seleno</t>
  </si>
  <si>
    <t>Servente Isabel Antunes</t>
  </si>
  <si>
    <t>Motorista Jorge Santos</t>
  </si>
  <si>
    <t>Motorista Ramiro Tereso</t>
  </si>
  <si>
    <t>Mecânica Joana Alves</t>
  </si>
  <si>
    <t>Total IRS</t>
  </si>
  <si>
    <t>Total Entidade empregadora</t>
  </si>
  <si>
    <t>Total Trabalhador</t>
  </si>
  <si>
    <t>1º Emprego</t>
  </si>
  <si>
    <t>Total Anual IRS</t>
  </si>
  <si>
    <t>Total Anual Ent. Empregadora</t>
  </si>
  <si>
    <t>Total Anual Total</t>
  </si>
  <si>
    <t>Tânia Santos</t>
  </si>
  <si>
    <t>Sónia Mendes</t>
  </si>
  <si>
    <t>Corpo Social</t>
  </si>
  <si>
    <t>Dados gerais</t>
  </si>
  <si>
    <t>Solteira</t>
  </si>
  <si>
    <t>INDICE</t>
  </si>
  <si>
    <t>1- PLANO DE INVESTIMENTO</t>
  </si>
  <si>
    <t>2 - PLANO DE FINANCIAMENTO</t>
  </si>
  <si>
    <t>622 - Subcontratos  Serviços Especializados</t>
  </si>
  <si>
    <t>6224 - Honorários</t>
  </si>
  <si>
    <t>6228 - Outros</t>
  </si>
  <si>
    <t>623 - Materias</t>
  </si>
  <si>
    <t>6231 - Ferramentas e Utensilios de desgaste rápido</t>
  </si>
  <si>
    <t>6232 - Livros e documentação Técnica</t>
  </si>
  <si>
    <t>6234 - Material de escritório</t>
  </si>
  <si>
    <t>6235 - Artigos para oferta</t>
  </si>
  <si>
    <t>6238 - Outros</t>
  </si>
  <si>
    <t>6248 - Outros</t>
  </si>
  <si>
    <t>6258 - Outros</t>
  </si>
  <si>
    <t>TOTAL FSE</t>
  </si>
  <si>
    <t>FORNECIMENTOS DE SERVIÇOES EXTERNOS</t>
  </si>
  <si>
    <t>6262 - Comunicação ( telefone, internet)</t>
  </si>
  <si>
    <t>Preco de 1/5 Kg</t>
  </si>
  <si>
    <t>-</t>
  </si>
  <si>
    <t>QTD 1º S</t>
  </si>
  <si>
    <t>QTD 2º S</t>
  </si>
  <si>
    <t>QTD 3º S</t>
  </si>
  <si>
    <t>QTD 4º S</t>
  </si>
  <si>
    <t>Quantidades de Vendas estimadas</t>
  </si>
  <si>
    <t>Tipos de peixes</t>
  </si>
  <si>
    <t>Produtos Finais</t>
  </si>
  <si>
    <t xml:space="preserve">1º Semestre  </t>
  </si>
  <si>
    <t xml:space="preserve">2º Semestre  </t>
  </si>
  <si>
    <t xml:space="preserve">3º Semestre  </t>
  </si>
  <si>
    <t xml:space="preserve">4º Semestre  </t>
  </si>
  <si>
    <t>PRODUÇÃO</t>
  </si>
  <si>
    <t>CMC</t>
  </si>
  <si>
    <t>QTD  mensal</t>
  </si>
  <si>
    <t>STOCK INICIAL</t>
  </si>
  <si>
    <t>STOCK P. A 1%</t>
  </si>
  <si>
    <t>STOCK M-P - 2% QTDS. COMPRA</t>
  </si>
  <si>
    <t>QTD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</si>
</sst>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0\ _€"/>
    <numFmt numFmtId="166" formatCode="_-* #,##0.000\ &quot;€&quot;_-;\-* #,##0.000\ &quot;€&quot;_-;_-* &quot;-&quot;??\ &quot;€&quot;_-;_-@_-"/>
    <numFmt numFmtId="167" formatCode="_-* #,##0.000\ &quot;€&quot;_-;\-* #,##0.000\ &quot;€&quot;_-;_-* &quot;-&quot;???\ &quot;€&quot;_-;_-@_-"/>
    <numFmt numFmtId="168" formatCode="_-* #,##0.00\ &quot;€&quot;_-;\-* #,##0.00\ &quot;€&quot;_-;_-* &quot;-&quot;???\ &quot;€&quot;_-;_-@_-"/>
    <numFmt numFmtId="169" formatCode="0_ ;\-0\ "/>
  </numFmts>
  <fonts count="38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2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entury Gothic"/>
      <family val="2"/>
    </font>
    <font>
      <sz val="10"/>
      <color indexed="8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ourier New"/>
      <family val="3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8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66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8">
    <xf numFmtId="0" fontId="0" fillId="0" borderId="0"/>
    <xf numFmtId="44" fontId="5" fillId="0" borderId="0" applyFont="0" applyFill="0" applyBorder="0" applyAlignment="0" applyProtection="0"/>
    <xf numFmtId="0" fontId="10" fillId="0" borderId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30" borderId="0" applyNumberFormat="0" applyBorder="0" applyAlignment="0" applyProtection="0"/>
    <xf numFmtId="0" fontId="13" fillId="14" borderId="0" applyNumberFormat="0" applyBorder="0" applyAlignment="0" applyProtection="0"/>
    <xf numFmtId="0" fontId="14" fillId="31" borderId="17" applyNumberFormat="0" applyAlignment="0" applyProtection="0"/>
    <xf numFmtId="0" fontId="15" fillId="32" borderId="19" applyNumberFormat="0" applyAlignment="0" applyProtection="0"/>
    <xf numFmtId="0" fontId="16" fillId="0" borderId="0" applyNumberFormat="0" applyFill="0" applyBorder="0" applyAlignment="0" applyProtection="0"/>
    <xf numFmtId="0" fontId="17" fillId="15" borderId="0" applyNumberFormat="0" applyBorder="0" applyAlignment="0" applyProtection="0"/>
    <xf numFmtId="0" fontId="18" fillId="0" borderId="14" applyNumberFormat="0" applyFill="0" applyAlignment="0" applyProtection="0"/>
    <xf numFmtId="0" fontId="19" fillId="0" borderId="15" applyNumberFormat="0" applyFill="0" applyAlignment="0" applyProtection="0"/>
    <xf numFmtId="0" fontId="20" fillId="0" borderId="16" applyNumberFormat="0" applyFill="0" applyAlignment="0" applyProtection="0"/>
    <xf numFmtId="0" fontId="20" fillId="0" borderId="0" applyNumberFormat="0" applyFill="0" applyBorder="0" applyAlignment="0" applyProtection="0"/>
    <xf numFmtId="0" fontId="21" fillId="18" borderId="17" applyNumberFormat="0" applyAlignment="0" applyProtection="0"/>
    <xf numFmtId="0" fontId="22" fillId="0" borderId="18" applyNumberFormat="0" applyFill="0" applyAlignment="0" applyProtection="0"/>
    <xf numFmtId="0" fontId="23" fillId="33" borderId="0" applyNumberFormat="0" applyBorder="0" applyAlignment="0" applyProtection="0"/>
    <xf numFmtId="0" fontId="10" fillId="34" borderId="20" applyNumberFormat="0" applyFont="0" applyAlignment="0" applyProtection="0"/>
    <xf numFmtId="0" fontId="24" fillId="31" borderId="21" applyNumberFormat="0" applyAlignment="0" applyProtection="0"/>
    <xf numFmtId="9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6" fillId="0" borderId="0" applyNumberFormat="0" applyFill="0" applyBorder="0" applyAlignment="0" applyProtection="0"/>
  </cellStyleXfs>
  <cellXfs count="408">
    <xf numFmtId="0" fontId="0" fillId="0" borderId="0" xfId="0"/>
    <xf numFmtId="44" fontId="3" fillId="0" borderId="1" xfId="0" applyNumberFormat="1" applyFont="1" applyBorder="1" applyAlignment="1">
      <alignment horizontal="right" vertical="center"/>
    </xf>
    <xf numFmtId="44" fontId="1" fillId="5" borderId="1" xfId="0" applyNumberFormat="1" applyFont="1" applyFill="1" applyBorder="1" applyAlignment="1">
      <alignment horizontal="right" vertical="center"/>
    </xf>
    <xf numFmtId="0" fontId="3" fillId="0" borderId="4" xfId="0" applyFont="1" applyBorder="1"/>
    <xf numFmtId="0" fontId="0" fillId="0" borderId="0" xfId="0" applyAlignment="1">
      <alignment wrapText="1"/>
    </xf>
    <xf numFmtId="0" fontId="1" fillId="5" borderId="4" xfId="0" applyFont="1" applyFill="1" applyBorder="1"/>
    <xf numFmtId="0" fontId="3" fillId="0" borderId="4" xfId="0" applyFont="1" applyBorder="1" applyAlignment="1">
      <alignment vertical="center" wrapText="1"/>
    </xf>
    <xf numFmtId="0" fontId="0" fillId="0" borderId="0" xfId="0" applyAlignment="1"/>
    <xf numFmtId="0" fontId="0" fillId="0" borderId="1" xfId="0" applyBorder="1"/>
    <xf numFmtId="44" fontId="1" fillId="4" borderId="1" xfId="1" applyNumberFormat="1" applyFont="1" applyFill="1" applyBorder="1"/>
    <xf numFmtId="44" fontId="3" fillId="4" borderId="1" xfId="1" applyNumberFormat="1" applyFont="1" applyFill="1" applyBorder="1"/>
    <xf numFmtId="0" fontId="8" fillId="2" borderId="1" xfId="0" applyFont="1" applyFill="1" applyBorder="1" applyAlignment="1">
      <alignment horizontal="center"/>
    </xf>
    <xf numFmtId="44" fontId="8" fillId="4" borderId="1" xfId="1" applyFont="1" applyFill="1" applyBorder="1" applyAlignment="1">
      <alignment horizontal="center"/>
    </xf>
    <xf numFmtId="44" fontId="9" fillId="9" borderId="1" xfId="1" applyFont="1" applyFill="1" applyBorder="1" applyAlignment="1">
      <alignment horizontal="right"/>
    </xf>
    <xf numFmtId="44" fontId="7" fillId="8" borderId="1" xfId="0" applyNumberFormat="1" applyFont="1" applyFill="1" applyBorder="1" applyAlignment="1">
      <alignment horizontal="left"/>
    </xf>
    <xf numFmtId="44" fontId="6" fillId="4" borderId="1" xfId="0" applyNumberFormat="1" applyFont="1" applyFill="1" applyBorder="1" applyAlignment="1">
      <alignment horizontal="left"/>
    </xf>
    <xf numFmtId="0" fontId="7" fillId="8" borderId="1" xfId="0" applyFont="1" applyFill="1" applyBorder="1" applyAlignment="1">
      <alignment horizontal="left"/>
    </xf>
    <xf numFmtId="0" fontId="8" fillId="5" borderId="1" xfId="0" applyFont="1" applyFill="1" applyBorder="1" applyAlignment="1">
      <alignment horizontal="left"/>
    </xf>
    <xf numFmtId="0" fontId="9" fillId="9" borderId="1" xfId="0" applyFont="1" applyFill="1" applyBorder="1" applyAlignment="1">
      <alignment horizontal="left" indent="1"/>
    </xf>
    <xf numFmtId="0" fontId="9" fillId="0" borderId="1" xfId="0" applyFont="1" applyFill="1" applyBorder="1" applyAlignment="1">
      <alignment horizontal="left" indent="1"/>
    </xf>
    <xf numFmtId="0" fontId="8" fillId="2" borderId="2" xfId="0" applyFont="1" applyFill="1" applyBorder="1" applyAlignment="1"/>
    <xf numFmtId="0" fontId="8" fillId="2" borderId="3" xfId="0" applyFont="1" applyFill="1" applyBorder="1" applyAlignment="1"/>
    <xf numFmtId="0" fontId="8" fillId="2" borderId="7" xfId="0" applyFont="1" applyFill="1" applyBorder="1" applyAlignment="1"/>
    <xf numFmtId="0" fontId="1" fillId="3" borderId="1" xfId="0" applyFont="1" applyFill="1" applyBorder="1" applyAlignment="1">
      <alignment horizontal="left"/>
    </xf>
    <xf numFmtId="0" fontId="3" fillId="0" borderId="1" xfId="0" applyFont="1" applyBorder="1"/>
    <xf numFmtId="0" fontId="1" fillId="5" borderId="1" xfId="0" applyFont="1" applyFill="1" applyBorder="1"/>
    <xf numFmtId="0" fontId="1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3" borderId="4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0" fillId="0" borderId="6" xfId="0" applyBorder="1"/>
    <xf numFmtId="44" fontId="3" fillId="0" borderId="6" xfId="0" applyNumberFormat="1" applyFont="1" applyBorder="1" applyAlignment="1">
      <alignment horizontal="right" vertical="center"/>
    </xf>
    <xf numFmtId="44" fontId="1" fillId="5" borderId="6" xfId="0" applyNumberFormat="1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1" fillId="4" borderId="1" xfId="0" applyFont="1" applyFill="1" applyBorder="1" applyAlignment="1">
      <alignment vertical="center" wrapText="1"/>
    </xf>
    <xf numFmtId="44" fontId="1" fillId="4" borderId="1" xfId="0" applyNumberFormat="1" applyFont="1" applyFill="1" applyBorder="1" applyAlignment="1">
      <alignment horizontal="right" vertical="center"/>
    </xf>
    <xf numFmtId="0" fontId="1" fillId="4" borderId="1" xfId="0" applyFont="1" applyFill="1" applyBorder="1"/>
    <xf numFmtId="0" fontId="1" fillId="10" borderId="1" xfId="0" applyFont="1" applyFill="1" applyBorder="1"/>
    <xf numFmtId="44" fontId="1" fillId="10" borderId="1" xfId="0" applyNumberFormat="1" applyFont="1" applyFill="1" applyBorder="1" applyAlignment="1">
      <alignment horizontal="right" vertical="center"/>
    </xf>
    <xf numFmtId="0" fontId="1" fillId="11" borderId="1" xfId="0" applyFont="1" applyFill="1" applyBorder="1"/>
    <xf numFmtId="44" fontId="1" fillId="11" borderId="1" xfId="0" applyNumberFormat="1" applyFont="1" applyFill="1" applyBorder="1" applyAlignment="1">
      <alignment horizontal="right" vertical="center"/>
    </xf>
    <xf numFmtId="0" fontId="3" fillId="12" borderId="1" xfId="0" applyFont="1" applyFill="1" applyBorder="1" applyAlignment="1">
      <alignment vertical="center" wrapText="1"/>
    </xf>
    <xf numFmtId="44" fontId="3" fillId="12" borderId="1" xfId="0" applyNumberFormat="1" applyFont="1" applyFill="1" applyBorder="1" applyAlignment="1">
      <alignment horizontal="right" vertical="center"/>
    </xf>
    <xf numFmtId="0" fontId="1" fillId="10" borderId="4" xfId="0" applyFont="1" applyFill="1" applyBorder="1"/>
    <xf numFmtId="44" fontId="1" fillId="10" borderId="6" xfId="0" applyNumberFormat="1" applyFont="1" applyFill="1" applyBorder="1" applyAlignment="1">
      <alignment horizontal="right" vertical="center"/>
    </xf>
    <xf numFmtId="0" fontId="1" fillId="4" borderId="4" xfId="0" applyFont="1" applyFill="1" applyBorder="1"/>
    <xf numFmtId="44" fontId="1" fillId="4" borderId="6" xfId="0" applyNumberFormat="1" applyFont="1" applyFill="1" applyBorder="1" applyAlignment="1">
      <alignment horizontal="right" vertical="center"/>
    </xf>
    <xf numFmtId="0" fontId="1" fillId="11" borderId="4" xfId="0" applyFont="1" applyFill="1" applyBorder="1"/>
    <xf numFmtId="44" fontId="1" fillId="11" borderId="6" xfId="0" applyNumberFormat="1" applyFont="1" applyFill="1" applyBorder="1" applyAlignment="1">
      <alignment horizontal="right" vertical="center"/>
    </xf>
    <xf numFmtId="0" fontId="1" fillId="12" borderId="4" xfId="0" applyFont="1" applyFill="1" applyBorder="1"/>
    <xf numFmtId="44" fontId="3" fillId="12" borderId="6" xfId="0" applyNumberFormat="1" applyFont="1" applyFill="1" applyBorder="1" applyAlignment="1">
      <alignment horizontal="right" vertical="center"/>
    </xf>
    <xf numFmtId="0" fontId="1" fillId="4" borderId="4" xfId="0" applyFont="1" applyFill="1" applyBorder="1" applyAlignment="1">
      <alignment vertical="center" wrapText="1"/>
    </xf>
    <xf numFmtId="0" fontId="0" fillId="2" borderId="11" xfId="0" applyFill="1" applyBorder="1"/>
    <xf numFmtId="0" fontId="0" fillId="2" borderId="12" xfId="0" applyFill="1" applyBorder="1"/>
    <xf numFmtId="0" fontId="0" fillId="4" borderId="13" xfId="0" applyFill="1" applyBorder="1"/>
    <xf numFmtId="0" fontId="1" fillId="2" borderId="5" xfId="0" applyFont="1" applyFill="1" applyBorder="1" applyAlignment="1">
      <alignment horizontal="right"/>
    </xf>
    <xf numFmtId="0" fontId="30" fillId="0" borderId="13" xfId="2" applyFont="1" applyBorder="1" applyAlignment="1">
      <alignment horizontal="center" vertical="center"/>
    </xf>
    <xf numFmtId="0" fontId="30" fillId="0" borderId="23" xfId="2" applyFont="1" applyBorder="1" applyAlignment="1">
      <alignment horizontal="center" vertical="center"/>
    </xf>
    <xf numFmtId="0" fontId="30" fillId="0" borderId="24" xfId="2" quotePrefix="1" applyFont="1" applyBorder="1" applyAlignment="1">
      <alignment horizontal="center" vertical="center"/>
    </xf>
    <xf numFmtId="4" fontId="31" fillId="0" borderId="0" xfId="2" applyNumberFormat="1" applyFont="1" applyFill="1" applyBorder="1"/>
    <xf numFmtId="164" fontId="31" fillId="0" borderId="0" xfId="2" applyNumberFormat="1" applyFont="1" applyFill="1" applyBorder="1"/>
    <xf numFmtId="0" fontId="31" fillId="0" borderId="25" xfId="2" applyFont="1" applyFill="1" applyBorder="1"/>
    <xf numFmtId="0" fontId="31" fillId="0" borderId="26" xfId="2" applyFont="1" applyFill="1" applyBorder="1"/>
    <xf numFmtId="0" fontId="31" fillId="0" borderId="0" xfId="2" applyFont="1" applyFill="1" applyBorder="1"/>
    <xf numFmtId="4" fontId="31" fillId="0" borderId="23" xfId="2" applyNumberFormat="1" applyFont="1" applyFill="1" applyBorder="1"/>
    <xf numFmtId="164" fontId="31" fillId="0" borderId="0" xfId="41" applyNumberFormat="1" applyFont="1" applyFill="1" applyBorder="1"/>
    <xf numFmtId="164" fontId="31" fillId="0" borderId="27" xfId="41" applyNumberFormat="1" applyFont="1" applyFill="1" applyBorder="1"/>
    <xf numFmtId="164" fontId="31" fillId="0" borderId="13" xfId="41" applyNumberFormat="1" applyFont="1" applyFill="1" applyBorder="1"/>
    <xf numFmtId="4" fontId="31" fillId="0" borderId="28" xfId="2" applyNumberFormat="1" applyFont="1" applyFill="1" applyBorder="1"/>
    <xf numFmtId="0" fontId="31" fillId="0" borderId="29" xfId="2" applyFont="1" applyFill="1" applyBorder="1"/>
    <xf numFmtId="164" fontId="31" fillId="0" borderId="13" xfId="2" applyNumberFormat="1" applyFont="1" applyFill="1" applyBorder="1"/>
    <xf numFmtId="164" fontId="31" fillId="0" borderId="23" xfId="2" applyNumberFormat="1" applyFont="1" applyFill="1" applyBorder="1"/>
    <xf numFmtId="164" fontId="31" fillId="0" borderId="24" xfId="2" applyNumberFormat="1" applyFont="1" applyFill="1" applyBorder="1"/>
    <xf numFmtId="164" fontId="31" fillId="0" borderId="30" xfId="2" applyNumberFormat="1" applyFont="1" applyFill="1" applyBorder="1"/>
    <xf numFmtId="164" fontId="31" fillId="0" borderId="27" xfId="2" applyNumberFormat="1" applyFont="1" applyFill="1" applyBorder="1"/>
    <xf numFmtId="0" fontId="30" fillId="0" borderId="0" xfId="2" applyFont="1" applyFill="1"/>
    <xf numFmtId="0" fontId="30" fillId="0" borderId="1" xfId="2" applyFont="1" applyFill="1" applyBorder="1" applyAlignment="1">
      <alignment horizontal="center" vertical="center"/>
    </xf>
    <xf numFmtId="0" fontId="30" fillId="0" borderId="7" xfId="2" applyFont="1" applyFill="1" applyBorder="1" applyAlignment="1">
      <alignment horizontal="center" vertical="center"/>
    </xf>
    <xf numFmtId="0" fontId="30" fillId="0" borderId="7" xfId="2" quotePrefix="1" applyFont="1" applyFill="1" applyBorder="1" applyAlignment="1">
      <alignment horizontal="center" vertical="center"/>
    </xf>
    <xf numFmtId="164" fontId="31" fillId="0" borderId="24" xfId="41" applyNumberFormat="1" applyFont="1" applyFill="1" applyBorder="1"/>
    <xf numFmtId="164" fontId="31" fillId="0" borderId="30" xfId="41" applyNumberFormat="1" applyFont="1" applyFill="1" applyBorder="1"/>
    <xf numFmtId="0" fontId="30" fillId="0" borderId="13" xfId="2" applyFont="1" applyFill="1" applyBorder="1" applyAlignment="1">
      <alignment horizontal="center" vertical="center"/>
    </xf>
    <xf numFmtId="0" fontId="30" fillId="0" borderId="23" xfId="2" applyFont="1" applyFill="1" applyBorder="1" applyAlignment="1">
      <alignment horizontal="center" vertical="center"/>
    </xf>
    <xf numFmtId="0" fontId="30" fillId="0" borderId="24" xfId="2" quotePrefix="1" applyFont="1" applyFill="1" applyBorder="1" applyAlignment="1">
      <alignment horizontal="center" vertical="center"/>
    </xf>
    <xf numFmtId="164" fontId="31" fillId="0" borderId="31" xfId="41" applyNumberFormat="1" applyFont="1" applyFill="1" applyBorder="1"/>
    <xf numFmtId="4" fontId="31" fillId="0" borderId="27" xfId="2" applyNumberFormat="1" applyFont="1" applyFill="1" applyBorder="1"/>
    <xf numFmtId="0" fontId="29" fillId="0" borderId="26" xfId="2" applyFont="1" applyFill="1" applyBorder="1" applyAlignment="1">
      <alignment horizontal="centerContinuous"/>
    </xf>
    <xf numFmtId="0" fontId="30" fillId="0" borderId="28" xfId="2" applyFont="1" applyFill="1" applyBorder="1" applyAlignment="1">
      <alignment horizontal="centerContinuous"/>
    </xf>
    <xf numFmtId="0" fontId="30" fillId="0" borderId="32" xfId="2" applyFont="1" applyFill="1" applyBorder="1" applyAlignment="1">
      <alignment horizontal="centerContinuous"/>
    </xf>
    <xf numFmtId="0" fontId="29" fillId="4" borderId="36" xfId="2" applyFont="1" applyFill="1" applyBorder="1" applyAlignment="1">
      <alignment horizontal="centerContinuous"/>
    </xf>
    <xf numFmtId="0" fontId="30" fillId="4" borderId="0" xfId="2" applyFont="1" applyFill="1" applyBorder="1" applyAlignment="1">
      <alignment horizontal="centerContinuous"/>
    </xf>
    <xf numFmtId="0" fontId="30" fillId="4" borderId="37" xfId="2" applyFont="1" applyFill="1" applyBorder="1" applyAlignment="1">
      <alignment horizontal="centerContinuous"/>
    </xf>
    <xf numFmtId="0" fontId="29" fillId="0" borderId="26" xfId="2" applyFont="1" applyBorder="1" applyAlignment="1">
      <alignment horizontal="centerContinuous"/>
    </xf>
    <xf numFmtId="0" fontId="30" fillId="0" borderId="28" xfId="2" applyFont="1" applyBorder="1" applyAlignment="1">
      <alignment horizontal="centerContinuous"/>
    </xf>
    <xf numFmtId="0" fontId="30" fillId="0" borderId="32" xfId="2" applyFont="1" applyBorder="1" applyAlignment="1">
      <alignment horizontal="centerContinuous"/>
    </xf>
    <xf numFmtId="0" fontId="29" fillId="10" borderId="36" xfId="2" applyFont="1" applyFill="1" applyBorder="1" applyAlignment="1">
      <alignment horizontal="centerContinuous"/>
    </xf>
    <xf numFmtId="0" fontId="30" fillId="10" borderId="0" xfId="2" applyFont="1" applyFill="1" applyBorder="1" applyAlignment="1">
      <alignment horizontal="centerContinuous"/>
    </xf>
    <xf numFmtId="0" fontId="29" fillId="10" borderId="0" xfId="2" applyFont="1" applyFill="1" applyBorder="1" applyAlignment="1">
      <alignment horizontal="centerContinuous"/>
    </xf>
    <xf numFmtId="0" fontId="29" fillId="10" borderId="37" xfId="2" applyFont="1" applyFill="1" applyBorder="1" applyAlignment="1">
      <alignment horizontal="centerContinuous"/>
    </xf>
    <xf numFmtId="0" fontId="29" fillId="10" borderId="38" xfId="2" applyFont="1" applyFill="1" applyBorder="1" applyAlignment="1">
      <alignment horizontal="centerContinuous"/>
    </xf>
    <xf numFmtId="3" fontId="30" fillId="10" borderId="39" xfId="2" applyNumberFormat="1" applyFont="1" applyFill="1" applyBorder="1" applyAlignment="1">
      <alignment horizontal="centerContinuous"/>
    </xf>
    <xf numFmtId="0" fontId="30" fillId="10" borderId="39" xfId="2" applyFont="1" applyFill="1" applyBorder="1" applyAlignment="1">
      <alignment horizontal="centerContinuous"/>
    </xf>
    <xf numFmtId="0" fontId="30" fillId="10" borderId="40" xfId="2" applyFont="1" applyFill="1" applyBorder="1" applyAlignment="1">
      <alignment horizontal="centerContinuous"/>
    </xf>
    <xf numFmtId="0" fontId="29" fillId="4" borderId="38" xfId="2" applyFont="1" applyFill="1" applyBorder="1" applyAlignment="1">
      <alignment horizontal="centerContinuous"/>
    </xf>
    <xf numFmtId="0" fontId="30" fillId="4" borderId="39" xfId="2" applyFont="1" applyFill="1" applyBorder="1" applyAlignment="1">
      <alignment horizontal="centerContinuous"/>
    </xf>
    <xf numFmtId="0" fontId="30" fillId="4" borderId="40" xfId="2" applyFont="1" applyFill="1" applyBorder="1" applyAlignment="1">
      <alignment horizontal="centerContinuous"/>
    </xf>
    <xf numFmtId="0" fontId="29" fillId="35" borderId="38" xfId="2" applyFont="1" applyFill="1" applyBorder="1" applyAlignment="1">
      <alignment horizontal="centerContinuous"/>
    </xf>
    <xf numFmtId="0" fontId="30" fillId="35" borderId="39" xfId="2" applyFont="1" applyFill="1" applyBorder="1" applyAlignment="1">
      <alignment horizontal="centerContinuous"/>
    </xf>
    <xf numFmtId="0" fontId="30" fillId="35" borderId="40" xfId="2" applyFont="1" applyFill="1" applyBorder="1" applyAlignment="1">
      <alignment horizontal="centerContinuous"/>
    </xf>
    <xf numFmtId="0" fontId="29" fillId="35" borderId="36" xfId="2" applyFont="1" applyFill="1" applyBorder="1" applyAlignment="1">
      <alignment horizontal="centerContinuous"/>
    </xf>
    <xf numFmtId="0" fontId="30" fillId="35" borderId="0" xfId="2" applyFont="1" applyFill="1" applyBorder="1" applyAlignment="1">
      <alignment horizontal="centerContinuous"/>
    </xf>
    <xf numFmtId="0" fontId="30" fillId="35" borderId="37" xfId="2" applyFont="1" applyFill="1" applyBorder="1" applyAlignment="1">
      <alignment horizontal="centerContinuous"/>
    </xf>
    <xf numFmtId="0" fontId="29" fillId="2" borderId="36" xfId="2" applyFont="1" applyFill="1" applyBorder="1" applyAlignment="1">
      <alignment horizontal="centerContinuous"/>
    </xf>
    <xf numFmtId="0" fontId="30" fillId="2" borderId="0" xfId="2" applyFont="1" applyFill="1" applyBorder="1" applyAlignment="1">
      <alignment horizontal="centerContinuous"/>
    </xf>
    <xf numFmtId="0" fontId="30" fillId="2" borderId="37" xfId="2" applyFont="1" applyFill="1" applyBorder="1" applyAlignment="1">
      <alignment horizontal="centerContinuous"/>
    </xf>
    <xf numFmtId="0" fontId="29" fillId="2" borderId="38" xfId="2" applyFont="1" applyFill="1" applyBorder="1" applyAlignment="1">
      <alignment horizontal="centerContinuous"/>
    </xf>
    <xf numFmtId="0" fontId="30" fillId="2" borderId="39" xfId="2" applyFont="1" applyFill="1" applyBorder="1" applyAlignment="1">
      <alignment horizontal="centerContinuous"/>
    </xf>
    <xf numFmtId="0" fontId="30" fillId="2" borderId="40" xfId="2" applyFont="1" applyFill="1" applyBorder="1" applyAlignment="1">
      <alignment horizontal="centerContinuous"/>
    </xf>
    <xf numFmtId="0" fontId="29" fillId="12" borderId="36" xfId="2" applyFont="1" applyFill="1" applyBorder="1" applyAlignment="1">
      <alignment horizontal="centerContinuous"/>
    </xf>
    <xf numFmtId="0" fontId="30" fillId="12" borderId="0" xfId="2" applyFont="1" applyFill="1" applyBorder="1" applyAlignment="1">
      <alignment horizontal="centerContinuous"/>
    </xf>
    <xf numFmtId="0" fontId="30" fillId="12" borderId="37" xfId="2" applyFont="1" applyFill="1" applyBorder="1" applyAlignment="1">
      <alignment horizontal="centerContinuous"/>
    </xf>
    <xf numFmtId="0" fontId="29" fillId="12" borderId="38" xfId="2" applyFont="1" applyFill="1" applyBorder="1" applyAlignment="1">
      <alignment horizontal="centerContinuous"/>
    </xf>
    <xf numFmtId="0" fontId="30" fillId="12" borderId="39" xfId="2" applyFont="1" applyFill="1" applyBorder="1" applyAlignment="1">
      <alignment horizontal="centerContinuous"/>
    </xf>
    <xf numFmtId="0" fontId="30" fillId="12" borderId="40" xfId="2" applyFont="1" applyFill="1" applyBorder="1" applyAlignment="1">
      <alignment horizontal="centerContinuous"/>
    </xf>
    <xf numFmtId="0" fontId="29" fillId="3" borderId="36" xfId="2" applyFont="1" applyFill="1" applyBorder="1" applyAlignment="1">
      <alignment horizontal="centerContinuous"/>
    </xf>
    <xf numFmtId="0" fontId="30" fillId="3" borderId="0" xfId="2" applyFont="1" applyFill="1" applyBorder="1" applyAlignment="1">
      <alignment horizontal="centerContinuous"/>
    </xf>
    <xf numFmtId="0" fontId="30" fillId="3" borderId="37" xfId="2" applyFont="1" applyFill="1" applyBorder="1" applyAlignment="1">
      <alignment horizontal="centerContinuous"/>
    </xf>
    <xf numFmtId="0" fontId="29" fillId="3" borderId="38" xfId="2" applyFont="1" applyFill="1" applyBorder="1" applyAlignment="1">
      <alignment horizontal="centerContinuous"/>
    </xf>
    <xf numFmtId="0" fontId="30" fillId="3" borderId="39" xfId="2" applyFont="1" applyFill="1" applyBorder="1" applyAlignment="1">
      <alignment horizontal="centerContinuous"/>
    </xf>
    <xf numFmtId="0" fontId="30" fillId="3" borderId="40" xfId="2" applyFont="1" applyFill="1" applyBorder="1" applyAlignment="1">
      <alignment horizontal="centerContinuous"/>
    </xf>
    <xf numFmtId="0" fontId="29" fillId="36" borderId="36" xfId="2" applyFont="1" applyFill="1" applyBorder="1" applyAlignment="1">
      <alignment horizontal="centerContinuous"/>
    </xf>
    <xf numFmtId="0" fontId="30" fillId="36" borderId="0" xfId="2" applyFont="1" applyFill="1" applyBorder="1" applyAlignment="1">
      <alignment horizontal="centerContinuous"/>
    </xf>
    <xf numFmtId="0" fontId="30" fillId="36" borderId="37" xfId="2" applyFont="1" applyFill="1" applyBorder="1" applyAlignment="1">
      <alignment horizontal="centerContinuous"/>
    </xf>
    <xf numFmtId="0" fontId="29" fillId="36" borderId="38" xfId="2" applyFont="1" applyFill="1" applyBorder="1" applyAlignment="1">
      <alignment horizontal="centerContinuous"/>
    </xf>
    <xf numFmtId="0" fontId="30" fillId="36" borderId="39" xfId="2" applyFont="1" applyFill="1" applyBorder="1" applyAlignment="1">
      <alignment horizontal="centerContinuous"/>
    </xf>
    <xf numFmtId="0" fontId="30" fillId="36" borderId="40" xfId="2" applyFont="1" applyFill="1" applyBorder="1" applyAlignment="1">
      <alignment horizontal="centerContinuous"/>
    </xf>
    <xf numFmtId="44" fontId="1" fillId="10" borderId="1" xfId="0" applyNumberFormat="1" applyFont="1" applyFill="1" applyBorder="1"/>
    <xf numFmtId="44" fontId="3" fillId="0" borderId="30" xfId="0" applyNumberFormat="1" applyFont="1" applyFill="1" applyBorder="1" applyAlignment="1">
      <alignment horizontal="right" vertical="center"/>
    </xf>
    <xf numFmtId="44" fontId="1" fillId="4" borderId="1" xfId="0" applyNumberFormat="1" applyFont="1" applyFill="1" applyBorder="1"/>
    <xf numFmtId="44" fontId="1" fillId="5" borderId="1" xfId="0" applyNumberFormat="1" applyFont="1" applyFill="1" applyBorder="1"/>
    <xf numFmtId="44" fontId="3" fillId="0" borderId="1" xfId="0" applyNumberFormat="1" applyFont="1" applyBorder="1" applyAlignment="1">
      <alignment vertical="center" wrapText="1"/>
    </xf>
    <xf numFmtId="44" fontId="3" fillId="0" borderId="1" xfId="0" applyNumberFormat="1" applyFont="1" applyBorder="1"/>
    <xf numFmtId="44" fontId="0" fillId="4" borderId="13" xfId="0" applyNumberFormat="1" applyFill="1" applyBorder="1"/>
    <xf numFmtId="166" fontId="0" fillId="0" borderId="0" xfId="0" applyNumberFormat="1"/>
    <xf numFmtId="168" fontId="0" fillId="0" borderId="0" xfId="0" applyNumberFormat="1"/>
    <xf numFmtId="0" fontId="4" fillId="0" borderId="43" xfId="0" applyFont="1" applyFill="1" applyBorder="1"/>
    <xf numFmtId="166" fontId="4" fillId="0" borderId="43" xfId="0" applyNumberFormat="1" applyFont="1" applyFill="1" applyBorder="1"/>
    <xf numFmtId="168" fontId="4" fillId="0" borderId="43" xfId="0" applyNumberFormat="1" applyFont="1" applyFill="1" applyBorder="1"/>
    <xf numFmtId="0" fontId="0" fillId="0" borderId="43" xfId="0" applyFont="1" applyFill="1" applyBorder="1"/>
    <xf numFmtId="9" fontId="0" fillId="0" borderId="43" xfId="0" applyNumberFormat="1" applyFont="1" applyFill="1" applyBorder="1" applyAlignment="1">
      <alignment horizontal="center"/>
    </xf>
    <xf numFmtId="165" fontId="0" fillId="0" borderId="43" xfId="0" applyNumberFormat="1" applyFont="1" applyFill="1" applyBorder="1"/>
    <xf numFmtId="166" fontId="0" fillId="0" borderId="43" xfId="0" applyNumberFormat="1" applyFont="1" applyFill="1" applyBorder="1"/>
    <xf numFmtId="167" fontId="0" fillId="0" borderId="43" xfId="0" applyNumberFormat="1" applyFont="1" applyFill="1" applyBorder="1"/>
    <xf numFmtId="0" fontId="4" fillId="0" borderId="43" xfId="0" applyFont="1" applyFill="1" applyBorder="1" applyAlignment="1">
      <alignment horizontal="center" vertical="center" wrapText="1"/>
    </xf>
    <xf numFmtId="167" fontId="0" fillId="0" borderId="43" xfId="0" applyNumberFormat="1" applyBorder="1"/>
    <xf numFmtId="0" fontId="4" fillId="0" borderId="43" xfId="0" applyFont="1" applyBorder="1" applyAlignment="1">
      <alignment vertical="center"/>
    </xf>
    <xf numFmtId="0" fontId="0" fillId="0" borderId="0" xfId="0" applyFont="1"/>
    <xf numFmtId="44" fontId="4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/>
    <xf numFmtId="44" fontId="33" fillId="2" borderId="4" xfId="0" applyNumberFormat="1" applyFont="1" applyFill="1" applyBorder="1" applyAlignment="1">
      <alignment horizontal="center" vertical="center" wrapText="1"/>
    </xf>
    <xf numFmtId="44" fontId="33" fillId="2" borderId="1" xfId="0" applyNumberFormat="1" applyFont="1" applyFill="1" applyBorder="1" applyAlignment="1">
      <alignment horizontal="center" vertical="center" wrapText="1"/>
    </xf>
    <xf numFmtId="44" fontId="33" fillId="2" borderId="1" xfId="0" applyNumberFormat="1" applyFont="1" applyFill="1" applyBorder="1" applyAlignment="1">
      <alignment horizontal="center" wrapText="1"/>
    </xf>
    <xf numFmtId="44" fontId="33" fillId="2" borderId="6" xfId="0" applyNumberFormat="1" applyFont="1" applyFill="1" applyBorder="1" applyAlignment="1">
      <alignment horizontal="center" wrapText="1"/>
    </xf>
    <xf numFmtId="44" fontId="0" fillId="0" borderId="4" xfId="0" applyNumberFormat="1" applyFont="1" applyBorder="1" applyAlignment="1">
      <alignment horizontal="center" vertical="top" wrapText="1"/>
    </xf>
    <xf numFmtId="0" fontId="34" fillId="0" borderId="1" xfId="0" applyNumberFormat="1" applyFont="1" applyBorder="1" applyAlignment="1">
      <alignment horizontal="center" vertical="top" wrapText="1"/>
    </xf>
    <xf numFmtId="8" fontId="0" fillId="0" borderId="1" xfId="0" applyNumberFormat="1" applyFont="1" applyBorder="1" applyAlignment="1">
      <alignment horizontal="center" vertical="center" wrapText="1"/>
    </xf>
    <xf numFmtId="8" fontId="0" fillId="0" borderId="6" xfId="0" applyNumberFormat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 wrapText="1"/>
    </xf>
    <xf numFmtId="44" fontId="0" fillId="0" borderId="4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top" wrapText="1"/>
    </xf>
    <xf numFmtId="44" fontId="4" fillId="6" borderId="5" xfId="0" applyNumberFormat="1" applyFont="1" applyFill="1" applyBorder="1" applyAlignment="1">
      <alignment horizontal="center" vertical="center" wrapText="1"/>
    </xf>
    <xf numFmtId="0" fontId="4" fillId="6" borderId="11" xfId="0" applyNumberFormat="1" applyFont="1" applyFill="1" applyBorder="1" applyAlignment="1">
      <alignment horizontal="center" vertical="center" wrapText="1"/>
    </xf>
    <xf numFmtId="8" fontId="4" fillId="6" borderId="11" xfId="0" applyNumberFormat="1" applyFont="1" applyFill="1" applyBorder="1" applyAlignment="1">
      <alignment horizontal="center" vertical="center" wrapText="1"/>
    </xf>
    <xf numFmtId="8" fontId="0" fillId="0" borderId="12" xfId="0" applyNumberFormat="1" applyFont="1" applyBorder="1" applyAlignment="1">
      <alignment horizontal="center" vertical="center" wrapText="1"/>
    </xf>
    <xf numFmtId="44" fontId="33" fillId="40" borderId="4" xfId="0" applyNumberFormat="1" applyFont="1" applyFill="1" applyBorder="1" applyAlignment="1">
      <alignment horizontal="center" wrapText="1"/>
    </xf>
    <xf numFmtId="0" fontId="0" fillId="40" borderId="1" xfId="0" applyFont="1" applyFill="1" applyBorder="1"/>
    <xf numFmtId="0" fontId="0" fillId="40" borderId="1" xfId="0" applyFont="1" applyFill="1" applyBorder="1" applyAlignment="1">
      <alignment horizontal="center" vertical="center" wrapText="1"/>
    </xf>
    <xf numFmtId="0" fontId="0" fillId="40" borderId="1" xfId="0" applyFont="1" applyFill="1" applyBorder="1" applyAlignment="1">
      <alignment wrapText="1"/>
    </xf>
    <xf numFmtId="0" fontId="0" fillId="40" borderId="6" xfId="0" applyFont="1" applyFill="1" applyBorder="1" applyAlignment="1">
      <alignment wrapText="1"/>
    </xf>
    <xf numFmtId="0" fontId="0" fillId="0" borderId="1" xfId="0" applyFont="1" applyBorder="1"/>
    <xf numFmtId="164" fontId="35" fillId="0" borderId="1" xfId="0" applyNumberFormat="1" applyFont="1" applyFill="1" applyBorder="1"/>
    <xf numFmtId="10" fontId="0" fillId="0" borderId="1" xfId="46" applyNumberFormat="1" applyFont="1" applyBorder="1"/>
    <xf numFmtId="44" fontId="0" fillId="0" borderId="6" xfId="0" applyNumberFormat="1" applyFont="1" applyBorder="1"/>
    <xf numFmtId="0" fontId="0" fillId="0" borderId="5" xfId="0" applyFont="1" applyBorder="1"/>
    <xf numFmtId="0" fontId="0" fillId="0" borderId="11" xfId="0" applyFont="1" applyBorder="1"/>
    <xf numFmtId="164" fontId="35" fillId="0" borderId="11" xfId="0" applyNumberFormat="1" applyFont="1" applyFill="1" applyBorder="1"/>
    <xf numFmtId="44" fontId="35" fillId="0" borderId="11" xfId="1" applyFont="1" applyFill="1" applyBorder="1" applyAlignment="1">
      <alignment horizontal="center"/>
    </xf>
    <xf numFmtId="169" fontId="35" fillId="0" borderId="11" xfId="45" applyNumberFormat="1" applyFont="1" applyFill="1" applyBorder="1"/>
    <xf numFmtId="10" fontId="0" fillId="0" borderId="11" xfId="46" applyNumberFormat="1" applyFont="1" applyBorder="1" applyAlignment="1">
      <alignment horizontal="center"/>
    </xf>
    <xf numFmtId="44" fontId="0" fillId="0" borderId="11" xfId="1" applyFont="1" applyBorder="1" applyAlignment="1">
      <alignment horizontal="center"/>
    </xf>
    <xf numFmtId="10" fontId="0" fillId="0" borderId="11" xfId="46" applyNumberFormat="1" applyFont="1" applyBorder="1"/>
    <xf numFmtId="44" fontId="0" fillId="0" borderId="12" xfId="0" applyNumberFormat="1" applyFont="1" applyBorder="1"/>
    <xf numFmtId="44" fontId="0" fillId="0" borderId="1" xfId="0" applyNumberFormat="1" applyFont="1" applyBorder="1" applyAlignment="1">
      <alignment horizontal="left" vertical="top" wrapText="1"/>
    </xf>
    <xf numFmtId="8" fontId="0" fillId="0" borderId="6" xfId="0" applyNumberFormat="1" applyFont="1" applyBorder="1" applyAlignment="1">
      <alignment horizontal="left" vertical="top" wrapText="1"/>
    </xf>
    <xf numFmtId="8" fontId="0" fillId="0" borderId="6" xfId="0" applyNumberFormat="1" applyFont="1" applyBorder="1"/>
    <xf numFmtId="8" fontId="4" fillId="4" borderId="11" xfId="0" applyNumberFormat="1" applyFont="1" applyFill="1" applyBorder="1" applyAlignment="1">
      <alignment horizontal="center" vertical="center" wrapText="1"/>
    </xf>
    <xf numFmtId="8" fontId="0" fillId="0" borderId="12" xfId="0" applyNumberFormat="1" applyFont="1" applyBorder="1"/>
    <xf numFmtId="44" fontId="0" fillId="0" borderId="1" xfId="0" applyNumberFormat="1" applyFont="1" applyBorder="1"/>
    <xf numFmtId="9" fontId="0" fillId="0" borderId="1" xfId="46" applyFont="1" applyBorder="1"/>
    <xf numFmtId="164" fontId="35" fillId="0" borderId="13" xfId="0" applyNumberFormat="1" applyFont="1" applyFill="1" applyBorder="1"/>
    <xf numFmtId="44" fontId="0" fillId="0" borderId="13" xfId="0" applyNumberFormat="1" applyFont="1" applyBorder="1"/>
    <xf numFmtId="10" fontId="0" fillId="0" borderId="13" xfId="46" applyNumberFormat="1" applyFont="1" applyBorder="1"/>
    <xf numFmtId="9" fontId="0" fillId="0" borderId="13" xfId="46" applyFont="1" applyBorder="1"/>
    <xf numFmtId="44" fontId="0" fillId="0" borderId="62" xfId="0" applyNumberFormat="1" applyFont="1" applyBorder="1"/>
    <xf numFmtId="44" fontId="0" fillId="0" borderId="41" xfId="0" applyNumberFormat="1" applyFont="1" applyBorder="1" applyAlignment="1">
      <alignment vertical="top" wrapText="1"/>
    </xf>
    <xf numFmtId="44" fontId="0" fillId="0" borderId="13" xfId="0" applyNumberFormat="1" applyFont="1" applyBorder="1" applyAlignment="1">
      <alignment vertical="center" wrapText="1"/>
    </xf>
    <xf numFmtId="8" fontId="0" fillId="0" borderId="13" xfId="0" applyNumberFormat="1" applyFont="1" applyBorder="1" applyAlignment="1">
      <alignment vertical="center" wrapText="1"/>
    </xf>
    <xf numFmtId="8" fontId="0" fillId="0" borderId="62" xfId="0" applyNumberFormat="1" applyFont="1" applyBorder="1" applyAlignment="1">
      <alignment vertical="center" wrapText="1"/>
    </xf>
    <xf numFmtId="0" fontId="36" fillId="0" borderId="0" xfId="47"/>
    <xf numFmtId="0" fontId="8" fillId="2" borderId="1" xfId="0" applyFont="1" applyFill="1" applyBorder="1" applyAlignment="1">
      <alignment horizontal="left"/>
    </xf>
    <xf numFmtId="44" fontId="8" fillId="4" borderId="1" xfId="0" applyNumberFormat="1" applyFont="1" applyFill="1" applyBorder="1" applyAlignment="1">
      <alignment horizontal="left"/>
    </xf>
    <xf numFmtId="44" fontId="3" fillId="0" borderId="1" xfId="1" applyFont="1" applyFill="1" applyBorder="1" applyAlignment="1">
      <alignment horizontal="right"/>
    </xf>
    <xf numFmtId="0" fontId="3" fillId="0" borderId="0" xfId="0" applyFont="1"/>
    <xf numFmtId="0" fontId="1" fillId="0" borderId="8" xfId="0" applyFont="1" applyBorder="1" applyAlignment="1">
      <alignment horizontal="left"/>
    </xf>
    <xf numFmtId="0" fontId="1" fillId="0" borderId="9" xfId="0" applyFont="1" applyBorder="1"/>
    <xf numFmtId="0" fontId="1" fillId="0" borderId="10" xfId="0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4" fontId="3" fillId="0" borderId="6" xfId="0" applyNumberFormat="1" applyFont="1" applyBorder="1"/>
    <xf numFmtId="0" fontId="3" fillId="0" borderId="1" xfId="0" applyFont="1" applyBorder="1" applyAlignme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44" fontId="3" fillId="0" borderId="1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44" fontId="3" fillId="0" borderId="11" xfId="0" applyNumberFormat="1" applyFont="1" applyBorder="1"/>
    <xf numFmtId="2" fontId="3" fillId="0" borderId="11" xfId="0" applyNumberFormat="1" applyFont="1" applyBorder="1" applyAlignment="1">
      <alignment horizontal="center"/>
    </xf>
    <xf numFmtId="43" fontId="1" fillId="0" borderId="63" xfId="45" applyFont="1" applyFill="1" applyBorder="1" applyAlignment="1"/>
    <xf numFmtId="4" fontId="1" fillId="0" borderId="63" xfId="0" applyNumberFormat="1" applyFont="1" applyFill="1" applyBorder="1" applyAlignment="1"/>
    <xf numFmtId="4" fontId="1" fillId="0" borderId="63" xfId="0" applyNumberFormat="1" applyFont="1" applyBorder="1"/>
    <xf numFmtId="4" fontId="1" fillId="0" borderId="64" xfId="0" applyNumberFormat="1" applyFont="1" applyBorder="1"/>
    <xf numFmtId="0" fontId="1" fillId="2" borderId="13" xfId="0" applyFont="1" applyFill="1" applyBorder="1"/>
    <xf numFmtId="0" fontId="3" fillId="9" borderId="1" xfId="0" applyFont="1" applyFill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/>
    <xf numFmtId="168" fontId="4" fillId="0" borderId="44" xfId="0" applyNumberFormat="1" applyFont="1" applyBorder="1"/>
    <xf numFmtId="44" fontId="4" fillId="0" borderId="44" xfId="0" applyNumberFormat="1" applyFont="1" applyBorder="1"/>
    <xf numFmtId="0" fontId="1" fillId="0" borderId="9" xfId="0" applyFont="1" applyBorder="1" applyAlignment="1">
      <alignment horizontal="center" vertical="center" wrapText="1"/>
    </xf>
    <xf numFmtId="43" fontId="1" fillId="0" borderId="0" xfId="45" applyFont="1"/>
    <xf numFmtId="43" fontId="3" fillId="0" borderId="1" xfId="45" applyFont="1" applyBorder="1" applyAlignment="1">
      <alignment horizontal="center"/>
    </xf>
    <xf numFmtId="43" fontId="3" fillId="0" borderId="1" xfId="45" applyFont="1" applyBorder="1" applyAlignment="1">
      <alignment horizontal="center" vertical="center"/>
    </xf>
    <xf numFmtId="43" fontId="3" fillId="0" borderId="0" xfId="45" applyFont="1"/>
    <xf numFmtId="43" fontId="3" fillId="0" borderId="1" xfId="45" applyFont="1" applyBorder="1"/>
    <xf numFmtId="43" fontId="1" fillId="0" borderId="1" xfId="45" applyFont="1" applyBorder="1"/>
    <xf numFmtId="0" fontId="2" fillId="2" borderId="4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32" fillId="0" borderId="45" xfId="0" applyFont="1" applyFill="1" applyBorder="1" applyAlignment="1">
      <alignment horizontal="center"/>
    </xf>
    <xf numFmtId="0" fontId="32" fillId="0" borderId="46" xfId="0" applyFont="1" applyFill="1" applyBorder="1" applyAlignment="1">
      <alignment horizontal="center"/>
    </xf>
    <xf numFmtId="0" fontId="32" fillId="0" borderId="47" xfId="0" applyFont="1" applyFill="1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44" fontId="3" fillId="0" borderId="1" xfId="0" applyNumberFormat="1" applyFont="1" applyBorder="1" applyAlignment="1">
      <alignment horizontal="left" vertical="center"/>
    </xf>
    <xf numFmtId="43" fontId="3" fillId="0" borderId="1" xfId="45" applyFont="1" applyBorder="1" applyAlignment="1">
      <alignment horizontal="center" vertical="center"/>
    </xf>
    <xf numFmtId="0" fontId="1" fillId="2" borderId="26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4" fillId="2" borderId="8" xfId="0" applyNumberFormat="1" applyFont="1" applyFill="1" applyBorder="1" applyAlignment="1">
      <alignment horizontal="center" vertical="center"/>
    </xf>
    <xf numFmtId="44" fontId="4" fillId="2" borderId="9" xfId="0" applyNumberFormat="1" applyFont="1" applyFill="1" applyBorder="1" applyAlignment="1">
      <alignment horizontal="center" vertical="center"/>
    </xf>
    <xf numFmtId="44" fontId="4" fillId="2" borderId="10" xfId="0" applyNumberFormat="1" applyFont="1" applyFill="1" applyBorder="1" applyAlignment="1">
      <alignment horizontal="center" vertical="center"/>
    </xf>
    <xf numFmtId="44" fontId="4" fillId="7" borderId="1" xfId="0" applyNumberFormat="1" applyFont="1" applyFill="1" applyBorder="1" applyAlignment="1">
      <alignment horizontal="center" vertical="center"/>
    </xf>
    <xf numFmtId="44" fontId="4" fillId="7" borderId="6" xfId="0" applyNumberFormat="1" applyFont="1" applyFill="1" applyBorder="1" applyAlignment="1">
      <alignment horizontal="center" vertical="center"/>
    </xf>
    <xf numFmtId="0" fontId="0" fillId="37" borderId="8" xfId="0" applyFont="1" applyFill="1" applyBorder="1" applyAlignment="1">
      <alignment horizontal="center" wrapText="1"/>
    </xf>
    <xf numFmtId="0" fontId="0" fillId="37" borderId="9" xfId="0" applyFont="1" applyFill="1" applyBorder="1" applyAlignment="1">
      <alignment horizontal="center" wrapText="1"/>
    </xf>
    <xf numFmtId="0" fontId="0" fillId="37" borderId="10" xfId="0" applyFont="1" applyFill="1" applyBorder="1" applyAlignment="1">
      <alignment horizontal="center" wrapText="1"/>
    </xf>
    <xf numFmtId="0" fontId="0" fillId="37" borderId="4" xfId="0" applyFont="1" applyFill="1" applyBorder="1" applyAlignment="1">
      <alignment horizontal="center" wrapText="1"/>
    </xf>
    <xf numFmtId="0" fontId="0" fillId="37" borderId="1" xfId="0" applyFont="1" applyFill="1" applyBorder="1" applyAlignment="1">
      <alignment horizontal="center" wrapText="1"/>
    </xf>
    <xf numFmtId="0" fontId="0" fillId="37" borderId="6" xfId="0" applyFont="1" applyFill="1" applyBorder="1" applyAlignment="1">
      <alignment horizontal="center" wrapText="1"/>
    </xf>
    <xf numFmtId="0" fontId="0" fillId="38" borderId="4" xfId="0" applyFont="1" applyFill="1" applyBorder="1" applyAlignment="1">
      <alignment horizontal="center"/>
    </xf>
    <xf numFmtId="0" fontId="0" fillId="38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9" borderId="1" xfId="0" applyFont="1" applyFill="1" applyBorder="1" applyAlignment="1">
      <alignment horizontal="center"/>
    </xf>
    <xf numFmtId="0" fontId="0" fillId="39" borderId="6" xfId="0" applyFont="1" applyFill="1" applyBorder="1" applyAlignment="1">
      <alignment horizontal="center"/>
    </xf>
    <xf numFmtId="0" fontId="0" fillId="40" borderId="1" xfId="0" applyFont="1" applyFill="1" applyBorder="1" applyAlignment="1">
      <alignment horizontal="center"/>
    </xf>
    <xf numFmtId="0" fontId="0" fillId="40" borderId="1" xfId="0" applyFont="1" applyFill="1" applyBorder="1" applyAlignment="1">
      <alignment horizontal="center" wrapText="1"/>
    </xf>
    <xf numFmtId="0" fontId="0" fillId="0" borderId="11" xfId="0" applyFont="1" applyBorder="1" applyAlignment="1">
      <alignment horizontal="center"/>
    </xf>
    <xf numFmtId="44" fontId="0" fillId="0" borderId="11" xfId="1" applyFont="1" applyBorder="1" applyAlignment="1">
      <alignment horizontal="center"/>
    </xf>
    <xf numFmtId="0" fontId="0" fillId="4" borderId="48" xfId="0" applyFont="1" applyFill="1" applyBorder="1" applyAlignment="1">
      <alignment horizontal="center" vertical="center"/>
    </xf>
    <xf numFmtId="0" fontId="0" fillId="4" borderId="42" xfId="0" applyFont="1" applyFill="1" applyBorder="1" applyAlignment="1">
      <alignment horizontal="center" vertical="center"/>
    </xf>
    <xf numFmtId="0" fontId="0" fillId="4" borderId="51" xfId="0" applyFont="1" applyFill="1" applyBorder="1" applyAlignment="1">
      <alignment horizontal="center" vertical="center"/>
    </xf>
    <xf numFmtId="44" fontId="0" fillId="43" borderId="53" xfId="0" applyNumberFormat="1" applyFont="1" applyFill="1" applyBorder="1" applyAlignment="1">
      <alignment horizontal="center" vertical="center"/>
    </xf>
    <xf numFmtId="0" fontId="0" fillId="43" borderId="54" xfId="0" applyFont="1" applyFill="1" applyBorder="1" applyAlignment="1">
      <alignment horizontal="center" vertical="center"/>
    </xf>
    <xf numFmtId="0" fontId="0" fillId="43" borderId="55" xfId="0" applyFont="1" applyFill="1" applyBorder="1" applyAlignment="1">
      <alignment horizontal="center" vertical="center"/>
    </xf>
    <xf numFmtId="44" fontId="0" fillId="41" borderId="9" xfId="1" applyFont="1" applyFill="1" applyBorder="1" applyAlignment="1">
      <alignment horizontal="center" vertical="center"/>
    </xf>
    <xf numFmtId="44" fontId="0" fillId="41" borderId="1" xfId="1" applyFont="1" applyFill="1" applyBorder="1" applyAlignment="1">
      <alignment horizontal="center" vertical="center"/>
    </xf>
    <xf numFmtId="44" fontId="0" fillId="41" borderId="11" xfId="1" applyFont="1" applyFill="1" applyBorder="1" applyAlignment="1">
      <alignment horizontal="center" vertical="center"/>
    </xf>
    <xf numFmtId="44" fontId="4" fillId="7" borderId="56" xfId="0" applyNumberFormat="1" applyFont="1" applyFill="1" applyBorder="1" applyAlignment="1">
      <alignment horizontal="center" vertical="center"/>
    </xf>
    <xf numFmtId="44" fontId="4" fillId="7" borderId="57" xfId="0" applyNumberFormat="1" applyFont="1" applyFill="1" applyBorder="1" applyAlignment="1">
      <alignment horizontal="center" vertical="center"/>
    </xf>
    <xf numFmtId="44" fontId="4" fillId="7" borderId="58" xfId="0" applyNumberFormat="1" applyFont="1" applyFill="1" applyBorder="1" applyAlignment="1">
      <alignment horizontal="center" vertical="center"/>
    </xf>
    <xf numFmtId="44" fontId="4" fillId="6" borderId="59" xfId="0" applyNumberFormat="1" applyFont="1" applyFill="1" applyBorder="1" applyAlignment="1">
      <alignment horizontal="center" vertical="center" wrapText="1"/>
    </xf>
    <xf numFmtId="44" fontId="4" fillId="6" borderId="60" xfId="0" applyNumberFormat="1" applyFont="1" applyFill="1" applyBorder="1" applyAlignment="1">
      <alignment horizontal="center" vertical="center" wrapText="1"/>
    </xf>
    <xf numFmtId="44" fontId="4" fillId="6" borderId="61" xfId="0" applyNumberFormat="1" applyFont="1" applyFill="1" applyBorder="1" applyAlignment="1">
      <alignment horizontal="center" vertical="center" wrapText="1"/>
    </xf>
    <xf numFmtId="0" fontId="0" fillId="42" borderId="53" xfId="0" applyFill="1" applyBorder="1" applyAlignment="1">
      <alignment horizontal="center" vertical="center" wrapText="1"/>
    </xf>
    <xf numFmtId="0" fontId="0" fillId="42" borderId="54" xfId="0" applyFill="1" applyBorder="1" applyAlignment="1">
      <alignment horizontal="center" vertical="center" wrapText="1"/>
    </xf>
    <xf numFmtId="0" fontId="0" fillId="42" borderId="55" xfId="0" applyFill="1" applyBorder="1" applyAlignment="1">
      <alignment horizontal="center" vertical="center" wrapText="1"/>
    </xf>
    <xf numFmtId="44" fontId="0" fillId="41" borderId="49" xfId="1" applyFont="1" applyFill="1" applyBorder="1" applyAlignment="1">
      <alignment horizontal="center" vertical="center"/>
    </xf>
    <xf numFmtId="44" fontId="0" fillId="41" borderId="50" xfId="1" applyFont="1" applyFill="1" applyBorder="1" applyAlignment="1">
      <alignment horizontal="center" vertical="center"/>
    </xf>
    <xf numFmtId="44" fontId="0" fillId="41" borderId="52" xfId="1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44" fontId="0" fillId="41" borderId="10" xfId="1" applyFont="1" applyFill="1" applyBorder="1" applyAlignment="1">
      <alignment horizontal="center" vertical="center"/>
    </xf>
    <xf numFmtId="44" fontId="0" fillId="41" borderId="6" xfId="1" applyFont="1" applyFill="1" applyBorder="1" applyAlignment="1">
      <alignment horizontal="center" vertical="center"/>
    </xf>
    <xf numFmtId="44" fontId="0" fillId="41" borderId="12" xfId="1" applyFont="1" applyFill="1" applyBorder="1" applyAlignment="1">
      <alignment horizontal="center" vertical="center"/>
    </xf>
    <xf numFmtId="0" fontId="0" fillId="10" borderId="38" xfId="0" applyFont="1" applyFill="1" applyBorder="1" applyAlignment="1">
      <alignment horizontal="center" vertical="center"/>
    </xf>
    <xf numFmtId="0" fontId="0" fillId="10" borderId="40" xfId="0" applyFont="1" applyFill="1" applyBorder="1" applyAlignment="1">
      <alignment horizontal="center" vertical="center"/>
    </xf>
    <xf numFmtId="0" fontId="0" fillId="40" borderId="4" xfId="0" applyFont="1" applyFill="1" applyBorder="1" applyAlignment="1">
      <alignment horizontal="center"/>
    </xf>
    <xf numFmtId="44" fontId="0" fillId="0" borderId="4" xfId="0" applyNumberFormat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top" wrapText="1"/>
    </xf>
    <xf numFmtId="44" fontId="0" fillId="0" borderId="5" xfId="0" applyNumberFormat="1" applyFont="1" applyBorder="1" applyAlignment="1">
      <alignment horizontal="center" vertical="center" wrapText="1"/>
    </xf>
    <xf numFmtId="44" fontId="0" fillId="0" borderId="11" xfId="0" applyNumberFormat="1" applyFont="1" applyBorder="1" applyAlignment="1">
      <alignment horizontal="center" vertical="center" wrapText="1"/>
    </xf>
    <xf numFmtId="44" fontId="0" fillId="0" borderId="11" xfId="0" applyNumberFormat="1" applyFont="1" applyBorder="1" applyAlignment="1">
      <alignment horizontal="center" vertical="top" wrapText="1"/>
    </xf>
    <xf numFmtId="44" fontId="0" fillId="43" borderId="6" xfId="0" applyNumberFormat="1" applyFont="1" applyFill="1" applyBorder="1" applyAlignment="1">
      <alignment horizontal="center" vertical="center"/>
    </xf>
    <xf numFmtId="0" fontId="0" fillId="43" borderId="6" xfId="0" applyFont="1" applyFill="1" applyBorder="1" applyAlignment="1">
      <alignment horizontal="center" vertical="center"/>
    </xf>
    <xf numFmtId="0" fontId="0" fillId="43" borderId="12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2" borderId="4" xfId="0" applyFill="1" applyBorder="1" applyAlignment="1">
      <alignment horizontal="center" vertical="center" wrapText="1"/>
    </xf>
    <xf numFmtId="0" fontId="0" fillId="42" borderId="5" xfId="0" applyFill="1" applyBorder="1" applyAlignment="1">
      <alignment horizontal="center" vertical="center" wrapText="1"/>
    </xf>
    <xf numFmtId="44" fontId="0" fillId="43" borderId="1" xfId="0" applyNumberFormat="1" applyFont="1" applyFill="1" applyBorder="1" applyAlignment="1">
      <alignment horizontal="center" vertical="center"/>
    </xf>
    <xf numFmtId="0" fontId="0" fillId="43" borderId="1" xfId="0" applyFont="1" applyFill="1" applyBorder="1" applyAlignment="1">
      <alignment horizontal="center" vertical="center"/>
    </xf>
    <xf numFmtId="0" fontId="0" fillId="43" borderId="11" xfId="0" applyFont="1" applyFill="1" applyBorder="1" applyAlignment="1">
      <alignment horizontal="center" vertical="center"/>
    </xf>
    <xf numFmtId="0" fontId="0" fillId="42" borderId="1" xfId="0" applyFill="1" applyBorder="1" applyAlignment="1">
      <alignment horizontal="center" vertical="center" wrapText="1"/>
    </xf>
    <xf numFmtId="0" fontId="0" fillId="42" borderId="11" xfId="0" applyFill="1" applyBorder="1" applyAlignment="1">
      <alignment horizontal="center" vertical="center" wrapText="1"/>
    </xf>
    <xf numFmtId="3" fontId="29" fillId="0" borderId="25" xfId="2" applyNumberFormat="1" applyFont="1" applyFill="1" applyBorder="1" applyAlignment="1">
      <alignment horizontal="center" vertical="center" wrapText="1"/>
    </xf>
    <xf numFmtId="3" fontId="29" fillId="0" borderId="27" xfId="2" applyNumberFormat="1" applyFont="1" applyFill="1" applyBorder="1" applyAlignment="1">
      <alignment horizontal="center" vertical="center" wrapText="1"/>
    </xf>
    <xf numFmtId="3" fontId="29" fillId="0" borderId="26" xfId="2" applyNumberFormat="1" applyFont="1" applyFill="1" applyBorder="1" applyAlignment="1">
      <alignment horizontal="center" vertical="center" wrapText="1"/>
    </xf>
    <xf numFmtId="3" fontId="29" fillId="0" borderId="32" xfId="2" applyNumberFormat="1" applyFont="1" applyFill="1" applyBorder="1" applyAlignment="1">
      <alignment horizontal="center" vertical="center" wrapText="1"/>
    </xf>
    <xf numFmtId="0" fontId="29" fillId="4" borderId="33" xfId="2" quotePrefix="1" applyFont="1" applyFill="1" applyBorder="1" applyAlignment="1">
      <alignment horizontal="center"/>
    </xf>
    <xf numFmtId="0" fontId="29" fillId="4" borderId="34" xfId="2" applyFont="1" applyFill="1" applyBorder="1" applyAlignment="1">
      <alignment horizontal="center"/>
    </xf>
    <xf numFmtId="0" fontId="29" fillId="4" borderId="35" xfId="2" applyFont="1" applyFill="1" applyBorder="1" applyAlignment="1">
      <alignment horizontal="center"/>
    </xf>
    <xf numFmtId="0" fontId="29" fillId="2" borderId="33" xfId="2" applyFont="1" applyFill="1" applyBorder="1" applyAlignment="1">
      <alignment horizontal="center"/>
    </xf>
    <xf numFmtId="0" fontId="29" fillId="2" borderId="34" xfId="2" applyFont="1" applyFill="1" applyBorder="1" applyAlignment="1">
      <alignment horizontal="center"/>
    </xf>
    <xf numFmtId="0" fontId="29" fillId="2" borderId="35" xfId="2" applyFont="1" applyFill="1" applyBorder="1" applyAlignment="1">
      <alignment horizontal="center"/>
    </xf>
    <xf numFmtId="0" fontId="29" fillId="3" borderId="33" xfId="2" quotePrefix="1" applyFont="1" applyFill="1" applyBorder="1" applyAlignment="1">
      <alignment horizontal="center"/>
    </xf>
    <xf numFmtId="0" fontId="29" fillId="3" borderId="34" xfId="2" applyFont="1" applyFill="1" applyBorder="1" applyAlignment="1">
      <alignment horizontal="center"/>
    </xf>
    <xf numFmtId="0" fontId="29" fillId="3" borderId="35" xfId="2" applyFont="1" applyFill="1" applyBorder="1" applyAlignment="1">
      <alignment horizontal="center"/>
    </xf>
    <xf numFmtId="0" fontId="29" fillId="10" borderId="33" xfId="2" quotePrefix="1" applyFont="1" applyFill="1" applyBorder="1" applyAlignment="1">
      <alignment horizontal="center"/>
    </xf>
    <xf numFmtId="0" fontId="29" fillId="10" borderId="34" xfId="2" applyFont="1" applyFill="1" applyBorder="1" applyAlignment="1">
      <alignment horizontal="center"/>
    </xf>
    <xf numFmtId="0" fontId="29" fillId="10" borderId="35" xfId="2" applyFont="1" applyFill="1" applyBorder="1" applyAlignment="1">
      <alignment horizontal="center"/>
    </xf>
    <xf numFmtId="0" fontId="29" fillId="35" borderId="33" xfId="2" quotePrefix="1" applyFont="1" applyFill="1" applyBorder="1" applyAlignment="1">
      <alignment horizontal="center"/>
    </xf>
    <xf numFmtId="0" fontId="29" fillId="35" borderId="34" xfId="2" applyFont="1" applyFill="1" applyBorder="1" applyAlignment="1">
      <alignment horizontal="center"/>
    </xf>
    <xf numFmtId="0" fontId="29" fillId="35" borderId="35" xfId="2" applyFont="1" applyFill="1" applyBorder="1" applyAlignment="1">
      <alignment horizontal="center"/>
    </xf>
    <xf numFmtId="0" fontId="29" fillId="36" borderId="33" xfId="2" quotePrefix="1" applyFont="1" applyFill="1" applyBorder="1" applyAlignment="1">
      <alignment horizontal="center"/>
    </xf>
    <xf numFmtId="0" fontId="29" fillId="36" borderId="34" xfId="2" applyFont="1" applyFill="1" applyBorder="1" applyAlignment="1">
      <alignment horizontal="center"/>
    </xf>
    <xf numFmtId="0" fontId="29" fillId="36" borderId="35" xfId="2" applyFont="1" applyFill="1" applyBorder="1" applyAlignment="1">
      <alignment horizontal="center"/>
    </xf>
    <xf numFmtId="0" fontId="29" fillId="12" borderId="33" xfId="2" quotePrefix="1" applyFont="1" applyFill="1" applyBorder="1" applyAlignment="1">
      <alignment horizontal="center"/>
    </xf>
    <xf numFmtId="0" fontId="29" fillId="12" borderId="34" xfId="2" applyFont="1" applyFill="1" applyBorder="1" applyAlignment="1">
      <alignment horizontal="center"/>
    </xf>
    <xf numFmtId="0" fontId="29" fillId="12" borderId="35" xfId="2" applyFont="1" applyFill="1" applyBorder="1" applyAlignment="1">
      <alignment horizontal="center"/>
    </xf>
    <xf numFmtId="3" fontId="29" fillId="0" borderId="25" xfId="2" applyNumberFormat="1" applyFont="1" applyBorder="1" applyAlignment="1">
      <alignment horizontal="center" vertical="center" wrapText="1"/>
    </xf>
    <xf numFmtId="3" fontId="29" fillId="0" borderId="27" xfId="2" applyNumberFormat="1" applyFont="1" applyBorder="1" applyAlignment="1">
      <alignment horizontal="center" vertical="center" wrapText="1"/>
    </xf>
    <xf numFmtId="3" fontId="29" fillId="0" borderId="26" xfId="2" applyNumberFormat="1" applyFont="1" applyBorder="1" applyAlignment="1">
      <alignment horizontal="center" vertical="center" wrapText="1"/>
    </xf>
    <xf numFmtId="3" fontId="29" fillId="0" borderId="32" xfId="2" applyNumberFormat="1" applyFont="1" applyBorder="1" applyAlignment="1">
      <alignment horizontal="center" vertical="center" wrapText="1"/>
    </xf>
    <xf numFmtId="0" fontId="37" fillId="0" borderId="4" xfId="0" applyFont="1" applyBorder="1"/>
    <xf numFmtId="0" fontId="37" fillId="0" borderId="1" xfId="0" applyFont="1" applyBorder="1" applyAlignment="1">
      <alignment horizontal="center"/>
    </xf>
    <xf numFmtId="0" fontId="37" fillId="0" borderId="1" xfId="0" applyFont="1" applyBorder="1"/>
    <xf numFmtId="44" fontId="37" fillId="0" borderId="1" xfId="1" applyFont="1" applyBorder="1" applyAlignment="1">
      <alignment horizontal="center"/>
    </xf>
    <xf numFmtId="164" fontId="37" fillId="0" borderId="1" xfId="0" applyNumberFormat="1" applyFont="1" applyFill="1" applyBorder="1"/>
    <xf numFmtId="43" fontId="37" fillId="0" borderId="1" xfId="45" applyFont="1" applyFill="1" applyBorder="1" applyAlignment="1">
      <alignment horizontal="center"/>
    </xf>
    <xf numFmtId="169" fontId="37" fillId="0" borderId="1" xfId="45" applyNumberFormat="1" applyFont="1" applyFill="1" applyBorder="1"/>
    <xf numFmtId="10" fontId="37" fillId="0" borderId="1" xfId="46" applyNumberFormat="1" applyFont="1" applyBorder="1" applyAlignment="1">
      <alignment horizontal="center"/>
    </xf>
    <xf numFmtId="44" fontId="37" fillId="0" borderId="1" xfId="1" applyFont="1" applyBorder="1" applyAlignment="1">
      <alignment horizontal="center"/>
    </xf>
    <xf numFmtId="10" fontId="37" fillId="0" borderId="1" xfId="46" applyNumberFormat="1" applyFont="1" applyBorder="1"/>
    <xf numFmtId="44" fontId="37" fillId="0" borderId="6" xfId="0" applyNumberFormat="1" applyFont="1" applyBorder="1"/>
    <xf numFmtId="0" fontId="37" fillId="0" borderId="0" xfId="0" applyFont="1"/>
    <xf numFmtId="44" fontId="37" fillId="0" borderId="1" xfId="1" applyFont="1" applyFill="1" applyBorder="1" applyAlignment="1">
      <alignment horizontal="center"/>
    </xf>
    <xf numFmtId="0" fontId="37" fillId="10" borderId="4" xfId="0" applyFont="1" applyFill="1" applyBorder="1"/>
    <xf numFmtId="0" fontId="37" fillId="10" borderId="1" xfId="0" applyFont="1" applyFill="1" applyBorder="1" applyAlignment="1">
      <alignment horizontal="center"/>
    </xf>
    <xf numFmtId="0" fontId="37" fillId="10" borderId="1" xfId="0" applyFont="1" applyFill="1" applyBorder="1"/>
    <xf numFmtId="44" fontId="37" fillId="10" borderId="1" xfId="1" applyFont="1" applyFill="1" applyBorder="1" applyAlignment="1">
      <alignment horizontal="center"/>
    </xf>
    <xf numFmtId="164" fontId="37" fillId="10" borderId="1" xfId="0" applyNumberFormat="1" applyFont="1" applyFill="1" applyBorder="1"/>
    <xf numFmtId="44" fontId="37" fillId="10" borderId="1" xfId="1" applyFont="1" applyFill="1" applyBorder="1" applyAlignment="1">
      <alignment horizontal="center"/>
    </xf>
    <xf numFmtId="169" fontId="37" fillId="10" borderId="1" xfId="45" applyNumberFormat="1" applyFont="1" applyFill="1" applyBorder="1"/>
    <xf numFmtId="10" fontId="37" fillId="10" borderId="1" xfId="46" applyNumberFormat="1" applyFont="1" applyFill="1" applyBorder="1" applyAlignment="1">
      <alignment horizontal="center"/>
    </xf>
    <xf numFmtId="10" fontId="37" fillId="10" borderId="1" xfId="46" applyNumberFormat="1" applyFont="1" applyFill="1" applyBorder="1"/>
    <xf numFmtId="44" fontId="37" fillId="10" borderId="6" xfId="0" applyNumberFormat="1" applyFont="1" applyFill="1" applyBorder="1"/>
    <xf numFmtId="44" fontId="37" fillId="0" borderId="1" xfId="1" applyFont="1" applyFill="1" applyBorder="1" applyAlignment="1">
      <alignment horizontal="center"/>
    </xf>
  </cellXfs>
  <cellStyles count="48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Hiperligação" xfId="47" builtinId="8"/>
    <cellStyle name="Input" xfId="36"/>
    <cellStyle name="Linked Cell" xfId="37"/>
    <cellStyle name="Moeda" xfId="1" builtinId="4"/>
    <cellStyle name="Neutral" xfId="38"/>
    <cellStyle name="Normal" xfId="0" builtinId="0"/>
    <cellStyle name="Normal 2" xfId="2"/>
    <cellStyle name="Note" xfId="39"/>
    <cellStyle name="Output" xfId="40"/>
    <cellStyle name="Percentagem" xfId="46" builtinId="5"/>
    <cellStyle name="Percentagem 2" xfId="41"/>
    <cellStyle name="Title" xfId="42"/>
    <cellStyle name="Total 2" xfId="43"/>
    <cellStyle name="Vírgula" xfId="45" builtinId="3"/>
    <cellStyle name="Warning Text" xfId="44"/>
  </cellStyles>
  <dxfs count="0"/>
  <tableStyles count="0" defaultTableStyle="TableStyleMedium2" defaultPivotStyle="PivotStyleLight16"/>
  <colors>
    <mruColors>
      <color rgb="FFFFCC00"/>
      <color rgb="FFFF0066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resh%20Fish,%20Lda%20-%20Industria%20de%20pescado%20S&#243;nia.xlsx" TargetMode="External"/><Relationship Id="rId2" Type="http://schemas.openxmlformats.org/officeDocument/2006/relationships/hyperlink" Target="Fresh%20Fish,%20Lda%20-%20Industria%20de%20pescado%20S&#243;nia.xlsx" TargetMode="External"/><Relationship Id="rId1" Type="http://schemas.openxmlformats.org/officeDocument/2006/relationships/hyperlink" Target="Fresh%20Fish,%20Lda%20-%20Industria%20de%20pescado%20S&#243;nia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Fresh%20Fish,%20Lda%20-%20Industria%20de%20pescado%20S&#243;nia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resh%20Fish,%20Lda%20-%20Industria%20de%20pescado%20S&#243;nia.xlsx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7" sqref="A7"/>
    </sheetView>
  </sheetViews>
  <sheetFormatPr defaultRowHeight="15" x14ac:dyDescent="0.25"/>
  <cols>
    <col min="1" max="1" width="28.5703125" customWidth="1"/>
    <col min="2" max="2" width="35.140625" bestFit="1" customWidth="1"/>
    <col min="3" max="3" width="18.5703125" bestFit="1" customWidth="1"/>
    <col min="4" max="4" width="12.85546875" bestFit="1" customWidth="1"/>
    <col min="6" max="6" width="10" bestFit="1" customWidth="1"/>
    <col min="7" max="7" width="12" bestFit="1" customWidth="1"/>
    <col min="8" max="8" width="16.5703125" bestFit="1" customWidth="1"/>
  </cols>
  <sheetData>
    <row r="1" spans="1:1" x14ac:dyDescent="0.25">
      <c r="A1" s="211" t="s">
        <v>285</v>
      </c>
    </row>
    <row r="2" spans="1:1" x14ac:dyDescent="0.25">
      <c r="A2" s="211" t="s">
        <v>286</v>
      </c>
    </row>
    <row r="3" spans="1:1" x14ac:dyDescent="0.25">
      <c r="A3" s="211" t="s">
        <v>287</v>
      </c>
    </row>
  </sheetData>
  <hyperlinks>
    <hyperlink ref="A1" r:id="rId1" location="PRESUPOSTO!A1"/>
    <hyperlink ref="A2" r:id="rId2" location="'PLANO DE INVESTIMENTO'!A1"/>
    <hyperlink ref="A3" r:id="rId3" location="'Plano de financiamento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/>
  </sheetViews>
  <sheetFormatPr defaultRowHeight="15" x14ac:dyDescent="0.25"/>
  <cols>
    <col min="2" max="2" width="55.85546875" bestFit="1" customWidth="1"/>
    <col min="3" max="3" width="5.5703125" bestFit="1" customWidth="1"/>
    <col min="4" max="4" width="19.28515625" bestFit="1" customWidth="1"/>
    <col min="5" max="5" width="14.28515625" bestFit="1" customWidth="1"/>
    <col min="6" max="8" width="13.7109375" bestFit="1" customWidth="1"/>
  </cols>
  <sheetData>
    <row r="1" spans="1:8" ht="15.75" thickBot="1" x14ac:dyDescent="0.3"/>
    <row r="2" spans="1:8" x14ac:dyDescent="0.25">
      <c r="B2" s="252" t="s">
        <v>0</v>
      </c>
      <c r="C2" s="253"/>
      <c r="D2" s="253"/>
      <c r="E2" s="253"/>
      <c r="F2" s="253"/>
      <c r="G2" s="253"/>
      <c r="H2" s="254"/>
    </row>
    <row r="3" spans="1:8" ht="15.75" x14ac:dyDescent="0.25">
      <c r="B3" s="35" t="s">
        <v>1</v>
      </c>
      <c r="C3" s="34"/>
      <c r="D3" s="34"/>
      <c r="E3" s="34" t="s">
        <v>3</v>
      </c>
      <c r="F3" s="34" t="s">
        <v>4</v>
      </c>
      <c r="G3" s="34" t="s">
        <v>5</v>
      </c>
      <c r="H3" s="36" t="s">
        <v>7</v>
      </c>
    </row>
    <row r="4" spans="1:8" ht="15.75" x14ac:dyDescent="0.25">
      <c r="B4" s="249" t="s">
        <v>2</v>
      </c>
      <c r="C4" s="250"/>
      <c r="D4" s="250"/>
      <c r="E4" s="250"/>
      <c r="F4" s="250"/>
      <c r="G4" s="250"/>
      <c r="H4" s="251"/>
    </row>
    <row r="5" spans="1:8" x14ac:dyDescent="0.25">
      <c r="B5" s="255" t="s">
        <v>81</v>
      </c>
      <c r="C5" s="256"/>
      <c r="D5" s="256"/>
      <c r="E5" s="256"/>
      <c r="F5" s="256"/>
      <c r="G5" s="256"/>
      <c r="H5" s="257"/>
    </row>
    <row r="6" spans="1:8" x14ac:dyDescent="0.25">
      <c r="B6" s="28" t="s">
        <v>85</v>
      </c>
      <c r="C6" s="26" t="s">
        <v>107</v>
      </c>
      <c r="D6" s="26" t="s">
        <v>108</v>
      </c>
      <c r="E6" s="23"/>
      <c r="F6" s="23"/>
      <c r="G6" s="23"/>
      <c r="H6" s="29"/>
    </row>
    <row r="7" spans="1:8" x14ac:dyDescent="0.25">
      <c r="B7" s="3" t="s">
        <v>89</v>
      </c>
      <c r="C7" s="24"/>
      <c r="D7" s="1">
        <v>300000</v>
      </c>
      <c r="E7" s="1">
        <v>0</v>
      </c>
      <c r="F7" s="1">
        <v>0</v>
      </c>
      <c r="G7" s="1">
        <v>0</v>
      </c>
      <c r="H7" s="31">
        <v>0</v>
      </c>
    </row>
    <row r="8" spans="1:8" x14ac:dyDescent="0.25">
      <c r="B8" s="46" t="s">
        <v>112</v>
      </c>
      <c r="C8" s="40"/>
      <c r="D8" s="139">
        <f>D7</f>
        <v>300000</v>
      </c>
      <c r="E8" s="41"/>
      <c r="F8" s="41"/>
      <c r="G8" s="41"/>
      <c r="H8" s="47"/>
    </row>
    <row r="9" spans="1:8" x14ac:dyDescent="0.25">
      <c r="B9" s="28" t="s">
        <v>82</v>
      </c>
      <c r="C9" s="23"/>
      <c r="D9" s="23"/>
      <c r="E9" s="23"/>
      <c r="F9" s="23"/>
      <c r="G9" s="23"/>
      <c r="H9" s="29"/>
    </row>
    <row r="10" spans="1:8" x14ac:dyDescent="0.25">
      <c r="A10" s="4"/>
      <c r="B10" s="3" t="s">
        <v>90</v>
      </c>
      <c r="C10" s="24"/>
      <c r="D10" s="1">
        <v>750000</v>
      </c>
      <c r="E10" s="1">
        <v>0</v>
      </c>
      <c r="F10" s="1">
        <v>0</v>
      </c>
      <c r="G10" s="1">
        <v>0</v>
      </c>
      <c r="H10" s="31">
        <v>0</v>
      </c>
    </row>
    <row r="11" spans="1:8" x14ac:dyDescent="0.25">
      <c r="A11" s="4"/>
      <c r="B11" s="48" t="s">
        <v>113</v>
      </c>
      <c r="C11" s="39"/>
      <c r="D11" s="141">
        <f>D10</f>
        <v>750000</v>
      </c>
      <c r="E11" s="38"/>
      <c r="F11" s="38"/>
      <c r="G11" s="38"/>
      <c r="H11" s="49"/>
    </row>
    <row r="12" spans="1:8" x14ac:dyDescent="0.25">
      <c r="A12" s="4"/>
      <c r="B12" s="28" t="s">
        <v>86</v>
      </c>
      <c r="C12" s="23"/>
      <c r="D12" s="23"/>
      <c r="E12" s="23"/>
      <c r="F12" s="23"/>
      <c r="G12" s="23"/>
      <c r="H12" s="29"/>
    </row>
    <row r="13" spans="1:8" x14ac:dyDescent="0.25">
      <c r="B13" s="3" t="s">
        <v>91</v>
      </c>
      <c r="C13" s="24"/>
      <c r="D13" s="1">
        <v>360</v>
      </c>
      <c r="E13" s="1">
        <v>0</v>
      </c>
      <c r="F13" s="1">
        <v>0</v>
      </c>
      <c r="G13" s="1">
        <v>0</v>
      </c>
      <c r="H13" s="31">
        <v>0</v>
      </c>
    </row>
    <row r="14" spans="1:8" x14ac:dyDescent="0.25">
      <c r="B14" s="3" t="s">
        <v>92</v>
      </c>
      <c r="C14" s="24"/>
      <c r="D14" s="1">
        <v>45723</v>
      </c>
      <c r="E14" s="1">
        <v>0</v>
      </c>
      <c r="F14" s="1">
        <v>0</v>
      </c>
      <c r="G14" s="1">
        <v>0</v>
      </c>
      <c r="H14" s="31">
        <v>0</v>
      </c>
    </row>
    <row r="15" spans="1:8" x14ac:dyDescent="0.25">
      <c r="B15" s="3" t="s">
        <v>93</v>
      </c>
      <c r="C15" s="24"/>
      <c r="D15" s="140">
        <v>10325.120000000001</v>
      </c>
      <c r="E15" s="1">
        <v>0</v>
      </c>
      <c r="F15" s="1">
        <v>0</v>
      </c>
      <c r="G15" s="1">
        <v>0</v>
      </c>
      <c r="H15" s="31">
        <v>0</v>
      </c>
    </row>
    <row r="16" spans="1:8" x14ac:dyDescent="0.25">
      <c r="B16" s="3" t="s">
        <v>94</v>
      </c>
      <c r="C16" s="24"/>
      <c r="D16" s="1">
        <v>63135</v>
      </c>
      <c r="E16" s="1">
        <v>0</v>
      </c>
      <c r="F16" s="1">
        <v>0</v>
      </c>
      <c r="G16" s="1">
        <v>0</v>
      </c>
      <c r="H16" s="31">
        <v>0</v>
      </c>
    </row>
    <row r="17" spans="1:8" x14ac:dyDescent="0.25">
      <c r="B17" s="3" t="s">
        <v>95</v>
      </c>
      <c r="C17" s="24"/>
      <c r="D17" s="1">
        <v>20650.240000000002</v>
      </c>
      <c r="E17" s="1">
        <v>0</v>
      </c>
      <c r="F17" s="1">
        <v>0</v>
      </c>
      <c r="G17" s="1">
        <v>0</v>
      </c>
      <c r="H17" s="31">
        <v>0</v>
      </c>
    </row>
    <row r="18" spans="1:8" x14ac:dyDescent="0.25">
      <c r="B18" s="3" t="s">
        <v>96</v>
      </c>
      <c r="C18" s="24"/>
      <c r="D18" s="1">
        <v>77513.37</v>
      </c>
      <c r="E18" s="1">
        <v>0</v>
      </c>
      <c r="F18" s="1">
        <v>0</v>
      </c>
      <c r="G18" s="1">
        <v>0</v>
      </c>
      <c r="H18" s="31">
        <v>0</v>
      </c>
    </row>
    <row r="19" spans="1:8" x14ac:dyDescent="0.25">
      <c r="B19" s="3" t="s">
        <v>97</v>
      </c>
      <c r="C19" s="24"/>
      <c r="D19" s="1">
        <v>50000</v>
      </c>
      <c r="E19" s="1">
        <v>0</v>
      </c>
      <c r="F19" s="1">
        <v>0</v>
      </c>
      <c r="G19" s="1">
        <v>0</v>
      </c>
      <c r="H19" s="31">
        <v>0</v>
      </c>
    </row>
    <row r="20" spans="1:8" x14ac:dyDescent="0.25">
      <c r="B20" s="3" t="s">
        <v>98</v>
      </c>
      <c r="C20" s="24"/>
      <c r="D20" s="1">
        <v>22000</v>
      </c>
      <c r="E20" s="1">
        <v>0</v>
      </c>
      <c r="F20" s="1">
        <v>0</v>
      </c>
      <c r="G20" s="1">
        <v>0</v>
      </c>
      <c r="H20" s="31">
        <v>0</v>
      </c>
    </row>
    <row r="21" spans="1:8" x14ac:dyDescent="0.25">
      <c r="B21" s="3" t="s">
        <v>99</v>
      </c>
      <c r="C21" s="24"/>
      <c r="D21" s="1">
        <v>25875</v>
      </c>
      <c r="E21" s="1">
        <v>0</v>
      </c>
      <c r="F21" s="1">
        <v>0</v>
      </c>
      <c r="G21" s="1">
        <v>0</v>
      </c>
      <c r="H21" s="31">
        <v>0</v>
      </c>
    </row>
    <row r="22" spans="1:8" x14ac:dyDescent="0.25">
      <c r="B22" s="3" t="s">
        <v>100</v>
      </c>
      <c r="C22" s="24"/>
      <c r="D22" s="1">
        <v>2000</v>
      </c>
      <c r="E22" s="1">
        <v>0</v>
      </c>
      <c r="F22" s="1">
        <v>0</v>
      </c>
      <c r="G22" s="1">
        <v>0</v>
      </c>
      <c r="H22" s="31">
        <v>0</v>
      </c>
    </row>
    <row r="23" spans="1:8" x14ac:dyDescent="0.25">
      <c r="B23" s="3" t="s">
        <v>109</v>
      </c>
      <c r="C23" s="24"/>
      <c r="D23" s="1">
        <v>1158.3399999999999</v>
      </c>
      <c r="E23" s="1"/>
      <c r="F23" s="1"/>
      <c r="G23" s="1"/>
      <c r="H23" s="31"/>
    </row>
    <row r="24" spans="1:8" x14ac:dyDescent="0.25">
      <c r="B24" s="5" t="s">
        <v>114</v>
      </c>
      <c r="C24" s="25"/>
      <c r="D24" s="142">
        <f>SUM(D13:D23)</f>
        <v>318740.07</v>
      </c>
      <c r="E24" s="2"/>
      <c r="F24" s="2"/>
      <c r="G24" s="2"/>
      <c r="H24" s="32"/>
    </row>
    <row r="25" spans="1:8" x14ac:dyDescent="0.25">
      <c r="B25" s="255" t="s">
        <v>83</v>
      </c>
      <c r="C25" s="256"/>
      <c r="D25" s="256"/>
      <c r="E25" s="256"/>
      <c r="F25" s="256"/>
      <c r="G25" s="256"/>
      <c r="H25" s="257"/>
    </row>
    <row r="26" spans="1:8" x14ac:dyDescent="0.25">
      <c r="A26" s="7" t="s">
        <v>6</v>
      </c>
      <c r="B26" s="3" t="s">
        <v>110</v>
      </c>
      <c r="C26" s="24">
        <v>1</v>
      </c>
      <c r="D26" s="144">
        <v>60000</v>
      </c>
      <c r="E26" s="1">
        <v>0</v>
      </c>
      <c r="F26" s="1">
        <v>0</v>
      </c>
      <c r="G26" s="1">
        <v>0</v>
      </c>
      <c r="H26" s="31">
        <v>0</v>
      </c>
    </row>
    <row r="27" spans="1:8" x14ac:dyDescent="0.25">
      <c r="B27" s="3" t="s">
        <v>87</v>
      </c>
      <c r="C27" s="24">
        <v>1</v>
      </c>
      <c r="D27" s="24"/>
      <c r="E27" s="1">
        <v>0</v>
      </c>
      <c r="F27" s="1">
        <v>0</v>
      </c>
      <c r="G27" s="1">
        <v>0</v>
      </c>
      <c r="H27" s="31">
        <v>0</v>
      </c>
    </row>
    <row r="28" spans="1:8" x14ac:dyDescent="0.25">
      <c r="B28" s="3" t="s">
        <v>88</v>
      </c>
      <c r="C28" s="24">
        <v>1</v>
      </c>
      <c r="D28" s="24">
        <v>29387.87</v>
      </c>
      <c r="E28" s="1">
        <v>0</v>
      </c>
      <c r="F28" s="1">
        <v>0</v>
      </c>
      <c r="G28" s="1">
        <v>0</v>
      </c>
      <c r="H28" s="31">
        <v>0</v>
      </c>
    </row>
    <row r="29" spans="1:8" x14ac:dyDescent="0.25">
      <c r="B29" s="50" t="s">
        <v>115</v>
      </c>
      <c r="C29" s="42"/>
      <c r="D29" s="42"/>
      <c r="E29" s="43"/>
      <c r="F29" s="43"/>
      <c r="G29" s="43"/>
      <c r="H29" s="51"/>
    </row>
    <row r="30" spans="1:8" x14ac:dyDescent="0.25">
      <c r="B30" s="28" t="s">
        <v>84</v>
      </c>
      <c r="C30" s="26"/>
      <c r="D30" s="26"/>
      <c r="E30" s="26"/>
      <c r="F30" s="26"/>
      <c r="G30" s="26"/>
      <c r="H30" s="33"/>
    </row>
    <row r="31" spans="1:8" x14ac:dyDescent="0.25">
      <c r="B31" s="6" t="s">
        <v>102</v>
      </c>
      <c r="C31" s="27">
        <v>1</v>
      </c>
      <c r="D31" s="143">
        <v>750</v>
      </c>
      <c r="E31" s="1">
        <v>0</v>
      </c>
      <c r="F31" s="1">
        <v>0</v>
      </c>
      <c r="G31" s="1"/>
      <c r="H31" s="31">
        <v>0</v>
      </c>
    </row>
    <row r="32" spans="1:8" x14ac:dyDescent="0.25">
      <c r="B32" s="6" t="s">
        <v>103</v>
      </c>
      <c r="C32" s="27">
        <v>1</v>
      </c>
      <c r="D32" s="143">
        <v>250</v>
      </c>
      <c r="E32" s="1">
        <v>0</v>
      </c>
      <c r="F32" s="1">
        <v>0</v>
      </c>
      <c r="G32" s="1"/>
      <c r="H32" s="31">
        <v>0</v>
      </c>
    </row>
    <row r="33" spans="2:8" x14ac:dyDescent="0.25">
      <c r="B33" s="6" t="s">
        <v>104</v>
      </c>
      <c r="C33" s="27">
        <v>2</v>
      </c>
      <c r="D33" s="27"/>
      <c r="E33" s="1">
        <v>0</v>
      </c>
      <c r="F33" s="1">
        <v>0</v>
      </c>
      <c r="G33" s="1"/>
      <c r="H33" s="31">
        <v>0</v>
      </c>
    </row>
    <row r="34" spans="2:8" x14ac:dyDescent="0.25">
      <c r="B34" s="6" t="s">
        <v>105</v>
      </c>
      <c r="C34" s="27">
        <v>1</v>
      </c>
      <c r="D34" s="27"/>
      <c r="E34" s="1">
        <v>0</v>
      </c>
      <c r="F34" s="1">
        <v>0</v>
      </c>
      <c r="G34" s="1"/>
      <c r="H34" s="31">
        <v>0</v>
      </c>
    </row>
    <row r="35" spans="2:8" x14ac:dyDescent="0.25">
      <c r="B35" s="6" t="s">
        <v>106</v>
      </c>
      <c r="C35" s="27">
        <v>4</v>
      </c>
      <c r="D35" s="27"/>
      <c r="E35" s="1">
        <v>0</v>
      </c>
      <c r="F35" s="1">
        <v>0</v>
      </c>
      <c r="G35" s="1"/>
      <c r="H35" s="31">
        <v>0</v>
      </c>
    </row>
    <row r="36" spans="2:8" x14ac:dyDescent="0.25">
      <c r="B36" s="52" t="s">
        <v>116</v>
      </c>
      <c r="C36" s="44"/>
      <c r="D36" s="44"/>
      <c r="E36" s="45"/>
      <c r="F36" s="45"/>
      <c r="G36" s="45"/>
      <c r="H36" s="53"/>
    </row>
    <row r="37" spans="2:8" x14ac:dyDescent="0.25">
      <c r="B37" s="54" t="s">
        <v>111</v>
      </c>
      <c r="C37" s="37"/>
      <c r="D37" s="37"/>
      <c r="E37" s="38"/>
      <c r="F37" s="38"/>
      <c r="G37" s="38"/>
      <c r="H37" s="49"/>
    </row>
    <row r="38" spans="2:8" ht="15.75" x14ac:dyDescent="0.25">
      <c r="B38" s="249" t="s">
        <v>117</v>
      </c>
      <c r="C38" s="250"/>
      <c r="D38" s="250"/>
      <c r="E38" s="250"/>
      <c r="F38" s="250"/>
      <c r="G38" s="250"/>
      <c r="H38" s="251"/>
    </row>
    <row r="39" spans="2:8" x14ac:dyDescent="0.25">
      <c r="B39" s="6" t="s">
        <v>118</v>
      </c>
      <c r="C39" s="8"/>
      <c r="D39" s="144">
        <v>1651</v>
      </c>
      <c r="E39" s="8"/>
      <c r="F39" s="8"/>
      <c r="G39" s="8"/>
      <c r="H39" s="30"/>
    </row>
    <row r="40" spans="2:8" x14ac:dyDescent="0.25">
      <c r="B40" s="54" t="s">
        <v>119</v>
      </c>
      <c r="C40" s="57"/>
      <c r="D40" s="145">
        <f>D39</f>
        <v>1651</v>
      </c>
      <c r="E40" s="57"/>
      <c r="F40" s="57"/>
      <c r="G40" s="57"/>
      <c r="H40" s="57"/>
    </row>
    <row r="41" spans="2:8" ht="15.75" thickBot="1" x14ac:dyDescent="0.3">
      <c r="B41" s="58" t="s">
        <v>101</v>
      </c>
      <c r="C41" s="55"/>
      <c r="D41" s="55"/>
      <c r="E41" s="55"/>
      <c r="F41" s="55"/>
      <c r="G41" s="55"/>
      <c r="H41" s="56"/>
    </row>
  </sheetData>
  <mergeCells count="5">
    <mergeCell ref="B38:H38"/>
    <mergeCell ref="B2:H2"/>
    <mergeCell ref="B25:H25"/>
    <mergeCell ref="B4:H4"/>
    <mergeCell ref="B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"/>
  <sheetViews>
    <sheetView workbookViewId="0">
      <selection activeCell="G21" sqref="G21"/>
    </sheetView>
  </sheetViews>
  <sheetFormatPr defaultRowHeight="15" x14ac:dyDescent="0.25"/>
  <sheetData>
    <row r="1" spans="7:7" x14ac:dyDescent="0.25">
      <c r="G1" s="211" t="s">
        <v>285</v>
      </c>
    </row>
  </sheetData>
  <hyperlinks>
    <hyperlink ref="G1" r:id="rId1" location="PRESUPOSTO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B37" sqref="B37"/>
    </sheetView>
  </sheetViews>
  <sheetFormatPr defaultRowHeight="15" x14ac:dyDescent="0.25"/>
  <cols>
    <col min="2" max="2" width="62.85546875" bestFit="1" customWidth="1"/>
    <col min="3" max="3" width="15.5703125" bestFit="1" customWidth="1"/>
    <col min="4" max="7" width="13.28515625" bestFit="1" customWidth="1"/>
  </cols>
  <sheetData>
    <row r="1" spans="1:7" x14ac:dyDescent="0.25">
      <c r="A1" s="211" t="s">
        <v>285</v>
      </c>
    </row>
    <row r="2" spans="1:7" x14ac:dyDescent="0.25">
      <c r="B2" s="8"/>
      <c r="C2" s="8"/>
      <c r="D2" s="8"/>
      <c r="E2" s="8"/>
      <c r="F2" s="8"/>
      <c r="G2" s="8"/>
    </row>
    <row r="3" spans="1:7" x14ac:dyDescent="0.25">
      <c r="B3" s="258" t="s">
        <v>300</v>
      </c>
      <c r="C3" s="259"/>
      <c r="D3" s="259"/>
      <c r="E3" s="259"/>
      <c r="F3" s="259"/>
      <c r="G3" s="260"/>
    </row>
    <row r="4" spans="1:7" x14ac:dyDescent="0.25">
      <c r="B4" s="20" t="s">
        <v>77</v>
      </c>
      <c r="C4" s="21"/>
      <c r="D4" s="21"/>
      <c r="E4" s="21"/>
      <c r="F4" s="21"/>
      <c r="G4" s="22"/>
    </row>
    <row r="5" spans="1:7" x14ac:dyDescent="0.25">
      <c r="B5" s="11" t="s">
        <v>73</v>
      </c>
      <c r="C5" s="11" t="s">
        <v>72</v>
      </c>
      <c r="D5" s="11" t="s">
        <v>66</v>
      </c>
      <c r="E5" s="11" t="s">
        <v>67</v>
      </c>
      <c r="F5" s="11" t="s">
        <v>68</v>
      </c>
      <c r="G5" s="11" t="s">
        <v>69</v>
      </c>
    </row>
    <row r="6" spans="1:7" x14ac:dyDescent="0.25">
      <c r="B6" s="212" t="s">
        <v>71</v>
      </c>
      <c r="C6" s="11"/>
      <c r="D6" s="11"/>
      <c r="E6" s="11"/>
      <c r="F6" s="11"/>
      <c r="G6" s="11"/>
    </row>
    <row r="7" spans="1:7" x14ac:dyDescent="0.25">
      <c r="B7" s="17" t="s">
        <v>288</v>
      </c>
      <c r="C7" s="17"/>
      <c r="D7" s="12">
        <f>SUM(D8:D13)</f>
        <v>6875</v>
      </c>
      <c r="E7" s="12">
        <f t="shared" ref="E7:G7" si="0">SUM(E8:E13)</f>
        <v>6875</v>
      </c>
      <c r="F7" s="12">
        <f t="shared" si="0"/>
        <v>6875</v>
      </c>
      <c r="G7" s="12">
        <f t="shared" si="0"/>
        <v>6875</v>
      </c>
    </row>
    <row r="8" spans="1:7" x14ac:dyDescent="0.25">
      <c r="B8" s="18" t="s">
        <v>53</v>
      </c>
      <c r="C8" s="13">
        <v>650</v>
      </c>
      <c r="D8" s="13">
        <f>$C8*3</f>
        <v>1950</v>
      </c>
      <c r="E8" s="13">
        <f t="shared" ref="E8:G13" si="1">$C8*3</f>
        <v>1950</v>
      </c>
      <c r="F8" s="13">
        <f t="shared" si="1"/>
        <v>1950</v>
      </c>
      <c r="G8" s="13">
        <f t="shared" si="1"/>
        <v>1950</v>
      </c>
    </row>
    <row r="9" spans="1:7" x14ac:dyDescent="0.25">
      <c r="B9" s="19" t="s">
        <v>54</v>
      </c>
      <c r="C9" s="13">
        <v>100</v>
      </c>
      <c r="D9" s="13">
        <f>C9*3</f>
        <v>300</v>
      </c>
      <c r="E9" s="13">
        <f t="shared" ref="E9:F13" si="2">$C9*3</f>
        <v>300</v>
      </c>
      <c r="F9" s="13">
        <f t="shared" si="2"/>
        <v>300</v>
      </c>
      <c r="G9" s="13">
        <f t="shared" si="1"/>
        <v>300</v>
      </c>
    </row>
    <row r="10" spans="1:7" x14ac:dyDescent="0.25">
      <c r="B10" s="19" t="s">
        <v>55</v>
      </c>
      <c r="C10" s="13">
        <v>575</v>
      </c>
      <c r="D10" s="13">
        <f>C10*3</f>
        <v>1725</v>
      </c>
      <c r="E10" s="13">
        <f t="shared" si="2"/>
        <v>1725</v>
      </c>
      <c r="F10" s="13">
        <f t="shared" si="2"/>
        <v>1725</v>
      </c>
      <c r="G10" s="13">
        <f t="shared" si="1"/>
        <v>1725</v>
      </c>
    </row>
    <row r="11" spans="1:7" x14ac:dyDescent="0.25">
      <c r="B11" s="19" t="s">
        <v>289</v>
      </c>
      <c r="C11" s="13">
        <f>D11/3</f>
        <v>316.66666666666669</v>
      </c>
      <c r="D11" s="13">
        <f>950</f>
        <v>950</v>
      </c>
      <c r="E11" s="13">
        <f>$C11*3</f>
        <v>950</v>
      </c>
      <c r="F11" s="13">
        <f>$C11*3</f>
        <v>950</v>
      </c>
      <c r="G11" s="13">
        <f t="shared" si="1"/>
        <v>950</v>
      </c>
    </row>
    <row r="12" spans="1:7" x14ac:dyDescent="0.25">
      <c r="B12" s="19" t="s">
        <v>56</v>
      </c>
      <c r="C12" s="13">
        <v>550</v>
      </c>
      <c r="D12" s="13">
        <f t="shared" ref="D12:D13" si="3">C12*3</f>
        <v>1650</v>
      </c>
      <c r="E12" s="13">
        <f t="shared" si="2"/>
        <v>1650</v>
      </c>
      <c r="F12" s="13">
        <f t="shared" si="2"/>
        <v>1650</v>
      </c>
      <c r="G12" s="13">
        <f t="shared" si="1"/>
        <v>1650</v>
      </c>
    </row>
    <row r="13" spans="1:7" x14ac:dyDescent="0.25">
      <c r="B13" s="19" t="s">
        <v>290</v>
      </c>
      <c r="C13" s="13">
        <v>100</v>
      </c>
      <c r="D13" s="13">
        <f t="shared" si="3"/>
        <v>300</v>
      </c>
      <c r="E13" s="13">
        <f t="shared" si="2"/>
        <v>300</v>
      </c>
      <c r="F13" s="13">
        <f t="shared" si="2"/>
        <v>300</v>
      </c>
      <c r="G13" s="13">
        <f t="shared" si="1"/>
        <v>300</v>
      </c>
    </row>
    <row r="14" spans="1:7" x14ac:dyDescent="0.25">
      <c r="B14" s="17" t="s">
        <v>291</v>
      </c>
      <c r="C14" s="17"/>
      <c r="D14" s="213">
        <f>SUM(D15:D19)</f>
        <v>11700</v>
      </c>
      <c r="E14" s="213">
        <f t="shared" ref="E14:G14" si="4">SUM(E15:E19)</f>
        <v>11700</v>
      </c>
      <c r="F14" s="213">
        <f t="shared" si="4"/>
        <v>11700</v>
      </c>
      <c r="G14" s="213">
        <f t="shared" si="4"/>
        <v>11700</v>
      </c>
    </row>
    <row r="15" spans="1:7" x14ac:dyDescent="0.25">
      <c r="B15" s="19" t="s">
        <v>292</v>
      </c>
      <c r="C15" s="13">
        <v>800</v>
      </c>
      <c r="D15" s="13">
        <f>$C15*3</f>
        <v>2400</v>
      </c>
      <c r="E15" s="13">
        <f>$C15*3</f>
        <v>2400</v>
      </c>
      <c r="F15" s="13">
        <f t="shared" ref="F15:G19" si="5">$C15*3</f>
        <v>2400</v>
      </c>
      <c r="G15" s="13">
        <f t="shared" si="5"/>
        <v>2400</v>
      </c>
    </row>
    <row r="16" spans="1:7" x14ac:dyDescent="0.25">
      <c r="B16" s="19" t="s">
        <v>293</v>
      </c>
      <c r="C16" s="13">
        <v>450</v>
      </c>
      <c r="D16" s="13">
        <f t="shared" ref="D16:E19" si="6">$C16*3</f>
        <v>1350</v>
      </c>
      <c r="E16" s="13">
        <f t="shared" si="6"/>
        <v>1350</v>
      </c>
      <c r="F16" s="13">
        <f t="shared" si="5"/>
        <v>1350</v>
      </c>
      <c r="G16" s="13">
        <f t="shared" si="5"/>
        <v>1350</v>
      </c>
    </row>
    <row r="17" spans="2:7" x14ac:dyDescent="0.25">
      <c r="B17" s="19" t="s">
        <v>294</v>
      </c>
      <c r="C17" s="13">
        <v>2000</v>
      </c>
      <c r="D17" s="13">
        <f t="shared" si="6"/>
        <v>6000</v>
      </c>
      <c r="E17" s="13">
        <f t="shared" si="6"/>
        <v>6000</v>
      </c>
      <c r="F17" s="13">
        <f t="shared" si="5"/>
        <v>6000</v>
      </c>
      <c r="G17" s="13">
        <f t="shared" si="5"/>
        <v>6000</v>
      </c>
    </row>
    <row r="18" spans="2:7" x14ac:dyDescent="0.25">
      <c r="B18" s="19" t="s">
        <v>295</v>
      </c>
      <c r="C18" s="13">
        <v>200</v>
      </c>
      <c r="D18" s="13">
        <f t="shared" si="6"/>
        <v>600</v>
      </c>
      <c r="E18" s="13">
        <f t="shared" si="6"/>
        <v>600</v>
      </c>
      <c r="F18" s="13">
        <f t="shared" si="5"/>
        <v>600</v>
      </c>
      <c r="G18" s="13">
        <f t="shared" si="5"/>
        <v>600</v>
      </c>
    </row>
    <row r="19" spans="2:7" x14ac:dyDescent="0.25">
      <c r="B19" s="19" t="s">
        <v>296</v>
      </c>
      <c r="C19" s="13">
        <v>450</v>
      </c>
      <c r="D19" s="13">
        <f t="shared" si="6"/>
        <v>1350</v>
      </c>
      <c r="E19" s="13">
        <f t="shared" si="6"/>
        <v>1350</v>
      </c>
      <c r="F19" s="13">
        <f t="shared" si="5"/>
        <v>1350</v>
      </c>
      <c r="G19" s="13">
        <f t="shared" si="5"/>
        <v>1350</v>
      </c>
    </row>
    <row r="20" spans="2:7" x14ac:dyDescent="0.25">
      <c r="B20" s="17" t="s">
        <v>76</v>
      </c>
      <c r="C20" s="17"/>
      <c r="D20" s="12">
        <f>SUM(D21:D24)</f>
        <v>24900</v>
      </c>
      <c r="E20" s="12">
        <f t="shared" ref="E20:G20" si="7">SUM(E21:E24)</f>
        <v>24900</v>
      </c>
      <c r="F20" s="12">
        <f t="shared" si="7"/>
        <v>24900</v>
      </c>
      <c r="G20" s="12">
        <f t="shared" si="7"/>
        <v>24900</v>
      </c>
    </row>
    <row r="21" spans="2:7" x14ac:dyDescent="0.25">
      <c r="B21" s="18" t="s">
        <v>57</v>
      </c>
      <c r="C21" s="13">
        <v>4500</v>
      </c>
      <c r="D21" s="13">
        <f>$C21*3</f>
        <v>13500</v>
      </c>
      <c r="E21" s="13">
        <f t="shared" ref="E21:G24" si="8">$C21*3</f>
        <v>13500</v>
      </c>
      <c r="F21" s="13">
        <f t="shared" si="8"/>
        <v>13500</v>
      </c>
      <c r="G21" s="13">
        <f t="shared" si="8"/>
        <v>13500</v>
      </c>
    </row>
    <row r="22" spans="2:7" x14ac:dyDescent="0.25">
      <c r="B22" s="18" t="s">
        <v>58</v>
      </c>
      <c r="C22" s="13">
        <v>3250</v>
      </c>
      <c r="D22" s="13">
        <f t="shared" ref="D22:D24" si="9">$C22*3</f>
        <v>9750</v>
      </c>
      <c r="E22" s="13">
        <f t="shared" si="8"/>
        <v>9750</v>
      </c>
      <c r="F22" s="13">
        <f t="shared" si="8"/>
        <v>9750</v>
      </c>
      <c r="G22" s="13">
        <f t="shared" si="8"/>
        <v>9750</v>
      </c>
    </row>
    <row r="23" spans="2:7" x14ac:dyDescent="0.25">
      <c r="B23" s="18" t="s">
        <v>59</v>
      </c>
      <c r="C23" s="13">
        <v>350</v>
      </c>
      <c r="D23" s="13">
        <f t="shared" si="9"/>
        <v>1050</v>
      </c>
      <c r="E23" s="13">
        <f t="shared" si="8"/>
        <v>1050</v>
      </c>
      <c r="F23" s="13">
        <f t="shared" si="8"/>
        <v>1050</v>
      </c>
      <c r="G23" s="13">
        <f t="shared" si="8"/>
        <v>1050</v>
      </c>
    </row>
    <row r="24" spans="2:7" x14ac:dyDescent="0.25">
      <c r="B24" s="18" t="s">
        <v>297</v>
      </c>
      <c r="C24" s="13">
        <v>200</v>
      </c>
      <c r="D24" s="13">
        <f t="shared" si="9"/>
        <v>600</v>
      </c>
      <c r="E24" s="13">
        <f t="shared" si="8"/>
        <v>600</v>
      </c>
      <c r="F24" s="13">
        <f t="shared" si="8"/>
        <v>600</v>
      </c>
      <c r="G24" s="13">
        <f t="shared" si="8"/>
        <v>600</v>
      </c>
    </row>
    <row r="25" spans="2:7" x14ac:dyDescent="0.25">
      <c r="B25" s="17" t="s">
        <v>60</v>
      </c>
      <c r="C25" s="17"/>
      <c r="D25" s="12">
        <f>SUM(D26:D27)</f>
        <v>47175</v>
      </c>
      <c r="E25" s="12">
        <f t="shared" ref="E25:G25" si="10">SUM(E26:E27)</f>
        <v>47175</v>
      </c>
      <c r="F25" s="12">
        <f t="shared" si="10"/>
        <v>47175</v>
      </c>
      <c r="G25" s="12">
        <f t="shared" si="10"/>
        <v>47175</v>
      </c>
    </row>
    <row r="26" spans="2:7" x14ac:dyDescent="0.25">
      <c r="B26" s="18" t="s">
        <v>61</v>
      </c>
      <c r="C26" s="13">
        <v>15000</v>
      </c>
      <c r="D26" s="13">
        <f>$C26*3</f>
        <v>45000</v>
      </c>
      <c r="E26" s="13">
        <f t="shared" ref="E26:G27" si="11">$C26*3</f>
        <v>45000</v>
      </c>
      <c r="F26" s="13">
        <f t="shared" si="11"/>
        <v>45000</v>
      </c>
      <c r="G26" s="13">
        <f t="shared" si="11"/>
        <v>45000</v>
      </c>
    </row>
    <row r="27" spans="2:7" x14ac:dyDescent="0.25">
      <c r="B27" s="18" t="s">
        <v>298</v>
      </c>
      <c r="C27" s="13">
        <v>725</v>
      </c>
      <c r="D27" s="13">
        <f>$C27*3</f>
        <v>2175</v>
      </c>
      <c r="E27" s="13">
        <f t="shared" si="11"/>
        <v>2175</v>
      </c>
      <c r="F27" s="13">
        <f t="shared" si="11"/>
        <v>2175</v>
      </c>
      <c r="G27" s="13">
        <f t="shared" si="11"/>
        <v>2175</v>
      </c>
    </row>
    <row r="28" spans="2:7" x14ac:dyDescent="0.25">
      <c r="B28" s="17" t="s">
        <v>62</v>
      </c>
      <c r="C28" s="17"/>
      <c r="D28" s="12">
        <f>SUM(D29:D34)</f>
        <v>11355</v>
      </c>
      <c r="E28" s="12">
        <f t="shared" ref="E28:G28" si="12">SUM(E29:E34)</f>
        <v>11355</v>
      </c>
      <c r="F28" s="12">
        <f t="shared" si="12"/>
        <v>11355</v>
      </c>
      <c r="G28" s="12">
        <f t="shared" si="12"/>
        <v>11355</v>
      </c>
    </row>
    <row r="29" spans="2:7" x14ac:dyDescent="0.25">
      <c r="B29" s="18" t="s">
        <v>301</v>
      </c>
      <c r="C29" s="13">
        <v>525</v>
      </c>
      <c r="D29" s="214">
        <f>$C29*3</f>
        <v>1575</v>
      </c>
      <c r="E29" s="214">
        <f t="shared" ref="E29:G34" si="13">$C29*3</f>
        <v>1575</v>
      </c>
      <c r="F29" s="214">
        <f t="shared" si="13"/>
        <v>1575</v>
      </c>
      <c r="G29" s="214">
        <f t="shared" si="13"/>
        <v>1575</v>
      </c>
    </row>
    <row r="30" spans="2:7" x14ac:dyDescent="0.25">
      <c r="B30" s="18" t="s">
        <v>63</v>
      </c>
      <c r="C30" s="13">
        <v>995</v>
      </c>
      <c r="D30" s="214">
        <f t="shared" ref="D30:D34" si="14">$C30*3</f>
        <v>2985</v>
      </c>
      <c r="E30" s="214">
        <f t="shared" si="13"/>
        <v>2985</v>
      </c>
      <c r="F30" s="214">
        <f t="shared" si="13"/>
        <v>2985</v>
      </c>
      <c r="G30" s="214">
        <f t="shared" si="13"/>
        <v>2985</v>
      </c>
    </row>
    <row r="31" spans="2:7" x14ac:dyDescent="0.25">
      <c r="B31" s="18" t="s">
        <v>64</v>
      </c>
      <c r="C31" s="13">
        <v>400</v>
      </c>
      <c r="D31" s="214">
        <f t="shared" si="14"/>
        <v>1200</v>
      </c>
      <c r="E31" s="214">
        <f t="shared" si="13"/>
        <v>1200</v>
      </c>
      <c r="F31" s="214">
        <f t="shared" si="13"/>
        <v>1200</v>
      </c>
      <c r="G31" s="214">
        <f t="shared" si="13"/>
        <v>1200</v>
      </c>
    </row>
    <row r="32" spans="2:7" x14ac:dyDescent="0.25">
      <c r="B32" s="18" t="s">
        <v>74</v>
      </c>
      <c r="C32" s="13">
        <v>250</v>
      </c>
      <c r="D32" s="214">
        <f t="shared" si="14"/>
        <v>750</v>
      </c>
      <c r="E32" s="214">
        <f t="shared" si="13"/>
        <v>750</v>
      </c>
      <c r="F32" s="214">
        <f t="shared" si="13"/>
        <v>750</v>
      </c>
      <c r="G32" s="214">
        <f t="shared" si="13"/>
        <v>750</v>
      </c>
    </row>
    <row r="33" spans="2:7" x14ac:dyDescent="0.25">
      <c r="B33" s="18" t="s">
        <v>65</v>
      </c>
      <c r="C33" s="13">
        <v>1275</v>
      </c>
      <c r="D33" s="214">
        <f t="shared" si="14"/>
        <v>3825</v>
      </c>
      <c r="E33" s="214">
        <f t="shared" si="13"/>
        <v>3825</v>
      </c>
      <c r="F33" s="214">
        <f t="shared" si="13"/>
        <v>3825</v>
      </c>
      <c r="G33" s="214">
        <f t="shared" si="13"/>
        <v>3825</v>
      </c>
    </row>
    <row r="34" spans="2:7" x14ac:dyDescent="0.25">
      <c r="B34" s="18" t="s">
        <v>75</v>
      </c>
      <c r="C34" s="13">
        <v>340</v>
      </c>
      <c r="D34" s="214">
        <f t="shared" si="14"/>
        <v>1020</v>
      </c>
      <c r="E34" s="214">
        <f t="shared" si="13"/>
        <v>1020</v>
      </c>
      <c r="F34" s="214">
        <f t="shared" si="13"/>
        <v>1020</v>
      </c>
      <c r="G34" s="214">
        <f t="shared" si="13"/>
        <v>1020</v>
      </c>
    </row>
    <row r="35" spans="2:7" x14ac:dyDescent="0.25">
      <c r="B35" s="261" t="s">
        <v>299</v>
      </c>
      <c r="C35" s="262"/>
      <c r="D35" s="12">
        <f>SUM(D7+D14+D20+D25+D28)</f>
        <v>102005</v>
      </c>
      <c r="E35" s="12">
        <f t="shared" ref="E35:G35" si="15">SUM(E7+E14+E20+E25+E28)</f>
        <v>102005</v>
      </c>
      <c r="F35" s="12">
        <f t="shared" si="15"/>
        <v>102005</v>
      </c>
      <c r="G35" s="12">
        <f t="shared" si="15"/>
        <v>102005</v>
      </c>
    </row>
  </sheetData>
  <mergeCells count="2">
    <mergeCell ref="B3:G3"/>
    <mergeCell ref="B35:C35"/>
  </mergeCells>
  <hyperlinks>
    <hyperlink ref="A1" r:id="rId1"/>
  </hyperlinks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0"/>
  <sheetViews>
    <sheetView topLeftCell="A27" workbookViewId="0">
      <selection activeCell="N12" sqref="N12"/>
    </sheetView>
  </sheetViews>
  <sheetFormatPr defaultRowHeight="15" x14ac:dyDescent="0.25"/>
  <cols>
    <col min="2" max="2" width="19.7109375" bestFit="1" customWidth="1"/>
    <col min="3" max="3" width="34.42578125" customWidth="1"/>
    <col min="4" max="4" width="0.140625" customWidth="1"/>
    <col min="5" max="5" width="10.5703125" bestFit="1" customWidth="1"/>
    <col min="6" max="6" width="12" style="146" bestFit="1" customWidth="1"/>
    <col min="7" max="7" width="15.7109375" style="147" bestFit="1" customWidth="1"/>
    <col min="8" max="8" width="20.42578125" customWidth="1"/>
    <col min="9" max="9" width="14.7109375" bestFit="1" customWidth="1"/>
  </cols>
  <sheetData>
    <row r="1" spans="2:9" ht="20.25" thickTop="1" thickBot="1" x14ac:dyDescent="0.35">
      <c r="B1" s="264" t="s">
        <v>187</v>
      </c>
      <c r="C1" s="265"/>
      <c r="D1" s="265"/>
      <c r="E1" s="265"/>
      <c r="F1" s="265"/>
      <c r="G1" s="265"/>
      <c r="H1" s="265"/>
      <c r="I1" s="266"/>
    </row>
    <row r="2" spans="2:9" ht="39" customHeight="1" thickTop="1" thickBot="1" x14ac:dyDescent="0.3">
      <c r="B2" s="148" t="s">
        <v>157</v>
      </c>
      <c r="C2" s="148" t="s">
        <v>158</v>
      </c>
      <c r="D2" s="148" t="s">
        <v>159</v>
      </c>
      <c r="E2" s="148" t="s">
        <v>321</v>
      </c>
      <c r="F2" s="149" t="s">
        <v>160</v>
      </c>
      <c r="G2" s="150" t="s">
        <v>161</v>
      </c>
      <c r="H2" s="156" t="s">
        <v>230</v>
      </c>
      <c r="I2" s="158" t="s">
        <v>231</v>
      </c>
    </row>
    <row r="3" spans="2:9" ht="16.5" thickTop="1" thickBot="1" x14ac:dyDescent="0.3">
      <c r="B3" s="151">
        <v>1</v>
      </c>
      <c r="C3" s="151" t="s">
        <v>162</v>
      </c>
      <c r="D3" s="152">
        <v>0.06</v>
      </c>
      <c r="E3" s="153">
        <v>6</v>
      </c>
      <c r="F3" s="154">
        <v>7.25</v>
      </c>
      <c r="G3" s="155">
        <f>E3*F3</f>
        <v>43.5</v>
      </c>
      <c r="H3" s="157">
        <f>F3*1.6</f>
        <v>11.600000000000001</v>
      </c>
      <c r="I3" s="157">
        <f>H3*1.23</f>
        <v>14.268000000000001</v>
      </c>
    </row>
    <row r="4" spans="2:9" ht="16.5" thickTop="1" thickBot="1" x14ac:dyDescent="0.3">
      <c r="B4" s="151">
        <v>2</v>
      </c>
      <c r="C4" s="151" t="s">
        <v>163</v>
      </c>
      <c r="D4" s="152">
        <v>0.06</v>
      </c>
      <c r="E4" s="153">
        <v>104</v>
      </c>
      <c r="F4" s="154">
        <v>2.2400000000000002</v>
      </c>
      <c r="G4" s="155">
        <f t="shared" ref="G4:G67" si="0">E4*F4</f>
        <v>232.96000000000004</v>
      </c>
      <c r="H4" s="157">
        <f t="shared" ref="H4:H67" si="1">F4*1.6</f>
        <v>3.5840000000000005</v>
      </c>
      <c r="I4" s="157">
        <f t="shared" ref="I4:I67" si="2">H4*1.23</f>
        <v>4.4083200000000007</v>
      </c>
    </row>
    <row r="5" spans="2:9" ht="16.5" thickTop="1" thickBot="1" x14ac:dyDescent="0.3">
      <c r="B5" s="151">
        <v>4</v>
      </c>
      <c r="C5" s="151" t="s">
        <v>164</v>
      </c>
      <c r="D5" s="152">
        <v>0.06</v>
      </c>
      <c r="E5" s="153">
        <v>104</v>
      </c>
      <c r="F5" s="154">
        <v>2.66</v>
      </c>
      <c r="G5" s="155">
        <f t="shared" si="0"/>
        <v>276.64</v>
      </c>
      <c r="H5" s="157">
        <f t="shared" si="1"/>
        <v>4.2560000000000002</v>
      </c>
      <c r="I5" s="157">
        <f t="shared" si="2"/>
        <v>5.2348800000000004</v>
      </c>
    </row>
    <row r="6" spans="2:9" ht="16.5" thickTop="1" thickBot="1" x14ac:dyDescent="0.3">
      <c r="B6" s="151">
        <v>5</v>
      </c>
      <c r="C6" s="151" t="s">
        <v>227</v>
      </c>
      <c r="D6" s="152"/>
      <c r="E6" s="153">
        <v>4</v>
      </c>
      <c r="F6" s="154">
        <v>2.7160000000000002</v>
      </c>
      <c r="G6" s="155">
        <f t="shared" si="0"/>
        <v>10.864000000000001</v>
      </c>
      <c r="H6" s="157">
        <f t="shared" si="1"/>
        <v>4.3456000000000001</v>
      </c>
      <c r="I6" s="157">
        <f t="shared" si="2"/>
        <v>5.3450880000000005</v>
      </c>
    </row>
    <row r="7" spans="2:9" ht="16.5" thickTop="1" thickBot="1" x14ac:dyDescent="0.3">
      <c r="B7" s="151">
        <v>7</v>
      </c>
      <c r="C7" s="151" t="s">
        <v>165</v>
      </c>
      <c r="D7" s="152">
        <v>0.06</v>
      </c>
      <c r="E7" s="153">
        <v>204</v>
      </c>
      <c r="F7" s="154">
        <v>1.67</v>
      </c>
      <c r="G7" s="155">
        <f t="shared" si="0"/>
        <v>340.68</v>
      </c>
      <c r="H7" s="157">
        <f t="shared" si="1"/>
        <v>2.6720000000000002</v>
      </c>
      <c r="I7" s="157">
        <f t="shared" si="2"/>
        <v>3.2865600000000001</v>
      </c>
    </row>
    <row r="8" spans="2:9" ht="16.5" thickTop="1" thickBot="1" x14ac:dyDescent="0.3">
      <c r="B8" s="151">
        <v>10</v>
      </c>
      <c r="C8" s="151" t="s">
        <v>166</v>
      </c>
      <c r="D8" s="152">
        <v>0.06</v>
      </c>
      <c r="E8" s="153">
        <v>104</v>
      </c>
      <c r="F8" s="154">
        <v>1.68</v>
      </c>
      <c r="G8" s="155">
        <f t="shared" si="0"/>
        <v>174.72</v>
      </c>
      <c r="H8" s="157">
        <f t="shared" si="1"/>
        <v>2.6880000000000002</v>
      </c>
      <c r="I8" s="157">
        <f t="shared" si="2"/>
        <v>3.3062400000000003</v>
      </c>
    </row>
    <row r="9" spans="2:9" ht="16.5" thickTop="1" thickBot="1" x14ac:dyDescent="0.3">
      <c r="B9" s="151">
        <v>11</v>
      </c>
      <c r="C9" s="151" t="s">
        <v>167</v>
      </c>
      <c r="D9" s="152">
        <v>0.06</v>
      </c>
      <c r="E9" s="153">
        <v>4</v>
      </c>
      <c r="F9" s="154">
        <v>3.5</v>
      </c>
      <c r="G9" s="155">
        <f t="shared" si="0"/>
        <v>14</v>
      </c>
      <c r="H9" s="157">
        <f t="shared" si="1"/>
        <v>5.6000000000000005</v>
      </c>
      <c r="I9" s="157">
        <f t="shared" si="2"/>
        <v>6.8880000000000008</v>
      </c>
    </row>
    <row r="10" spans="2:9" ht="16.5" thickTop="1" thickBot="1" x14ac:dyDescent="0.3">
      <c r="B10" s="151">
        <v>12</v>
      </c>
      <c r="C10" s="151" t="s">
        <v>168</v>
      </c>
      <c r="D10" s="152">
        <v>0.06</v>
      </c>
      <c r="E10" s="153">
        <v>110</v>
      </c>
      <c r="F10" s="154">
        <v>2.17</v>
      </c>
      <c r="G10" s="155">
        <f t="shared" si="0"/>
        <v>238.7</v>
      </c>
      <c r="H10" s="157">
        <f t="shared" si="1"/>
        <v>3.472</v>
      </c>
      <c r="I10" s="157">
        <f t="shared" si="2"/>
        <v>4.2705599999999997</v>
      </c>
    </row>
    <row r="11" spans="2:9" ht="16.5" thickTop="1" thickBot="1" x14ac:dyDescent="0.3">
      <c r="B11" s="151">
        <v>14</v>
      </c>
      <c r="C11" s="151" t="s">
        <v>169</v>
      </c>
      <c r="D11" s="152">
        <v>0.06</v>
      </c>
      <c r="E11" s="153">
        <v>104</v>
      </c>
      <c r="F11" s="154">
        <v>3.63</v>
      </c>
      <c r="G11" s="155">
        <f t="shared" si="0"/>
        <v>377.52</v>
      </c>
      <c r="H11" s="157">
        <f t="shared" si="1"/>
        <v>5.8079999999999998</v>
      </c>
      <c r="I11" s="157">
        <f t="shared" si="2"/>
        <v>7.14384</v>
      </c>
    </row>
    <row r="12" spans="2:9" ht="16.5" thickTop="1" thickBot="1" x14ac:dyDescent="0.3">
      <c r="B12" s="151">
        <v>17</v>
      </c>
      <c r="C12" s="151" t="s">
        <v>170</v>
      </c>
      <c r="D12" s="152">
        <v>0.06</v>
      </c>
      <c r="E12" s="153">
        <v>1</v>
      </c>
      <c r="F12" s="154">
        <v>4.0739999999999998</v>
      </c>
      <c r="G12" s="155">
        <f t="shared" si="0"/>
        <v>4.0739999999999998</v>
      </c>
      <c r="H12" s="157">
        <f t="shared" si="1"/>
        <v>6.5183999999999997</v>
      </c>
      <c r="I12" s="157">
        <f t="shared" si="2"/>
        <v>8.017631999999999</v>
      </c>
    </row>
    <row r="13" spans="2:9" ht="16.5" thickTop="1" thickBot="1" x14ac:dyDescent="0.3">
      <c r="B13" s="151">
        <v>18</v>
      </c>
      <c r="C13" s="151" t="s">
        <v>171</v>
      </c>
      <c r="D13" s="152">
        <v>0.06</v>
      </c>
      <c r="E13" s="153">
        <v>4</v>
      </c>
      <c r="F13" s="154">
        <v>2.17</v>
      </c>
      <c r="G13" s="155">
        <f t="shared" si="0"/>
        <v>8.68</v>
      </c>
      <c r="H13" s="157">
        <f t="shared" si="1"/>
        <v>3.472</v>
      </c>
      <c r="I13" s="157">
        <f t="shared" si="2"/>
        <v>4.2705599999999997</v>
      </c>
    </row>
    <row r="14" spans="2:9" ht="16.5" thickTop="1" thickBot="1" x14ac:dyDescent="0.3">
      <c r="B14" s="151">
        <v>20</v>
      </c>
      <c r="C14" s="151" t="s">
        <v>172</v>
      </c>
      <c r="D14" s="152">
        <v>0.06</v>
      </c>
      <c r="E14" s="153">
        <v>104</v>
      </c>
      <c r="F14" s="154">
        <v>1.96</v>
      </c>
      <c r="G14" s="155">
        <f t="shared" si="0"/>
        <v>203.84</v>
      </c>
      <c r="H14" s="157">
        <f t="shared" si="1"/>
        <v>3.1360000000000001</v>
      </c>
      <c r="I14" s="157">
        <f t="shared" si="2"/>
        <v>3.8572800000000003</v>
      </c>
    </row>
    <row r="15" spans="2:9" ht="16.5" thickTop="1" thickBot="1" x14ac:dyDescent="0.3">
      <c r="B15" s="151">
        <v>22</v>
      </c>
      <c r="C15" s="151" t="s">
        <v>199</v>
      </c>
      <c r="D15" s="152">
        <v>0.06</v>
      </c>
      <c r="E15" s="153">
        <v>246</v>
      </c>
      <c r="F15" s="154">
        <v>0.56999999999999995</v>
      </c>
      <c r="G15" s="155">
        <f t="shared" si="0"/>
        <v>140.22</v>
      </c>
      <c r="H15" s="157">
        <f t="shared" si="1"/>
        <v>0.91199999999999992</v>
      </c>
      <c r="I15" s="157">
        <f t="shared" si="2"/>
        <v>1.1217599999999999</v>
      </c>
    </row>
    <row r="16" spans="2:9" ht="16.5" thickTop="1" thickBot="1" x14ac:dyDescent="0.3">
      <c r="B16" s="151">
        <v>24</v>
      </c>
      <c r="C16" s="151" t="s">
        <v>173</v>
      </c>
      <c r="D16" s="152">
        <v>0.06</v>
      </c>
      <c r="E16" s="153">
        <v>104</v>
      </c>
      <c r="F16" s="154">
        <v>1.68</v>
      </c>
      <c r="G16" s="155">
        <f t="shared" si="0"/>
        <v>174.72</v>
      </c>
      <c r="H16" s="157">
        <f t="shared" si="1"/>
        <v>2.6880000000000002</v>
      </c>
      <c r="I16" s="157">
        <f t="shared" si="2"/>
        <v>3.3062400000000003</v>
      </c>
    </row>
    <row r="17" spans="2:9" ht="16.5" thickTop="1" thickBot="1" x14ac:dyDescent="0.3">
      <c r="B17" s="151">
        <v>25</v>
      </c>
      <c r="C17" s="151" t="s">
        <v>174</v>
      </c>
      <c r="D17" s="152">
        <v>0.06</v>
      </c>
      <c r="E17" s="153">
        <v>18</v>
      </c>
      <c r="F17" s="154">
        <v>1.46</v>
      </c>
      <c r="G17" s="155">
        <f t="shared" si="0"/>
        <v>26.28</v>
      </c>
      <c r="H17" s="157">
        <f t="shared" si="1"/>
        <v>2.3359999999999999</v>
      </c>
      <c r="I17" s="157">
        <f t="shared" si="2"/>
        <v>2.8732799999999998</v>
      </c>
    </row>
    <row r="18" spans="2:9" ht="16.5" thickTop="1" thickBot="1" x14ac:dyDescent="0.3">
      <c r="B18" s="151">
        <v>27</v>
      </c>
      <c r="C18" s="151" t="s">
        <v>175</v>
      </c>
      <c r="D18" s="152">
        <v>0.06</v>
      </c>
      <c r="E18" s="153">
        <v>257</v>
      </c>
      <c r="F18" s="154">
        <v>0.56999999999999995</v>
      </c>
      <c r="G18" s="155">
        <f t="shared" si="0"/>
        <v>146.48999999999998</v>
      </c>
      <c r="H18" s="157">
        <f t="shared" si="1"/>
        <v>0.91199999999999992</v>
      </c>
      <c r="I18" s="157">
        <f t="shared" si="2"/>
        <v>1.1217599999999999</v>
      </c>
    </row>
    <row r="19" spans="2:9" ht="16.5" thickTop="1" thickBot="1" x14ac:dyDescent="0.3">
      <c r="B19" s="151">
        <v>28</v>
      </c>
      <c r="C19" s="151" t="s">
        <v>176</v>
      </c>
      <c r="D19" s="152">
        <v>0.06</v>
      </c>
      <c r="E19" s="153">
        <v>252</v>
      </c>
      <c r="F19" s="154">
        <v>1.46</v>
      </c>
      <c r="G19" s="155">
        <f t="shared" si="0"/>
        <v>367.92</v>
      </c>
      <c r="H19" s="157">
        <f t="shared" si="1"/>
        <v>2.3359999999999999</v>
      </c>
      <c r="I19" s="157">
        <f t="shared" si="2"/>
        <v>2.8732799999999998</v>
      </c>
    </row>
    <row r="20" spans="2:9" ht="16.5" thickTop="1" thickBot="1" x14ac:dyDescent="0.3">
      <c r="B20" s="151">
        <v>29</v>
      </c>
      <c r="C20" s="151" t="s">
        <v>177</v>
      </c>
      <c r="D20" s="152">
        <v>0.06</v>
      </c>
      <c r="E20" s="153">
        <v>2</v>
      </c>
      <c r="F20" s="154">
        <v>3.5209999999999999</v>
      </c>
      <c r="G20" s="155">
        <f t="shared" si="0"/>
        <v>7.0419999999999998</v>
      </c>
      <c r="H20" s="157">
        <f t="shared" si="1"/>
        <v>5.6336000000000004</v>
      </c>
      <c r="I20" s="157">
        <f t="shared" si="2"/>
        <v>6.9293279999999999</v>
      </c>
    </row>
    <row r="21" spans="2:9" ht="16.5" thickTop="1" thickBot="1" x14ac:dyDescent="0.3">
      <c r="B21" s="151">
        <v>32</v>
      </c>
      <c r="C21" s="151" t="s">
        <v>178</v>
      </c>
      <c r="D21" s="152">
        <v>0.06</v>
      </c>
      <c r="E21" s="153">
        <v>4</v>
      </c>
      <c r="F21" s="154">
        <v>1.7649999999999999</v>
      </c>
      <c r="G21" s="155">
        <f t="shared" si="0"/>
        <v>7.06</v>
      </c>
      <c r="H21" s="157">
        <f t="shared" si="1"/>
        <v>2.8239999999999998</v>
      </c>
      <c r="I21" s="157">
        <f t="shared" si="2"/>
        <v>3.4735199999999997</v>
      </c>
    </row>
    <row r="22" spans="2:9" ht="16.5" thickTop="1" thickBot="1" x14ac:dyDescent="0.3">
      <c r="B22" s="151">
        <v>33</v>
      </c>
      <c r="C22" s="151" t="s">
        <v>179</v>
      </c>
      <c r="D22" s="152">
        <v>0.06</v>
      </c>
      <c r="E22" s="153">
        <v>104</v>
      </c>
      <c r="F22" s="154">
        <v>1.64</v>
      </c>
      <c r="G22" s="155">
        <f t="shared" si="0"/>
        <v>170.56</v>
      </c>
      <c r="H22" s="157">
        <f t="shared" si="1"/>
        <v>2.6240000000000001</v>
      </c>
      <c r="I22" s="157">
        <f t="shared" si="2"/>
        <v>3.2275200000000002</v>
      </c>
    </row>
    <row r="23" spans="2:9" ht="16.5" thickTop="1" thickBot="1" x14ac:dyDescent="0.3">
      <c r="B23" s="151">
        <v>106</v>
      </c>
      <c r="C23" s="151" t="s">
        <v>180</v>
      </c>
      <c r="D23" s="152">
        <v>0.06</v>
      </c>
      <c r="E23" s="153">
        <v>9</v>
      </c>
      <c r="F23" s="154">
        <v>3.464</v>
      </c>
      <c r="G23" s="155">
        <f t="shared" si="0"/>
        <v>31.175999999999998</v>
      </c>
      <c r="H23" s="157">
        <f t="shared" si="1"/>
        <v>5.5424000000000007</v>
      </c>
      <c r="I23" s="157">
        <f t="shared" si="2"/>
        <v>6.817152000000001</v>
      </c>
    </row>
    <row r="24" spans="2:9" ht="16.5" thickTop="1" thickBot="1" x14ac:dyDescent="0.3">
      <c r="B24" s="151">
        <v>113</v>
      </c>
      <c r="C24" s="151" t="s">
        <v>181</v>
      </c>
      <c r="D24" s="152">
        <v>0.06</v>
      </c>
      <c r="E24" s="153">
        <v>68</v>
      </c>
      <c r="F24" s="154">
        <v>1.573</v>
      </c>
      <c r="G24" s="155">
        <f t="shared" si="0"/>
        <v>106.964</v>
      </c>
      <c r="H24" s="157">
        <f t="shared" si="1"/>
        <v>2.5167999999999999</v>
      </c>
      <c r="I24" s="157">
        <f t="shared" si="2"/>
        <v>3.0956639999999997</v>
      </c>
    </row>
    <row r="25" spans="2:9" ht="16.5" thickTop="1" thickBot="1" x14ac:dyDescent="0.3">
      <c r="B25" s="151">
        <v>116</v>
      </c>
      <c r="C25" s="151" t="s">
        <v>182</v>
      </c>
      <c r="D25" s="152">
        <v>0.06</v>
      </c>
      <c r="E25" s="153">
        <v>59</v>
      </c>
      <c r="F25" s="154">
        <v>4.4000000000000004</v>
      </c>
      <c r="G25" s="155">
        <f t="shared" si="0"/>
        <v>259.60000000000002</v>
      </c>
      <c r="H25" s="157">
        <f t="shared" si="1"/>
        <v>7.0400000000000009</v>
      </c>
      <c r="I25" s="157">
        <f t="shared" si="2"/>
        <v>8.6592000000000002</v>
      </c>
    </row>
    <row r="26" spans="2:9" ht="16.5" thickTop="1" thickBot="1" x14ac:dyDescent="0.3">
      <c r="B26" s="151">
        <v>117</v>
      </c>
      <c r="C26" s="151" t="s">
        <v>183</v>
      </c>
      <c r="D26" s="152">
        <v>0.06</v>
      </c>
      <c r="E26" s="153">
        <v>100</v>
      </c>
      <c r="F26" s="154">
        <v>4.9000000000000004</v>
      </c>
      <c r="G26" s="155">
        <f t="shared" si="0"/>
        <v>490.00000000000006</v>
      </c>
      <c r="H26" s="157">
        <f t="shared" si="1"/>
        <v>7.8400000000000007</v>
      </c>
      <c r="I26" s="157">
        <f t="shared" si="2"/>
        <v>9.6432000000000002</v>
      </c>
    </row>
    <row r="27" spans="2:9" ht="16.5" thickTop="1" thickBot="1" x14ac:dyDescent="0.3">
      <c r="B27" s="151">
        <v>122</v>
      </c>
      <c r="C27" s="151" t="s">
        <v>184</v>
      </c>
      <c r="D27" s="152">
        <v>0.06</v>
      </c>
      <c r="E27" s="153">
        <v>1568</v>
      </c>
      <c r="F27" s="154">
        <v>2.39</v>
      </c>
      <c r="G27" s="155">
        <f t="shared" si="0"/>
        <v>3747.52</v>
      </c>
      <c r="H27" s="157">
        <f t="shared" si="1"/>
        <v>3.8240000000000003</v>
      </c>
      <c r="I27" s="157">
        <f t="shared" si="2"/>
        <v>4.7035200000000001</v>
      </c>
    </row>
    <row r="28" spans="2:9" ht="16.5" thickTop="1" thickBot="1" x14ac:dyDescent="0.3">
      <c r="B28" s="151">
        <v>129</v>
      </c>
      <c r="C28" s="151" t="s">
        <v>185</v>
      </c>
      <c r="D28" s="152">
        <v>0.06</v>
      </c>
      <c r="E28" s="153">
        <v>3856</v>
      </c>
      <c r="F28" s="154">
        <v>6.9240000000000004</v>
      </c>
      <c r="G28" s="155">
        <f t="shared" si="0"/>
        <v>26698.944000000003</v>
      </c>
      <c r="H28" s="157">
        <f t="shared" si="1"/>
        <v>11.078400000000002</v>
      </c>
      <c r="I28" s="157">
        <f t="shared" si="2"/>
        <v>13.626432000000003</v>
      </c>
    </row>
    <row r="29" spans="2:9" ht="16.5" thickTop="1" thickBot="1" x14ac:dyDescent="0.3">
      <c r="B29" s="151">
        <v>134</v>
      </c>
      <c r="C29" s="151" t="s">
        <v>186</v>
      </c>
      <c r="D29" s="152">
        <v>0.06</v>
      </c>
      <c r="E29" s="153">
        <v>4235</v>
      </c>
      <c r="F29" s="154">
        <v>6.6310000000000002</v>
      </c>
      <c r="G29" s="155">
        <f t="shared" si="0"/>
        <v>28082.285</v>
      </c>
      <c r="H29" s="157">
        <f t="shared" si="1"/>
        <v>10.6096</v>
      </c>
      <c r="I29" s="157">
        <f t="shared" si="2"/>
        <v>13.049808000000001</v>
      </c>
    </row>
    <row r="30" spans="2:9" ht="16.5" thickTop="1" thickBot="1" x14ac:dyDescent="0.3">
      <c r="B30" s="151">
        <v>501</v>
      </c>
      <c r="C30" s="151" t="s">
        <v>229</v>
      </c>
      <c r="D30" s="152">
        <v>0.06</v>
      </c>
      <c r="E30" s="153">
        <v>14</v>
      </c>
      <c r="F30" s="154">
        <v>11.669</v>
      </c>
      <c r="G30" s="155">
        <f t="shared" si="0"/>
        <v>163.36600000000001</v>
      </c>
      <c r="H30" s="157">
        <f t="shared" si="1"/>
        <v>18.670400000000001</v>
      </c>
      <c r="I30" s="157">
        <f t="shared" si="2"/>
        <v>22.964592</v>
      </c>
    </row>
    <row r="31" spans="2:9" ht="16.5" thickTop="1" thickBot="1" x14ac:dyDescent="0.3">
      <c r="B31" s="151">
        <v>502</v>
      </c>
      <c r="C31" s="151" t="s">
        <v>188</v>
      </c>
      <c r="D31" s="152">
        <v>0.06</v>
      </c>
      <c r="E31" s="153">
        <v>113</v>
      </c>
      <c r="F31" s="154">
        <v>4.2619999999999996</v>
      </c>
      <c r="G31" s="155">
        <f t="shared" si="0"/>
        <v>481.60599999999994</v>
      </c>
      <c r="H31" s="157">
        <f t="shared" si="1"/>
        <v>6.8191999999999995</v>
      </c>
      <c r="I31" s="157">
        <f t="shared" si="2"/>
        <v>8.3876159999999995</v>
      </c>
    </row>
    <row r="32" spans="2:9" ht="16.5" thickTop="1" thickBot="1" x14ac:dyDescent="0.3">
      <c r="B32" s="151">
        <v>504</v>
      </c>
      <c r="C32" s="151" t="s">
        <v>189</v>
      </c>
      <c r="D32" s="152">
        <v>0.06</v>
      </c>
      <c r="E32" s="153">
        <v>113</v>
      </c>
      <c r="F32" s="154">
        <v>4.7640000000000002</v>
      </c>
      <c r="G32" s="155">
        <f t="shared" si="0"/>
        <v>538.33199999999999</v>
      </c>
      <c r="H32" s="157">
        <f t="shared" si="1"/>
        <v>7.6224000000000007</v>
      </c>
      <c r="I32" s="157">
        <f t="shared" si="2"/>
        <v>9.3755520000000008</v>
      </c>
    </row>
    <row r="33" spans="2:9" ht="16.5" thickTop="1" thickBot="1" x14ac:dyDescent="0.3">
      <c r="B33" s="151">
        <v>505</v>
      </c>
      <c r="C33" s="151" t="s">
        <v>190</v>
      </c>
      <c r="D33" s="152">
        <v>0.06</v>
      </c>
      <c r="E33" s="153">
        <v>28</v>
      </c>
      <c r="F33" s="154">
        <v>4.7110000000000003</v>
      </c>
      <c r="G33" s="155">
        <f t="shared" si="0"/>
        <v>131.90800000000002</v>
      </c>
      <c r="H33" s="157">
        <f t="shared" si="1"/>
        <v>7.5376000000000012</v>
      </c>
      <c r="I33" s="157">
        <f t="shared" si="2"/>
        <v>9.2712480000000017</v>
      </c>
    </row>
    <row r="34" spans="2:9" ht="16.5" thickTop="1" thickBot="1" x14ac:dyDescent="0.3">
      <c r="B34" s="151">
        <v>507</v>
      </c>
      <c r="C34" s="151" t="s">
        <v>191</v>
      </c>
      <c r="D34" s="152">
        <v>0.06</v>
      </c>
      <c r="E34" s="153">
        <v>7</v>
      </c>
      <c r="F34" s="154">
        <v>3.25</v>
      </c>
      <c r="G34" s="155">
        <f t="shared" si="0"/>
        <v>22.75</v>
      </c>
      <c r="H34" s="157">
        <f t="shared" si="1"/>
        <v>5.2</v>
      </c>
      <c r="I34" s="157">
        <f t="shared" si="2"/>
        <v>6.3959999999999999</v>
      </c>
    </row>
    <row r="35" spans="2:9" ht="16.5" thickTop="1" thickBot="1" x14ac:dyDescent="0.3">
      <c r="B35" s="151">
        <v>510</v>
      </c>
      <c r="C35" s="151" t="s">
        <v>192</v>
      </c>
      <c r="D35" s="152">
        <v>0.06</v>
      </c>
      <c r="E35" s="153">
        <v>63</v>
      </c>
      <c r="F35" s="154">
        <v>3.2559999999999998</v>
      </c>
      <c r="G35" s="155">
        <f t="shared" si="0"/>
        <v>205.12799999999999</v>
      </c>
      <c r="H35" s="157">
        <f t="shared" si="1"/>
        <v>5.2096</v>
      </c>
      <c r="I35" s="157">
        <f t="shared" si="2"/>
        <v>6.4078080000000002</v>
      </c>
    </row>
    <row r="36" spans="2:9" ht="16.5" thickTop="1" thickBot="1" x14ac:dyDescent="0.3">
      <c r="B36" s="151">
        <v>511</v>
      </c>
      <c r="C36" s="151" t="s">
        <v>193</v>
      </c>
      <c r="D36" s="152">
        <v>0.06</v>
      </c>
      <c r="E36" s="153">
        <v>49363</v>
      </c>
      <c r="F36" s="154">
        <v>6.0570000000000004</v>
      </c>
      <c r="G36" s="155">
        <f t="shared" si="0"/>
        <v>298991.69099999999</v>
      </c>
      <c r="H36" s="157">
        <f t="shared" si="1"/>
        <v>9.691200000000002</v>
      </c>
      <c r="I36" s="157">
        <f t="shared" si="2"/>
        <v>11.920176000000003</v>
      </c>
    </row>
    <row r="37" spans="2:9" ht="16.5" thickTop="1" thickBot="1" x14ac:dyDescent="0.3">
      <c r="B37" s="151">
        <v>512</v>
      </c>
      <c r="C37" s="151" t="s">
        <v>194</v>
      </c>
      <c r="D37" s="152">
        <v>0.06</v>
      </c>
      <c r="E37" s="153">
        <v>21</v>
      </c>
      <c r="F37" s="154">
        <v>3.9980000000000002</v>
      </c>
      <c r="G37" s="155">
        <f t="shared" si="0"/>
        <v>83.957999999999998</v>
      </c>
      <c r="H37" s="157">
        <f t="shared" si="1"/>
        <v>6.3968000000000007</v>
      </c>
      <c r="I37" s="157">
        <f t="shared" si="2"/>
        <v>7.8680640000000004</v>
      </c>
    </row>
    <row r="38" spans="2:9" ht="16.5" thickTop="1" thickBot="1" x14ac:dyDescent="0.3">
      <c r="B38" s="151">
        <v>514</v>
      </c>
      <c r="C38" s="151" t="s">
        <v>195</v>
      </c>
      <c r="D38" s="152">
        <v>0.06</v>
      </c>
      <c r="E38" s="153">
        <v>113</v>
      </c>
      <c r="F38" s="154">
        <v>6.2569999999999997</v>
      </c>
      <c r="G38" s="155">
        <f t="shared" si="0"/>
        <v>707.04099999999994</v>
      </c>
      <c r="H38" s="157">
        <f t="shared" si="1"/>
        <v>10.011200000000001</v>
      </c>
      <c r="I38" s="157">
        <f t="shared" si="2"/>
        <v>12.313776000000001</v>
      </c>
    </row>
    <row r="39" spans="2:9" ht="16.5" thickTop="1" thickBot="1" x14ac:dyDescent="0.3">
      <c r="B39" s="151">
        <v>517</v>
      </c>
      <c r="C39" s="151" t="s">
        <v>196</v>
      </c>
      <c r="D39" s="152">
        <v>0.06</v>
      </c>
      <c r="E39" s="153">
        <v>6</v>
      </c>
      <c r="F39" s="154">
        <v>6.6639999999999997</v>
      </c>
      <c r="G39" s="155">
        <f t="shared" si="0"/>
        <v>39.983999999999995</v>
      </c>
      <c r="H39" s="157">
        <f t="shared" si="1"/>
        <v>10.6624</v>
      </c>
      <c r="I39" s="157">
        <f t="shared" si="2"/>
        <v>13.114751999999999</v>
      </c>
    </row>
    <row r="40" spans="2:9" ht="16.5" thickTop="1" thickBot="1" x14ac:dyDescent="0.3">
      <c r="B40" s="151">
        <v>518</v>
      </c>
      <c r="C40" s="151" t="s">
        <v>197</v>
      </c>
      <c r="D40" s="152">
        <v>0.06</v>
      </c>
      <c r="E40" s="153">
        <v>49363</v>
      </c>
      <c r="F40" s="154">
        <v>4.01</v>
      </c>
      <c r="G40" s="155">
        <f t="shared" si="0"/>
        <v>197945.62999999998</v>
      </c>
      <c r="H40" s="157">
        <f t="shared" si="1"/>
        <v>6.4160000000000004</v>
      </c>
      <c r="I40" s="157">
        <f t="shared" si="2"/>
        <v>7.89168</v>
      </c>
    </row>
    <row r="41" spans="2:9" ht="16.5" thickTop="1" thickBot="1" x14ac:dyDescent="0.3">
      <c r="B41" s="151">
        <v>520</v>
      </c>
      <c r="C41" s="151" t="s">
        <v>198</v>
      </c>
      <c r="D41" s="152">
        <v>0.06</v>
      </c>
      <c r="E41" s="153">
        <v>113</v>
      </c>
      <c r="F41" s="154">
        <v>3.6869999999999998</v>
      </c>
      <c r="G41" s="155">
        <f t="shared" si="0"/>
        <v>416.63099999999997</v>
      </c>
      <c r="H41" s="157">
        <f t="shared" si="1"/>
        <v>5.8992000000000004</v>
      </c>
      <c r="I41" s="157">
        <f t="shared" si="2"/>
        <v>7.2560160000000007</v>
      </c>
    </row>
    <row r="42" spans="2:9" ht="16.5" thickTop="1" thickBot="1" x14ac:dyDescent="0.3">
      <c r="B42" s="151">
        <v>522</v>
      </c>
      <c r="C42" s="151" t="s">
        <v>200</v>
      </c>
      <c r="D42" s="152">
        <v>0.06</v>
      </c>
      <c r="E42" s="153">
        <v>280</v>
      </c>
      <c r="F42" s="154">
        <v>1.3759999999999999</v>
      </c>
      <c r="G42" s="155">
        <f t="shared" si="0"/>
        <v>385.28</v>
      </c>
      <c r="H42" s="157">
        <f t="shared" si="1"/>
        <v>2.2016</v>
      </c>
      <c r="I42" s="157">
        <f t="shared" si="2"/>
        <v>2.7079680000000002</v>
      </c>
    </row>
    <row r="43" spans="2:9" ht="16.5" thickTop="1" thickBot="1" x14ac:dyDescent="0.3">
      <c r="B43" s="151">
        <v>524</v>
      </c>
      <c r="C43" s="151" t="s">
        <v>201</v>
      </c>
      <c r="D43" s="152">
        <v>0.06</v>
      </c>
      <c r="E43" s="153">
        <v>113</v>
      </c>
      <c r="F43" s="154">
        <v>3.2650000000000001</v>
      </c>
      <c r="G43" s="155">
        <f t="shared" si="0"/>
        <v>368.94499999999999</v>
      </c>
      <c r="H43" s="157">
        <f t="shared" si="1"/>
        <v>5.2240000000000002</v>
      </c>
      <c r="I43" s="157">
        <f t="shared" si="2"/>
        <v>6.4255200000000006</v>
      </c>
    </row>
    <row r="44" spans="2:9" ht="16.5" thickTop="1" thickBot="1" x14ac:dyDescent="0.3">
      <c r="B44" s="151">
        <v>525</v>
      </c>
      <c r="C44" s="151" t="s">
        <v>202</v>
      </c>
      <c r="D44" s="152">
        <v>0.06</v>
      </c>
      <c r="E44" s="153">
        <v>3.9</v>
      </c>
      <c r="F44" s="154">
        <v>3.0659999999999998</v>
      </c>
      <c r="G44" s="155">
        <f t="shared" si="0"/>
        <v>11.9574</v>
      </c>
      <c r="H44" s="157">
        <f t="shared" si="1"/>
        <v>4.9055999999999997</v>
      </c>
      <c r="I44" s="157">
        <f t="shared" si="2"/>
        <v>6.0338879999999993</v>
      </c>
    </row>
    <row r="45" spans="2:9" ht="16.5" thickTop="1" thickBot="1" x14ac:dyDescent="0.3">
      <c r="B45" s="151">
        <v>528</v>
      </c>
      <c r="C45" s="151" t="s">
        <v>203</v>
      </c>
      <c r="D45" s="152">
        <v>0.06</v>
      </c>
      <c r="E45" s="153">
        <v>279.82</v>
      </c>
      <c r="F45" s="154">
        <v>2.7450000000000001</v>
      </c>
      <c r="G45" s="155">
        <f t="shared" si="0"/>
        <v>768.10590000000002</v>
      </c>
      <c r="H45" s="157">
        <f t="shared" si="1"/>
        <v>4.3920000000000003</v>
      </c>
      <c r="I45" s="157">
        <f t="shared" si="2"/>
        <v>5.4021600000000003</v>
      </c>
    </row>
    <row r="46" spans="2:9" ht="16.5" thickTop="1" thickBot="1" x14ac:dyDescent="0.3">
      <c r="B46" s="151">
        <v>529</v>
      </c>
      <c r="C46" s="151" t="s">
        <v>204</v>
      </c>
      <c r="D46" s="152">
        <v>0.06</v>
      </c>
      <c r="E46" s="153">
        <v>64</v>
      </c>
      <c r="F46" s="154">
        <v>5.944</v>
      </c>
      <c r="G46" s="155">
        <f t="shared" si="0"/>
        <v>380.416</v>
      </c>
      <c r="H46" s="157">
        <f t="shared" si="1"/>
        <v>9.5104000000000006</v>
      </c>
      <c r="I46" s="157">
        <f t="shared" si="2"/>
        <v>11.697792</v>
      </c>
    </row>
    <row r="47" spans="2:9" ht="16.5" thickTop="1" thickBot="1" x14ac:dyDescent="0.3">
      <c r="B47" s="151">
        <v>532</v>
      </c>
      <c r="C47" s="151" t="s">
        <v>205</v>
      </c>
      <c r="D47" s="152">
        <v>0.06</v>
      </c>
      <c r="E47" s="153">
        <v>28</v>
      </c>
      <c r="F47" s="154">
        <v>3.2559999999999998</v>
      </c>
      <c r="G47" s="155">
        <f t="shared" si="0"/>
        <v>91.167999999999992</v>
      </c>
      <c r="H47" s="157">
        <f t="shared" si="1"/>
        <v>5.2096</v>
      </c>
      <c r="I47" s="157">
        <f t="shared" si="2"/>
        <v>6.4078080000000002</v>
      </c>
    </row>
    <row r="48" spans="2:9" ht="16.5" thickTop="1" thickBot="1" x14ac:dyDescent="0.3">
      <c r="B48" s="151">
        <v>533</v>
      </c>
      <c r="C48" s="151" t="s">
        <v>206</v>
      </c>
      <c r="D48" s="152">
        <v>0.06</v>
      </c>
      <c r="E48" s="153">
        <v>113</v>
      </c>
      <c r="F48" s="154">
        <v>3.1949999999999998</v>
      </c>
      <c r="G48" s="155">
        <f t="shared" si="0"/>
        <v>361.03499999999997</v>
      </c>
      <c r="H48" s="157">
        <f t="shared" si="1"/>
        <v>5.1120000000000001</v>
      </c>
      <c r="I48" s="157">
        <f t="shared" si="2"/>
        <v>6.2877600000000005</v>
      </c>
    </row>
    <row r="49" spans="2:10" ht="16.5" thickTop="1" thickBot="1" x14ac:dyDescent="0.3">
      <c r="B49" s="151">
        <v>552</v>
      </c>
      <c r="C49" s="151" t="s">
        <v>207</v>
      </c>
      <c r="D49" s="152">
        <v>0.06</v>
      </c>
      <c r="E49" s="153">
        <v>64</v>
      </c>
      <c r="F49" s="154">
        <v>193.66800000000001</v>
      </c>
      <c r="G49" s="155">
        <f t="shared" si="0"/>
        <v>12394.752</v>
      </c>
      <c r="H49" s="157">
        <f t="shared" si="1"/>
        <v>309.86880000000002</v>
      </c>
      <c r="I49" s="157">
        <f t="shared" si="2"/>
        <v>381.13862399999999</v>
      </c>
    </row>
    <row r="50" spans="2:10" ht="16.5" thickTop="1" thickBot="1" x14ac:dyDescent="0.3">
      <c r="B50" s="151">
        <v>554</v>
      </c>
      <c r="C50" s="151" t="s">
        <v>208</v>
      </c>
      <c r="D50" s="152">
        <v>0.06</v>
      </c>
      <c r="E50" s="153">
        <v>64</v>
      </c>
      <c r="F50" s="154">
        <v>225.804</v>
      </c>
      <c r="G50" s="155">
        <f t="shared" si="0"/>
        <v>14451.456</v>
      </c>
      <c r="H50" s="157">
        <f t="shared" si="1"/>
        <v>361.28640000000001</v>
      </c>
      <c r="I50" s="157">
        <f t="shared" si="2"/>
        <v>444.382272</v>
      </c>
      <c r="J50" t="s">
        <v>303</v>
      </c>
    </row>
    <row r="51" spans="2:10" ht="16.5" thickTop="1" thickBot="1" x14ac:dyDescent="0.3">
      <c r="B51" s="151">
        <v>557</v>
      </c>
      <c r="C51" s="151" t="s">
        <v>209</v>
      </c>
      <c r="D51" s="152">
        <v>0.06</v>
      </c>
      <c r="E51" s="153">
        <v>124.4</v>
      </c>
      <c r="F51" s="154">
        <v>151.01599999999999</v>
      </c>
      <c r="G51" s="155">
        <f t="shared" si="0"/>
        <v>18786.3904</v>
      </c>
      <c r="H51" s="157">
        <f t="shared" si="1"/>
        <v>241.62559999999999</v>
      </c>
      <c r="I51" s="157">
        <f t="shared" si="2"/>
        <v>297.19948799999997</v>
      </c>
    </row>
    <row r="52" spans="2:10" ht="16.5" thickTop="1" thickBot="1" x14ac:dyDescent="0.3">
      <c r="B52" s="151">
        <v>561</v>
      </c>
      <c r="C52" s="151" t="s">
        <v>210</v>
      </c>
      <c r="D52" s="152">
        <v>0.06</v>
      </c>
      <c r="E52" s="153">
        <v>67</v>
      </c>
      <c r="F52" s="154">
        <v>290.17599999999999</v>
      </c>
      <c r="G52" s="155">
        <f t="shared" si="0"/>
        <v>19441.791999999998</v>
      </c>
      <c r="H52" s="157">
        <f t="shared" si="1"/>
        <v>464.28160000000003</v>
      </c>
      <c r="I52" s="157">
        <f t="shared" si="2"/>
        <v>571.06636800000001</v>
      </c>
    </row>
    <row r="53" spans="2:10" ht="16.5" thickTop="1" thickBot="1" x14ac:dyDescent="0.3">
      <c r="B53" s="151">
        <v>562</v>
      </c>
      <c r="C53" s="151" t="s">
        <v>211</v>
      </c>
      <c r="D53" s="152">
        <v>0.06</v>
      </c>
      <c r="E53" s="153">
        <v>61.82</v>
      </c>
      <c r="F53" s="154">
        <v>188.30600000000001</v>
      </c>
      <c r="G53" s="155">
        <f t="shared" si="0"/>
        <v>11641.076920000001</v>
      </c>
      <c r="H53" s="157">
        <f t="shared" si="1"/>
        <v>301.28960000000001</v>
      </c>
      <c r="I53" s="157">
        <f t="shared" si="2"/>
        <v>370.586208</v>
      </c>
    </row>
    <row r="54" spans="2:10" ht="16.5" thickTop="1" thickBot="1" x14ac:dyDescent="0.3">
      <c r="B54" s="151">
        <v>564</v>
      </c>
      <c r="C54" s="151" t="s">
        <v>212</v>
      </c>
      <c r="D54" s="152">
        <v>0.06</v>
      </c>
      <c r="E54" s="153">
        <v>64</v>
      </c>
      <c r="F54" s="154">
        <v>300.13299999999998</v>
      </c>
      <c r="G54" s="155">
        <f t="shared" si="0"/>
        <v>19208.511999999999</v>
      </c>
      <c r="H54" s="157">
        <f t="shared" si="1"/>
        <v>480.21280000000002</v>
      </c>
      <c r="I54" s="157">
        <f t="shared" si="2"/>
        <v>590.661744</v>
      </c>
    </row>
    <row r="55" spans="2:10" ht="16.5" thickTop="1" thickBot="1" x14ac:dyDescent="0.3">
      <c r="B55" s="151">
        <v>568</v>
      </c>
      <c r="C55" s="151" t="s">
        <v>213</v>
      </c>
      <c r="D55" s="152">
        <v>0.06</v>
      </c>
      <c r="E55" s="153">
        <v>67</v>
      </c>
      <c r="F55" s="154">
        <v>188.30600000000001</v>
      </c>
      <c r="G55" s="155">
        <f t="shared" si="0"/>
        <v>12616.502</v>
      </c>
      <c r="H55" s="157">
        <f t="shared" si="1"/>
        <v>301.28960000000001</v>
      </c>
      <c r="I55" s="157">
        <f t="shared" si="2"/>
        <v>370.586208</v>
      </c>
    </row>
    <row r="56" spans="2:10" ht="16.5" thickTop="1" thickBot="1" x14ac:dyDescent="0.3">
      <c r="B56" s="151">
        <v>570</v>
      </c>
      <c r="C56" s="151" t="s">
        <v>214</v>
      </c>
      <c r="D56" s="152">
        <v>0.06</v>
      </c>
      <c r="E56" s="153">
        <v>63.4</v>
      </c>
      <c r="F56" s="154">
        <v>172.221</v>
      </c>
      <c r="G56" s="155">
        <f t="shared" si="0"/>
        <v>10918.811400000001</v>
      </c>
      <c r="H56" s="157">
        <f t="shared" si="1"/>
        <v>275.55360000000002</v>
      </c>
      <c r="I56" s="157">
        <f t="shared" si="2"/>
        <v>338.93092799999999</v>
      </c>
    </row>
    <row r="57" spans="2:10" ht="16.5" thickTop="1" thickBot="1" x14ac:dyDescent="0.3">
      <c r="B57" s="151">
        <v>572</v>
      </c>
      <c r="C57" s="151" t="s">
        <v>215</v>
      </c>
      <c r="D57" s="152">
        <v>0.06</v>
      </c>
      <c r="E57" s="153">
        <v>98.92</v>
      </c>
      <c r="F57" s="154">
        <v>66.099999999999994</v>
      </c>
      <c r="G57" s="155">
        <f t="shared" si="0"/>
        <v>6538.6119999999992</v>
      </c>
      <c r="H57" s="157">
        <f t="shared" si="1"/>
        <v>105.75999999999999</v>
      </c>
      <c r="I57" s="157">
        <f t="shared" si="2"/>
        <v>130.08479999999997</v>
      </c>
    </row>
    <row r="58" spans="2:10" ht="16.5" thickTop="1" thickBot="1" x14ac:dyDescent="0.3">
      <c r="B58" s="151">
        <v>574</v>
      </c>
      <c r="C58" s="151" t="s">
        <v>216</v>
      </c>
      <c r="D58" s="152">
        <v>0.06</v>
      </c>
      <c r="E58" s="153">
        <v>64</v>
      </c>
      <c r="F58" s="154">
        <v>150.77500000000001</v>
      </c>
      <c r="G58" s="155">
        <f t="shared" si="0"/>
        <v>9649.6</v>
      </c>
      <c r="H58" s="157">
        <f t="shared" si="1"/>
        <v>241.24</v>
      </c>
      <c r="I58" s="157">
        <f t="shared" si="2"/>
        <v>296.72520000000003</v>
      </c>
    </row>
    <row r="59" spans="2:10" ht="16.5" thickTop="1" thickBot="1" x14ac:dyDescent="0.3">
      <c r="B59" s="151">
        <v>575</v>
      </c>
      <c r="C59" s="151" t="s">
        <v>217</v>
      </c>
      <c r="D59" s="152">
        <v>0.06</v>
      </c>
      <c r="E59" s="153">
        <v>60.6</v>
      </c>
      <c r="F59" s="154">
        <v>133.953</v>
      </c>
      <c r="G59" s="155">
        <f t="shared" si="0"/>
        <v>8117.5518000000002</v>
      </c>
      <c r="H59" s="157">
        <f t="shared" si="1"/>
        <v>214.32480000000001</v>
      </c>
      <c r="I59" s="157">
        <f t="shared" si="2"/>
        <v>263.61950400000001</v>
      </c>
    </row>
    <row r="60" spans="2:10" ht="16.5" thickTop="1" thickBot="1" x14ac:dyDescent="0.3">
      <c r="B60" s="151">
        <v>577</v>
      </c>
      <c r="C60" s="151" t="s">
        <v>218</v>
      </c>
      <c r="D60" s="152">
        <v>0.06</v>
      </c>
      <c r="E60" s="153">
        <v>101.64</v>
      </c>
      <c r="F60" s="154">
        <v>66.099999999999994</v>
      </c>
      <c r="G60" s="155">
        <f t="shared" si="0"/>
        <v>6718.4039999999995</v>
      </c>
      <c r="H60" s="157">
        <f t="shared" si="1"/>
        <v>105.75999999999999</v>
      </c>
      <c r="I60" s="157">
        <f t="shared" si="2"/>
        <v>130.08479999999997</v>
      </c>
    </row>
    <row r="61" spans="2:10" ht="16.5" thickTop="1" thickBot="1" x14ac:dyDescent="0.3">
      <c r="B61" s="151">
        <v>578</v>
      </c>
      <c r="C61" s="151" t="s">
        <v>219</v>
      </c>
      <c r="D61" s="152">
        <v>0.06</v>
      </c>
      <c r="E61" s="153">
        <v>113</v>
      </c>
      <c r="F61" s="154">
        <v>134.80500000000001</v>
      </c>
      <c r="G61" s="155">
        <f t="shared" si="0"/>
        <v>15232.965</v>
      </c>
      <c r="H61" s="157">
        <f t="shared" si="1"/>
        <v>215.68800000000002</v>
      </c>
      <c r="I61" s="157">
        <f t="shared" si="2"/>
        <v>265.29624000000001</v>
      </c>
    </row>
    <row r="62" spans="2:10" ht="16.5" thickTop="1" thickBot="1" x14ac:dyDescent="0.3">
      <c r="B62" s="151">
        <v>583</v>
      </c>
      <c r="C62" s="151" t="s">
        <v>220</v>
      </c>
      <c r="D62" s="152">
        <v>0.06</v>
      </c>
      <c r="E62" s="153">
        <v>64</v>
      </c>
      <c r="F62" s="154">
        <v>147.71100000000001</v>
      </c>
      <c r="G62" s="155">
        <f t="shared" si="0"/>
        <v>9453.5040000000008</v>
      </c>
      <c r="H62" s="157">
        <f t="shared" si="1"/>
        <v>236.33760000000004</v>
      </c>
      <c r="I62" s="157">
        <f t="shared" si="2"/>
        <v>290.69524800000005</v>
      </c>
    </row>
    <row r="63" spans="2:10" ht="16.5" thickTop="1" thickBot="1" x14ac:dyDescent="0.3">
      <c r="B63" s="151">
        <v>652</v>
      </c>
      <c r="C63" s="151" t="s">
        <v>221</v>
      </c>
      <c r="D63" s="152">
        <v>0.06</v>
      </c>
      <c r="E63" s="153">
        <v>81.2</v>
      </c>
      <c r="F63" s="154">
        <v>287.10199999999998</v>
      </c>
      <c r="G63" s="155">
        <f t="shared" si="0"/>
        <v>23312.682399999998</v>
      </c>
      <c r="H63" s="157">
        <f t="shared" si="1"/>
        <v>459.36320000000001</v>
      </c>
      <c r="I63" s="157">
        <f t="shared" si="2"/>
        <v>565.01673600000004</v>
      </c>
    </row>
    <row r="64" spans="2:10" ht="16.5" thickTop="1" thickBot="1" x14ac:dyDescent="0.3">
      <c r="B64" s="151">
        <v>653</v>
      </c>
      <c r="C64" s="151" t="s">
        <v>222</v>
      </c>
      <c r="D64" s="152">
        <v>0.06</v>
      </c>
      <c r="E64" s="153">
        <v>65.78</v>
      </c>
      <c r="F64" s="154">
        <v>145.506</v>
      </c>
      <c r="G64" s="155">
        <f t="shared" si="0"/>
        <v>9571.384680000001</v>
      </c>
      <c r="H64" s="157">
        <f t="shared" si="1"/>
        <v>232.80960000000002</v>
      </c>
      <c r="I64" s="157">
        <f t="shared" si="2"/>
        <v>286.35580800000002</v>
      </c>
    </row>
    <row r="65" spans="2:9" ht="16.5" thickTop="1" thickBot="1" x14ac:dyDescent="0.3">
      <c r="B65" s="151">
        <v>654</v>
      </c>
      <c r="C65" s="151" t="s">
        <v>223</v>
      </c>
      <c r="D65" s="152">
        <v>0.06</v>
      </c>
      <c r="E65" s="153">
        <v>12</v>
      </c>
      <c r="F65" s="154">
        <v>205.86600000000001</v>
      </c>
      <c r="G65" s="155">
        <f t="shared" si="0"/>
        <v>2470.3920000000003</v>
      </c>
      <c r="H65" s="157">
        <f t="shared" si="1"/>
        <v>329.38560000000007</v>
      </c>
      <c r="I65" s="157">
        <f t="shared" si="2"/>
        <v>405.14428800000007</v>
      </c>
    </row>
    <row r="66" spans="2:9" ht="16.5" thickTop="1" thickBot="1" x14ac:dyDescent="0.3">
      <c r="B66" s="151">
        <v>655</v>
      </c>
      <c r="C66" s="151" t="s">
        <v>224</v>
      </c>
      <c r="D66" s="152">
        <v>0.06</v>
      </c>
      <c r="E66" s="153">
        <v>141.58000000000001</v>
      </c>
      <c r="F66" s="154">
        <v>553.09100000000001</v>
      </c>
      <c r="G66" s="155">
        <f t="shared" si="0"/>
        <v>78306.623780000009</v>
      </c>
      <c r="H66" s="157">
        <f t="shared" si="1"/>
        <v>884.94560000000001</v>
      </c>
      <c r="I66" s="157">
        <f t="shared" si="2"/>
        <v>1088.483088</v>
      </c>
    </row>
    <row r="67" spans="2:9" ht="16.5" thickTop="1" thickBot="1" x14ac:dyDescent="0.3">
      <c r="B67" s="151">
        <v>656</v>
      </c>
      <c r="C67" s="151" t="s">
        <v>225</v>
      </c>
      <c r="D67" s="152">
        <v>0.06</v>
      </c>
      <c r="E67" s="153">
        <v>80.099999999999994</v>
      </c>
      <c r="F67" s="154">
        <v>531.24099999999999</v>
      </c>
      <c r="G67" s="155">
        <f t="shared" si="0"/>
        <v>42552.404099999992</v>
      </c>
      <c r="H67" s="157">
        <f t="shared" si="1"/>
        <v>849.98559999999998</v>
      </c>
      <c r="I67" s="157">
        <f t="shared" si="2"/>
        <v>1045.4822879999999</v>
      </c>
    </row>
    <row r="68" spans="2:9" ht="16.5" thickTop="1" thickBot="1" x14ac:dyDescent="0.3">
      <c r="B68" s="151">
        <v>657</v>
      </c>
      <c r="C68" s="151" t="s">
        <v>226</v>
      </c>
      <c r="D68" s="152">
        <v>0.06</v>
      </c>
      <c r="E68" s="153">
        <v>108</v>
      </c>
      <c r="F68" s="154">
        <v>398.82499999999999</v>
      </c>
      <c r="G68" s="155">
        <f t="shared" ref="G68" si="3">E68*F68</f>
        <v>43073.1</v>
      </c>
      <c r="H68" s="157">
        <f t="shared" ref="H68" si="4">F68*1.6</f>
        <v>638.12</v>
      </c>
      <c r="I68" s="157">
        <f t="shared" ref="I68" si="5">H68*1.23</f>
        <v>784.88760000000002</v>
      </c>
    </row>
    <row r="69" spans="2:9" ht="16.5" thickTop="1" thickBot="1" x14ac:dyDescent="0.3">
      <c r="B69" s="263" t="s">
        <v>9</v>
      </c>
      <c r="C69" s="263"/>
      <c r="D69" s="263"/>
      <c r="E69" s="263"/>
      <c r="F69" s="263"/>
      <c r="G69" s="240">
        <f>SUM(G3:G68)</f>
        <v>938934.40777999989</v>
      </c>
      <c r="H69" s="241">
        <f>G69*1.6</f>
        <v>1502295.0524479998</v>
      </c>
      <c r="I69" s="241">
        <f>H69*1.6</f>
        <v>2403672.0839167996</v>
      </c>
    </row>
    <row r="70" spans="2:9" ht="15.75" thickTop="1" x14ac:dyDescent="0.25"/>
  </sheetData>
  <mergeCells count="2">
    <mergeCell ref="B69:F69"/>
    <mergeCell ref="B1:I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7"/>
  <sheetViews>
    <sheetView topLeftCell="A19" workbookViewId="0">
      <selection activeCell="D28" sqref="D28"/>
    </sheetView>
  </sheetViews>
  <sheetFormatPr defaultRowHeight="13.5" x14ac:dyDescent="0.25"/>
  <cols>
    <col min="1" max="1" width="9.140625" style="215"/>
    <col min="2" max="2" width="15.42578125" style="215" bestFit="1" customWidth="1"/>
    <col min="3" max="3" width="30.140625" style="215" bestFit="1" customWidth="1"/>
    <col min="4" max="5" width="16.85546875" style="215" bestFit="1" customWidth="1"/>
    <col min="6" max="7" width="17.140625" style="215" bestFit="1" customWidth="1"/>
    <col min="8" max="11" width="13.85546875" style="215" bestFit="1" customWidth="1"/>
    <col min="12" max="16384" width="9.140625" style="215"/>
  </cols>
  <sheetData>
    <row r="1" spans="2:10" ht="14.25" thickBot="1" x14ac:dyDescent="0.3"/>
    <row r="2" spans="2:10" x14ac:dyDescent="0.25">
      <c r="B2" s="216" t="s">
        <v>150</v>
      </c>
      <c r="C2" s="217" t="s">
        <v>154</v>
      </c>
      <c r="D2" s="217" t="s">
        <v>155</v>
      </c>
      <c r="E2" s="217" t="s">
        <v>302</v>
      </c>
      <c r="F2" s="242" t="s">
        <v>317</v>
      </c>
      <c r="G2" s="218" t="s">
        <v>304</v>
      </c>
      <c r="H2" s="218" t="s">
        <v>305</v>
      </c>
      <c r="I2" s="218" t="s">
        <v>306</v>
      </c>
      <c r="J2" s="218" t="s">
        <v>307</v>
      </c>
    </row>
    <row r="3" spans="2:10" x14ac:dyDescent="0.25">
      <c r="B3" s="267" t="s">
        <v>139</v>
      </c>
      <c r="C3" s="144">
        <v>3.3</v>
      </c>
      <c r="D3" s="219">
        <f>1/0.65</f>
        <v>1.5384615384615383</v>
      </c>
      <c r="E3" s="219">
        <f t="shared" ref="E3:E11" si="0">C3*D3</f>
        <v>5.0769230769230758</v>
      </c>
      <c r="F3" s="244">
        <v>5506250</v>
      </c>
      <c r="G3" s="220">
        <f>F3*E3*3</f>
        <v>83864423.076923057</v>
      </c>
      <c r="H3" s="220">
        <f>E3*F3*3*1.25</f>
        <v>104830528.84615383</v>
      </c>
      <c r="I3" s="220">
        <f>E3*F3*3*1.3</f>
        <v>109023749.99999999</v>
      </c>
      <c r="J3" s="220">
        <f>E3*F3*3*1.35</f>
        <v>113216971.15384613</v>
      </c>
    </row>
    <row r="4" spans="2:10" x14ac:dyDescent="0.25">
      <c r="B4" s="267"/>
      <c r="C4" s="144">
        <v>3.3</v>
      </c>
      <c r="D4" s="219">
        <f>1/0.65</f>
        <v>1.5384615384615383</v>
      </c>
      <c r="E4" s="219">
        <f t="shared" si="0"/>
        <v>5.0769230769230758</v>
      </c>
      <c r="F4" s="244">
        <v>166250</v>
      </c>
      <c r="G4" s="220">
        <f t="shared" ref="G4:G18" si="1">F4*E4*3</f>
        <v>2532115.384615384</v>
      </c>
      <c r="H4" s="220">
        <f>E4*F4*3*1.25</f>
        <v>3165144.2307692301</v>
      </c>
      <c r="I4" s="220">
        <f t="shared" ref="I4:I18" si="2">E4*F4*3*1.3</f>
        <v>3291749.9999999995</v>
      </c>
      <c r="J4" s="220">
        <f t="shared" ref="J4:J18" si="3">E4*F4*3*1.35</f>
        <v>3418355.7692307686</v>
      </c>
    </row>
    <row r="5" spans="2:10" x14ac:dyDescent="0.25">
      <c r="B5" s="267" t="s">
        <v>232</v>
      </c>
      <c r="C5" s="221">
        <v>1.85</v>
      </c>
      <c r="D5" s="219">
        <f t="shared" ref="D5:D18" si="4">1/0.65</f>
        <v>1.5384615384615383</v>
      </c>
      <c r="E5" s="219">
        <f t="shared" si="0"/>
        <v>2.8461538461538463</v>
      </c>
      <c r="F5" s="269">
        <v>12500000</v>
      </c>
      <c r="G5" s="220">
        <f>$F$5*E5*3</f>
        <v>106730769.23076925</v>
      </c>
      <c r="H5" s="220">
        <f>$E$5*$F$5*3*1.25</f>
        <v>133413461.53846157</v>
      </c>
      <c r="I5" s="220">
        <f>E5*$F$5*3*1.3</f>
        <v>138750000.00000003</v>
      </c>
      <c r="J5" s="220">
        <f>E5*$F$5*3*1.35</f>
        <v>144086538.46153849</v>
      </c>
    </row>
    <row r="6" spans="2:10" x14ac:dyDescent="0.25">
      <c r="B6" s="267"/>
      <c r="C6" s="221">
        <v>1.85</v>
      </c>
      <c r="D6" s="219">
        <f t="shared" si="4"/>
        <v>1.5384615384615383</v>
      </c>
      <c r="E6" s="219">
        <f t="shared" si="0"/>
        <v>2.8461538461538463</v>
      </c>
      <c r="F6" s="269"/>
      <c r="G6" s="220">
        <f>$F$5*E6*3</f>
        <v>106730769.23076925</v>
      </c>
      <c r="H6" s="220">
        <f>$E$5*$F$5*3*1.25</f>
        <v>133413461.53846157</v>
      </c>
      <c r="I6" s="220">
        <f>E6*$F$5*3*1.3</f>
        <v>138750000.00000003</v>
      </c>
      <c r="J6" s="220">
        <f>E6*$F$5*3*1.35</f>
        <v>144086538.46153849</v>
      </c>
    </row>
    <row r="7" spans="2:10" x14ac:dyDescent="0.25">
      <c r="B7" s="267"/>
      <c r="C7" s="221">
        <v>1.85</v>
      </c>
      <c r="D7" s="219">
        <f t="shared" si="4"/>
        <v>1.5384615384615383</v>
      </c>
      <c r="E7" s="219">
        <f t="shared" si="0"/>
        <v>2.8461538461538463</v>
      </c>
      <c r="F7" s="269"/>
      <c r="G7" s="220">
        <f>$F$5*E7*3</f>
        <v>106730769.23076925</v>
      </c>
      <c r="H7" s="220">
        <f>$E$5*$F$5*3*1.25</f>
        <v>133413461.53846157</v>
      </c>
      <c r="I7" s="220">
        <f>E7*$F$5*3*1.3</f>
        <v>138750000.00000003</v>
      </c>
      <c r="J7" s="220">
        <f>E7*$F$5*3*1.35</f>
        <v>144086538.46153849</v>
      </c>
    </row>
    <row r="8" spans="2:10" x14ac:dyDescent="0.25">
      <c r="B8" s="222" t="s">
        <v>141</v>
      </c>
      <c r="C8" s="144">
        <v>5.95</v>
      </c>
      <c r="D8" s="219">
        <f t="shared" si="4"/>
        <v>1.5384615384615383</v>
      </c>
      <c r="E8" s="219">
        <f t="shared" si="0"/>
        <v>9.1538461538461533</v>
      </c>
      <c r="F8" s="244">
        <v>1588000</v>
      </c>
      <c r="G8" s="220">
        <f t="shared" si="1"/>
        <v>43608923.076923072</v>
      </c>
      <c r="H8" s="220">
        <f>E8*F8*3*1.25</f>
        <v>54511153.84615384</v>
      </c>
      <c r="I8" s="220">
        <f t="shared" si="2"/>
        <v>56691599.999999993</v>
      </c>
      <c r="J8" s="220">
        <f t="shared" si="3"/>
        <v>58872046.153846152</v>
      </c>
    </row>
    <row r="9" spans="2:10" x14ac:dyDescent="0.25">
      <c r="B9" s="222" t="s">
        <v>140</v>
      </c>
      <c r="C9" s="144">
        <v>1.99</v>
      </c>
      <c r="D9" s="219">
        <f t="shared" si="4"/>
        <v>1.5384615384615383</v>
      </c>
      <c r="E9" s="219">
        <f t="shared" si="0"/>
        <v>3.0615384615384613</v>
      </c>
      <c r="F9" s="244">
        <v>2112000</v>
      </c>
      <c r="G9" s="220">
        <f t="shared" si="1"/>
        <v>19397907.692307688</v>
      </c>
      <c r="H9" s="220">
        <f>E9*F9*3*1.25</f>
        <v>24247384.615384609</v>
      </c>
      <c r="I9" s="220">
        <f t="shared" si="2"/>
        <v>25217279.999999996</v>
      </c>
      <c r="J9" s="220">
        <f t="shared" si="3"/>
        <v>26187175.38461538</v>
      </c>
    </row>
    <row r="10" spans="2:10" x14ac:dyDescent="0.25">
      <c r="B10" s="223" t="s">
        <v>142</v>
      </c>
      <c r="C10" s="224">
        <v>2.6</v>
      </c>
      <c r="D10" s="219">
        <f t="shared" si="4"/>
        <v>1.5384615384615383</v>
      </c>
      <c r="E10" s="219">
        <f t="shared" si="0"/>
        <v>4</v>
      </c>
      <c r="F10" s="244">
        <v>2625000</v>
      </c>
      <c r="G10" s="220">
        <f t="shared" si="1"/>
        <v>31500000</v>
      </c>
      <c r="H10" s="220">
        <f>E10*F10*3*1.25</f>
        <v>39375000</v>
      </c>
      <c r="I10" s="220">
        <f t="shared" si="2"/>
        <v>40950000</v>
      </c>
      <c r="J10" s="220">
        <f t="shared" si="3"/>
        <v>42525000</v>
      </c>
    </row>
    <row r="11" spans="2:10" x14ac:dyDescent="0.25">
      <c r="B11" s="225" t="s">
        <v>147</v>
      </c>
      <c r="C11" s="226">
        <v>4.95</v>
      </c>
      <c r="D11" s="219">
        <f t="shared" si="4"/>
        <v>1.5384615384615383</v>
      </c>
      <c r="E11" s="219">
        <f t="shared" si="0"/>
        <v>7.615384615384615</v>
      </c>
      <c r="F11" s="244">
        <v>100000</v>
      </c>
      <c r="G11" s="220">
        <f t="shared" si="1"/>
        <v>2284615.3846153845</v>
      </c>
      <c r="H11" s="220">
        <f>E11*F11*3*1.25</f>
        <v>2855769.2307692305</v>
      </c>
      <c r="I11" s="220">
        <f t="shared" si="2"/>
        <v>2970000</v>
      </c>
      <c r="J11" s="220">
        <f t="shared" si="3"/>
        <v>3084230.7692307695</v>
      </c>
    </row>
    <row r="12" spans="2:10" x14ac:dyDescent="0.25">
      <c r="B12" s="267" t="s">
        <v>143</v>
      </c>
      <c r="C12" s="268">
        <v>1.75</v>
      </c>
      <c r="D12" s="219">
        <f t="shared" si="4"/>
        <v>1.5384615384615383</v>
      </c>
      <c r="E12" s="219">
        <f>$C$12*D12</f>
        <v>2.6923076923076921</v>
      </c>
      <c r="F12" s="269">
        <v>350000</v>
      </c>
      <c r="G12" s="220">
        <f>$F$12*E12*3</f>
        <v>2826923.076923077</v>
      </c>
      <c r="H12" s="220">
        <f>$E$12*$F$12*3*1.25</f>
        <v>3533653.846153846</v>
      </c>
      <c r="I12" s="220">
        <f>E12*$F$12*3*1.3</f>
        <v>3675000</v>
      </c>
      <c r="J12" s="220">
        <f>E12*$F$12*3*1.35</f>
        <v>3816346.153846154</v>
      </c>
    </row>
    <row r="13" spans="2:10" x14ac:dyDescent="0.25">
      <c r="B13" s="267"/>
      <c r="C13" s="268"/>
      <c r="D13" s="219">
        <f t="shared" si="4"/>
        <v>1.5384615384615383</v>
      </c>
      <c r="E13" s="219">
        <f>$C$12*D13</f>
        <v>2.6923076923076921</v>
      </c>
      <c r="F13" s="269"/>
      <c r="G13" s="220">
        <f>$F$12*E13*3</f>
        <v>2826923.076923077</v>
      </c>
      <c r="H13" s="220">
        <f>$E$12*$F$12*3*1.25</f>
        <v>3533653.846153846</v>
      </c>
      <c r="I13" s="220">
        <f>E13*$F$12*3*1.3</f>
        <v>3675000</v>
      </c>
      <c r="J13" s="220">
        <f>E13*$F$12*3*1.35</f>
        <v>3816346.153846154</v>
      </c>
    </row>
    <row r="14" spans="2:10" x14ac:dyDescent="0.25">
      <c r="B14" s="222" t="s">
        <v>144</v>
      </c>
      <c r="C14" s="144">
        <v>2.5499999999999998</v>
      </c>
      <c r="D14" s="219">
        <f t="shared" si="4"/>
        <v>1.5384615384615383</v>
      </c>
      <c r="E14" s="219">
        <f>C14*D14</f>
        <v>3.9230769230769225</v>
      </c>
      <c r="F14" s="245">
        <v>755450</v>
      </c>
      <c r="G14" s="220">
        <f>E14*F14*3</f>
        <v>8891065.384615384</v>
      </c>
      <c r="H14" s="220">
        <f>$E$12*$F$12*3*1.25</f>
        <v>3533653.846153846</v>
      </c>
      <c r="I14" s="220">
        <f t="shared" si="2"/>
        <v>11558385</v>
      </c>
      <c r="J14" s="220">
        <f t="shared" si="3"/>
        <v>12002938.26923077</v>
      </c>
    </row>
    <row r="15" spans="2:10" x14ac:dyDescent="0.25">
      <c r="B15" s="272" t="s">
        <v>151</v>
      </c>
      <c r="C15" s="144">
        <v>1.95</v>
      </c>
      <c r="D15" s="219">
        <f t="shared" si="4"/>
        <v>1.5384615384615383</v>
      </c>
      <c r="E15" s="219">
        <f>C15*D15</f>
        <v>2.9999999999999996</v>
      </c>
      <c r="F15" s="269">
        <v>325050</v>
      </c>
      <c r="G15" s="220">
        <f>F$15*E15*3</f>
        <v>2925449.9999999995</v>
      </c>
      <c r="H15" s="220">
        <f>$F$15*E15*3*1.25</f>
        <v>3656812.4999999995</v>
      </c>
      <c r="I15" s="220">
        <f>E15*$F$15*3*1.3</f>
        <v>3803084.9999999995</v>
      </c>
      <c r="J15" s="220">
        <f>E15*$F$15*3*1.35</f>
        <v>3949357.4999999995</v>
      </c>
    </row>
    <row r="16" spans="2:10" x14ac:dyDescent="0.25">
      <c r="B16" s="272"/>
      <c r="C16" s="144">
        <v>1.95</v>
      </c>
      <c r="D16" s="219">
        <f t="shared" si="4"/>
        <v>1.5384615384615383</v>
      </c>
      <c r="E16" s="219">
        <f>C16*D16</f>
        <v>2.9999999999999996</v>
      </c>
      <c r="F16" s="269"/>
      <c r="G16" s="220">
        <f>F$15*E16*3</f>
        <v>2925449.9999999995</v>
      </c>
      <c r="H16" s="220">
        <f>$F$15*E16*3*1.25</f>
        <v>3656812.4999999995</v>
      </c>
      <c r="I16" s="220">
        <f>E16*$F$15*3*1.3</f>
        <v>3803084.9999999995</v>
      </c>
      <c r="J16" s="220">
        <f>E16*$F$15*3*1.35</f>
        <v>3949357.4999999995</v>
      </c>
    </row>
    <row r="17" spans="2:10" x14ac:dyDescent="0.25">
      <c r="B17" s="222" t="s">
        <v>145</v>
      </c>
      <c r="C17" s="144">
        <v>4.3</v>
      </c>
      <c r="D17" s="219">
        <f t="shared" si="4"/>
        <v>1.5384615384615383</v>
      </c>
      <c r="E17" s="219">
        <f>C17*D17</f>
        <v>6.6153846153846141</v>
      </c>
      <c r="F17" s="244">
        <v>450650</v>
      </c>
      <c r="G17" s="220">
        <f t="shared" si="1"/>
        <v>8943669.2307692301</v>
      </c>
      <c r="H17" s="220">
        <f>F17*E17*3*1.25</f>
        <v>11179586.538461538</v>
      </c>
      <c r="I17" s="220">
        <f t="shared" si="2"/>
        <v>11626770</v>
      </c>
      <c r="J17" s="220">
        <f t="shared" si="3"/>
        <v>12073953.461538462</v>
      </c>
    </row>
    <row r="18" spans="2:10" ht="14.25" thickBot="1" x14ac:dyDescent="0.3">
      <c r="B18" s="227" t="s">
        <v>149</v>
      </c>
      <c r="C18" s="228">
        <v>2.15</v>
      </c>
      <c r="D18" s="229">
        <f t="shared" si="4"/>
        <v>1.5384615384615383</v>
      </c>
      <c r="E18" s="229">
        <f>C18*D18</f>
        <v>3.307692307692307</v>
      </c>
      <c r="F18" s="244">
        <v>2500000</v>
      </c>
      <c r="G18" s="220">
        <f t="shared" si="1"/>
        <v>24807692.307692301</v>
      </c>
      <c r="H18" s="220">
        <f>F18*E18*3</f>
        <v>24807692.307692301</v>
      </c>
      <c r="I18" s="220">
        <f t="shared" si="2"/>
        <v>32249999.999999993</v>
      </c>
      <c r="J18" s="220">
        <f t="shared" si="3"/>
        <v>33490384.615384609</v>
      </c>
    </row>
    <row r="19" spans="2:10" ht="15.75" customHeight="1" thickBot="1" x14ac:dyDescent="0.3">
      <c r="B19" s="275" t="s">
        <v>161</v>
      </c>
      <c r="C19" s="276"/>
      <c r="D19" s="276"/>
      <c r="E19" s="276"/>
      <c r="F19" s="230">
        <f>SUM(F3:F18)*12</f>
        <v>347743800</v>
      </c>
      <c r="G19" s="231">
        <f>SUM(G3:G18)</f>
        <v>557527465.3846153</v>
      </c>
      <c r="H19" s="232">
        <f>SUM(H3:H18)</f>
        <v>683127230.76923084</v>
      </c>
      <c r="I19" s="233">
        <f>SUM(H3:H18)</f>
        <v>683127230.76923084</v>
      </c>
      <c r="J19" s="233">
        <f>SUM(I3:I18)</f>
        <v>724785705</v>
      </c>
    </row>
    <row r="21" spans="2:10" x14ac:dyDescent="0.25">
      <c r="B21" s="270" t="s">
        <v>308</v>
      </c>
      <c r="C21" s="271"/>
      <c r="D21" s="271"/>
      <c r="E21" s="271"/>
      <c r="F21" s="271"/>
      <c r="G21" s="271"/>
    </row>
    <row r="22" spans="2:10" x14ac:dyDescent="0.25">
      <c r="B22" s="234" t="s">
        <v>309</v>
      </c>
      <c r="C22" s="234" t="s">
        <v>310</v>
      </c>
      <c r="D22" s="234" t="s">
        <v>311</v>
      </c>
      <c r="E22" s="234" t="s">
        <v>312</v>
      </c>
      <c r="F22" s="234" t="s">
        <v>313</v>
      </c>
      <c r="G22" s="234" t="s">
        <v>314</v>
      </c>
    </row>
    <row r="23" spans="2:10" x14ac:dyDescent="0.25">
      <c r="B23" s="277" t="s">
        <v>139</v>
      </c>
      <c r="C23" s="235" t="s">
        <v>233</v>
      </c>
      <c r="D23" s="247">
        <v>250250</v>
      </c>
      <c r="E23" s="247">
        <f>D23*1.25</f>
        <v>312812.5</v>
      </c>
      <c r="F23" s="247">
        <f>E23*1.3</f>
        <v>406656.25</v>
      </c>
      <c r="G23" s="247">
        <f>F23*1.35</f>
        <v>548985.9375</v>
      </c>
    </row>
    <row r="24" spans="2:10" x14ac:dyDescent="0.25">
      <c r="B24" s="277"/>
      <c r="C24" s="235" t="s">
        <v>234</v>
      </c>
      <c r="D24" s="247">
        <v>250645</v>
      </c>
      <c r="E24" s="247">
        <f t="shared" ref="E24:E38" si="5">D24*1.25</f>
        <v>313306.25</v>
      </c>
      <c r="F24" s="247">
        <f t="shared" ref="F24:F38" si="6">E24*1.3</f>
        <v>407298.125</v>
      </c>
      <c r="G24" s="247">
        <f t="shared" ref="G24:G38" si="7">F24*1.35</f>
        <v>549852.46875</v>
      </c>
    </row>
    <row r="25" spans="2:10" x14ac:dyDescent="0.25">
      <c r="B25" s="277" t="s">
        <v>232</v>
      </c>
      <c r="C25" s="235" t="s">
        <v>21</v>
      </c>
      <c r="D25" s="247">
        <v>245025</v>
      </c>
      <c r="E25" s="247">
        <f t="shared" si="5"/>
        <v>306281.25</v>
      </c>
      <c r="F25" s="247">
        <f t="shared" si="6"/>
        <v>398165.625</v>
      </c>
      <c r="G25" s="247">
        <f t="shared" si="7"/>
        <v>537523.59375</v>
      </c>
    </row>
    <row r="26" spans="2:10" x14ac:dyDescent="0.25">
      <c r="B26" s="277"/>
      <c r="C26" s="235" t="s">
        <v>25</v>
      </c>
      <c r="D26" s="247">
        <v>250500</v>
      </c>
      <c r="E26" s="247">
        <f t="shared" si="5"/>
        <v>313125</v>
      </c>
      <c r="F26" s="247">
        <f t="shared" si="6"/>
        <v>407062.5</v>
      </c>
      <c r="G26" s="247">
        <f t="shared" si="7"/>
        <v>549534.375</v>
      </c>
    </row>
    <row r="27" spans="2:10" x14ac:dyDescent="0.25">
      <c r="B27" s="277"/>
      <c r="C27" s="235" t="s">
        <v>24</v>
      </c>
      <c r="D27" s="247">
        <v>50185</v>
      </c>
      <c r="E27" s="247">
        <f t="shared" si="5"/>
        <v>62731.25</v>
      </c>
      <c r="F27" s="247">
        <f t="shared" si="6"/>
        <v>81550.625</v>
      </c>
      <c r="G27" s="247">
        <f t="shared" si="7"/>
        <v>110093.34375</v>
      </c>
    </row>
    <row r="28" spans="2:10" x14ac:dyDescent="0.25">
      <c r="B28" s="236" t="s">
        <v>141</v>
      </c>
      <c r="C28" s="235" t="s">
        <v>22</v>
      </c>
      <c r="D28" s="247">
        <v>50650</v>
      </c>
      <c r="E28" s="247">
        <f t="shared" si="5"/>
        <v>63312.5</v>
      </c>
      <c r="F28" s="247">
        <f t="shared" si="6"/>
        <v>82306.25</v>
      </c>
      <c r="G28" s="247">
        <f t="shared" si="7"/>
        <v>111113.43750000001</v>
      </c>
    </row>
    <row r="29" spans="2:10" x14ac:dyDescent="0.25">
      <c r="B29" s="236" t="s">
        <v>140</v>
      </c>
      <c r="C29" s="235" t="s">
        <v>228</v>
      </c>
      <c r="D29" s="247">
        <v>20500</v>
      </c>
      <c r="E29" s="247">
        <f t="shared" si="5"/>
        <v>25625</v>
      </c>
      <c r="F29" s="247">
        <f t="shared" si="6"/>
        <v>33312.5</v>
      </c>
      <c r="G29" s="247">
        <f t="shared" si="7"/>
        <v>44971.875</v>
      </c>
    </row>
    <row r="30" spans="2:10" x14ac:dyDescent="0.25">
      <c r="B30" s="237" t="s">
        <v>142</v>
      </c>
      <c r="C30" s="235" t="s">
        <v>23</v>
      </c>
      <c r="D30" s="247">
        <v>165800</v>
      </c>
      <c r="E30" s="247">
        <f t="shared" si="5"/>
        <v>207250</v>
      </c>
      <c r="F30" s="247">
        <f t="shared" si="6"/>
        <v>269425</v>
      </c>
      <c r="G30" s="247">
        <f t="shared" si="7"/>
        <v>363723.75</v>
      </c>
    </row>
    <row r="31" spans="2:10" x14ac:dyDescent="0.25">
      <c r="B31" s="238" t="s">
        <v>147</v>
      </c>
      <c r="C31" s="235" t="s">
        <v>148</v>
      </c>
      <c r="D31" s="247">
        <v>298500</v>
      </c>
      <c r="E31" s="247">
        <f t="shared" si="5"/>
        <v>373125</v>
      </c>
      <c r="F31" s="247">
        <f t="shared" si="6"/>
        <v>485062.5</v>
      </c>
      <c r="G31" s="247">
        <f t="shared" si="7"/>
        <v>654834.375</v>
      </c>
    </row>
    <row r="32" spans="2:10" x14ac:dyDescent="0.25">
      <c r="B32" s="277" t="s">
        <v>143</v>
      </c>
      <c r="C32" s="235" t="s">
        <v>19</v>
      </c>
      <c r="D32" s="247">
        <v>1511250</v>
      </c>
      <c r="E32" s="247">
        <f t="shared" si="5"/>
        <v>1889062.5</v>
      </c>
      <c r="F32" s="247">
        <f t="shared" si="6"/>
        <v>2455781.25</v>
      </c>
      <c r="G32" s="247">
        <f t="shared" si="7"/>
        <v>3315304.6875</v>
      </c>
    </row>
    <row r="33" spans="2:7" x14ac:dyDescent="0.25">
      <c r="B33" s="277"/>
      <c r="C33" s="235" t="s">
        <v>20</v>
      </c>
      <c r="D33" s="247">
        <v>2509550</v>
      </c>
      <c r="E33" s="247">
        <f t="shared" si="5"/>
        <v>3136937.5</v>
      </c>
      <c r="F33" s="247">
        <f t="shared" si="6"/>
        <v>4078018.75</v>
      </c>
      <c r="G33" s="247">
        <f t="shared" si="7"/>
        <v>5505325.3125</v>
      </c>
    </row>
    <row r="34" spans="2:7" x14ac:dyDescent="0.25">
      <c r="B34" s="236" t="s">
        <v>144</v>
      </c>
      <c r="C34" s="235" t="s">
        <v>235</v>
      </c>
      <c r="D34" s="247">
        <v>355500</v>
      </c>
      <c r="E34" s="247">
        <f t="shared" si="5"/>
        <v>444375</v>
      </c>
      <c r="F34" s="247">
        <f t="shared" si="6"/>
        <v>577687.5</v>
      </c>
      <c r="G34" s="247">
        <f t="shared" si="7"/>
        <v>779878.125</v>
      </c>
    </row>
    <row r="35" spans="2:7" x14ac:dyDescent="0.25">
      <c r="B35" s="278" t="s">
        <v>151</v>
      </c>
      <c r="C35" s="235" t="s">
        <v>153</v>
      </c>
      <c r="D35" s="247">
        <v>16450950</v>
      </c>
      <c r="E35" s="247">
        <f t="shared" si="5"/>
        <v>20563687.5</v>
      </c>
      <c r="F35" s="247">
        <f t="shared" si="6"/>
        <v>26732793.75</v>
      </c>
      <c r="G35" s="247">
        <f t="shared" si="7"/>
        <v>36089271.5625</v>
      </c>
    </row>
    <row r="36" spans="2:7" x14ac:dyDescent="0.25">
      <c r="B36" s="278"/>
      <c r="C36" s="235" t="s">
        <v>152</v>
      </c>
      <c r="D36" s="247">
        <v>45038450</v>
      </c>
      <c r="E36" s="247">
        <f t="shared" si="5"/>
        <v>56298062.5</v>
      </c>
      <c r="F36" s="247">
        <f t="shared" si="6"/>
        <v>73187481.25</v>
      </c>
      <c r="G36" s="247">
        <f t="shared" si="7"/>
        <v>98803099.6875</v>
      </c>
    </row>
    <row r="37" spans="2:7" x14ac:dyDescent="0.25">
      <c r="B37" s="236" t="s">
        <v>145</v>
      </c>
      <c r="C37" s="235" t="s">
        <v>146</v>
      </c>
      <c r="D37" s="247">
        <v>1650750</v>
      </c>
      <c r="E37" s="247">
        <f t="shared" si="5"/>
        <v>2063437.5</v>
      </c>
      <c r="F37" s="247">
        <f t="shared" si="6"/>
        <v>2682468.75</v>
      </c>
      <c r="G37" s="247">
        <f t="shared" si="7"/>
        <v>3621332.8125000005</v>
      </c>
    </row>
    <row r="38" spans="2:7" x14ac:dyDescent="0.25">
      <c r="B38" s="236" t="s">
        <v>149</v>
      </c>
      <c r="C38" s="235" t="s">
        <v>149</v>
      </c>
      <c r="D38" s="247">
        <v>1865555</v>
      </c>
      <c r="E38" s="247">
        <f t="shared" si="5"/>
        <v>2331943.75</v>
      </c>
      <c r="F38" s="247">
        <f t="shared" si="6"/>
        <v>3031526.875</v>
      </c>
      <c r="G38" s="247">
        <f t="shared" si="7"/>
        <v>4092561.2812500005</v>
      </c>
    </row>
    <row r="39" spans="2:7" x14ac:dyDescent="0.25">
      <c r="B39" s="273" t="s">
        <v>161</v>
      </c>
      <c r="C39" s="274"/>
      <c r="D39" s="248">
        <f>SUM(D23:D38)</f>
        <v>70964060</v>
      </c>
      <c r="E39" s="248">
        <f t="shared" ref="E39:G39" si="8">SUM(E23:E38)</f>
        <v>88705075</v>
      </c>
      <c r="F39" s="248">
        <f t="shared" si="8"/>
        <v>115316597.5</v>
      </c>
      <c r="G39" s="248">
        <f t="shared" si="8"/>
        <v>155677406.625</v>
      </c>
    </row>
    <row r="41" spans="2:7" x14ac:dyDescent="0.25">
      <c r="C41" s="239" t="s">
        <v>319</v>
      </c>
      <c r="D41" s="243">
        <f>D39*0.01</f>
        <v>709640.6</v>
      </c>
      <c r="E41" s="243">
        <f t="shared" ref="E41:G41" si="9">E39*0.01</f>
        <v>887050.75</v>
      </c>
      <c r="F41" s="243">
        <f t="shared" si="9"/>
        <v>1153165.9750000001</v>
      </c>
      <c r="G41" s="243">
        <f t="shared" si="9"/>
        <v>1556774.0662499999</v>
      </c>
    </row>
    <row r="42" spans="2:7" x14ac:dyDescent="0.25">
      <c r="C42" s="239" t="s">
        <v>318</v>
      </c>
      <c r="D42" s="246">
        <f>INVENTÁRIO!G69</f>
        <v>938934.40777999989</v>
      </c>
      <c r="E42" s="246">
        <f>D41</f>
        <v>709640.6</v>
      </c>
      <c r="F42" s="246">
        <f t="shared" ref="F42:G42" si="10">E41</f>
        <v>887050.75</v>
      </c>
      <c r="G42" s="246">
        <f t="shared" si="10"/>
        <v>1153165.9750000001</v>
      </c>
    </row>
    <row r="43" spans="2:7" x14ac:dyDescent="0.25">
      <c r="C43" s="239" t="s">
        <v>315</v>
      </c>
      <c r="D43" s="246">
        <f>D41+D39-D42</f>
        <v>70734766.192219988</v>
      </c>
      <c r="E43" s="246">
        <f t="shared" ref="E43:G43" si="11">E41+E39-E42</f>
        <v>88882485.150000006</v>
      </c>
      <c r="F43" s="246">
        <f t="shared" si="11"/>
        <v>115582712.72499999</v>
      </c>
      <c r="G43" s="246">
        <f t="shared" si="11"/>
        <v>156081014.71625</v>
      </c>
    </row>
    <row r="44" spans="2:7" x14ac:dyDescent="0.25">
      <c r="D44" s="246"/>
      <c r="E44" s="246"/>
      <c r="F44" s="246"/>
      <c r="G44" s="246"/>
    </row>
    <row r="45" spans="2:7" x14ac:dyDescent="0.25">
      <c r="C45" s="239" t="s">
        <v>316</v>
      </c>
      <c r="D45" s="246"/>
      <c r="E45" s="246"/>
      <c r="F45" s="246"/>
      <c r="G45" s="246"/>
    </row>
    <row r="46" spans="2:7" x14ac:dyDescent="0.25">
      <c r="C46" s="239" t="s">
        <v>320</v>
      </c>
      <c r="D46" s="246">
        <f>G19*1.02</f>
        <v>568678014.69230759</v>
      </c>
      <c r="E46" s="246">
        <f t="shared" ref="E46:G46" si="12">H19*1.02</f>
        <v>696789775.38461542</v>
      </c>
      <c r="F46" s="246">
        <f t="shared" si="12"/>
        <v>696789775.38461542</v>
      </c>
      <c r="G46" s="246">
        <f t="shared" si="12"/>
        <v>739281419.10000002</v>
      </c>
    </row>
    <row r="47" spans="2:7" x14ac:dyDescent="0.25">
      <c r="D47" s="246"/>
      <c r="E47" s="246"/>
      <c r="F47" s="246"/>
      <c r="G47" s="246"/>
    </row>
  </sheetData>
  <mergeCells count="15">
    <mergeCell ref="B21:G21"/>
    <mergeCell ref="F5:F7"/>
    <mergeCell ref="F15:F16"/>
    <mergeCell ref="B15:B16"/>
    <mergeCell ref="B39:C39"/>
    <mergeCell ref="B19:E19"/>
    <mergeCell ref="B23:B24"/>
    <mergeCell ref="B25:B27"/>
    <mergeCell ref="B32:B33"/>
    <mergeCell ref="B35:B36"/>
    <mergeCell ref="B3:B4"/>
    <mergeCell ref="B5:B7"/>
    <mergeCell ref="B12:B13"/>
    <mergeCell ref="C12:C13"/>
    <mergeCell ref="F12:F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8"/>
  <sheetViews>
    <sheetView workbookViewId="0">
      <selection activeCell="B10" sqref="B10:D10"/>
    </sheetView>
  </sheetViews>
  <sheetFormatPr defaultRowHeight="15" x14ac:dyDescent="0.25"/>
  <cols>
    <col min="4" max="4" width="12.42578125" customWidth="1"/>
    <col min="5" max="5" width="12.140625" bestFit="1" customWidth="1"/>
    <col min="6" max="6" width="9.28515625" bestFit="1" customWidth="1"/>
    <col min="7" max="7" width="11.85546875" bestFit="1" customWidth="1"/>
    <col min="8" max="8" width="12.85546875" bestFit="1" customWidth="1"/>
  </cols>
  <sheetData>
    <row r="2" spans="2:8" x14ac:dyDescent="0.25">
      <c r="B2" s="281" t="s">
        <v>27</v>
      </c>
      <c r="C2" s="281"/>
      <c r="D2" s="281"/>
      <c r="E2" s="281"/>
      <c r="F2" s="281"/>
      <c r="G2" s="281"/>
      <c r="H2" s="281"/>
    </row>
    <row r="3" spans="2:8" x14ac:dyDescent="0.25">
      <c r="B3" s="282" t="s">
        <v>28</v>
      </c>
      <c r="C3" s="282"/>
      <c r="D3" s="282"/>
      <c r="E3" s="283" t="s">
        <v>70</v>
      </c>
      <c r="F3" s="283"/>
      <c r="G3" s="283"/>
      <c r="H3" s="283"/>
    </row>
    <row r="4" spans="2:8" x14ac:dyDescent="0.25">
      <c r="B4" s="282"/>
      <c r="C4" s="282"/>
      <c r="D4" s="282"/>
      <c r="E4" s="11" t="s">
        <v>66</v>
      </c>
      <c r="F4" s="11" t="s">
        <v>67</v>
      </c>
      <c r="G4" s="11" t="s">
        <v>68</v>
      </c>
      <c r="H4" s="11" t="s">
        <v>69</v>
      </c>
    </row>
    <row r="5" spans="2:8" x14ac:dyDescent="0.25">
      <c r="B5" s="280" t="s">
        <v>29</v>
      </c>
      <c r="C5" s="280"/>
      <c r="D5" s="280"/>
      <c r="E5" s="14">
        <v>0</v>
      </c>
      <c r="F5" s="14">
        <v>0</v>
      </c>
      <c r="G5" s="14">
        <v>0</v>
      </c>
      <c r="H5" s="14">
        <v>0</v>
      </c>
    </row>
    <row r="6" spans="2:8" x14ac:dyDescent="0.25">
      <c r="B6" s="280" t="s">
        <v>30</v>
      </c>
      <c r="C6" s="280"/>
      <c r="D6" s="280"/>
      <c r="E6" s="14">
        <v>0</v>
      </c>
      <c r="F6" s="14">
        <v>0</v>
      </c>
      <c r="G6" s="14">
        <v>0</v>
      </c>
      <c r="H6" s="14">
        <v>0</v>
      </c>
    </row>
    <row r="7" spans="2:8" x14ac:dyDescent="0.25">
      <c r="B7" s="280" t="s">
        <v>31</v>
      </c>
      <c r="C7" s="280"/>
      <c r="D7" s="280"/>
      <c r="E7" s="14">
        <v>0</v>
      </c>
      <c r="F7" s="14">
        <v>0</v>
      </c>
      <c r="G7" s="14">
        <v>0</v>
      </c>
      <c r="H7" s="14">
        <v>0</v>
      </c>
    </row>
    <row r="8" spans="2:8" x14ac:dyDescent="0.25">
      <c r="B8" s="280" t="s">
        <v>32</v>
      </c>
      <c r="C8" s="280"/>
      <c r="D8" s="280"/>
      <c r="E8" s="14">
        <v>0</v>
      </c>
      <c r="F8" s="14">
        <v>0</v>
      </c>
      <c r="G8" s="14">
        <v>0</v>
      </c>
      <c r="H8" s="14">
        <v>0</v>
      </c>
    </row>
    <row r="9" spans="2:8" x14ac:dyDescent="0.25">
      <c r="B9" s="280" t="s">
        <v>33</v>
      </c>
      <c r="C9" s="280"/>
      <c r="D9" s="280"/>
      <c r="E9" s="14">
        <v>0</v>
      </c>
      <c r="F9" s="14">
        <v>0</v>
      </c>
      <c r="G9" s="14">
        <v>0</v>
      </c>
      <c r="H9" s="14">
        <v>0</v>
      </c>
    </row>
    <row r="10" spans="2:8" x14ac:dyDescent="0.25">
      <c r="B10" s="280" t="s">
        <v>34</v>
      </c>
      <c r="C10" s="280"/>
      <c r="D10" s="280"/>
      <c r="E10" s="14">
        <v>0</v>
      </c>
      <c r="F10" s="14">
        <v>0</v>
      </c>
      <c r="G10" s="14">
        <v>0</v>
      </c>
      <c r="H10" s="14">
        <v>0</v>
      </c>
    </row>
    <row r="11" spans="2:8" x14ac:dyDescent="0.25">
      <c r="B11" s="280" t="s">
        <v>35</v>
      </c>
      <c r="C11" s="280"/>
      <c r="D11" s="280"/>
      <c r="E11" s="14">
        <v>0</v>
      </c>
      <c r="F11" s="14">
        <v>0</v>
      </c>
      <c r="G11" s="14">
        <v>0</v>
      </c>
      <c r="H11" s="14">
        <v>0</v>
      </c>
    </row>
    <row r="12" spans="2:8" x14ac:dyDescent="0.25">
      <c r="B12" s="280" t="s">
        <v>36</v>
      </c>
      <c r="C12" s="280"/>
      <c r="D12" s="280"/>
      <c r="E12" s="14">
        <v>0</v>
      </c>
      <c r="F12" s="14">
        <v>0</v>
      </c>
      <c r="G12" s="14">
        <v>0</v>
      </c>
      <c r="H12" s="14">
        <v>0</v>
      </c>
    </row>
    <row r="13" spans="2:8" x14ac:dyDescent="0.25">
      <c r="B13" s="280" t="s">
        <v>37</v>
      </c>
      <c r="C13" s="280"/>
      <c r="D13" s="280"/>
      <c r="E13" s="14">
        <v>0</v>
      </c>
      <c r="F13" s="14">
        <v>0</v>
      </c>
      <c r="G13" s="14">
        <v>0</v>
      </c>
      <c r="H13" s="14">
        <v>0</v>
      </c>
    </row>
    <row r="14" spans="2:8" x14ac:dyDescent="0.25">
      <c r="B14" s="280" t="s">
        <v>38</v>
      </c>
      <c r="C14" s="280"/>
      <c r="D14" s="280"/>
      <c r="E14" s="14">
        <v>0</v>
      </c>
      <c r="F14" s="14">
        <v>0</v>
      </c>
      <c r="G14" s="14">
        <v>0</v>
      </c>
      <c r="H14" s="14">
        <v>0</v>
      </c>
    </row>
    <row r="15" spans="2:8" x14ac:dyDescent="0.25">
      <c r="B15" s="280" t="s">
        <v>39</v>
      </c>
      <c r="C15" s="280"/>
      <c r="D15" s="280"/>
      <c r="E15" s="14">
        <v>0</v>
      </c>
      <c r="F15" s="14">
        <v>0</v>
      </c>
      <c r="G15" s="14">
        <v>0</v>
      </c>
      <c r="H15" s="14">
        <v>0</v>
      </c>
    </row>
    <row r="16" spans="2:8" x14ac:dyDescent="0.25">
      <c r="B16" s="280" t="s">
        <v>40</v>
      </c>
      <c r="C16" s="280"/>
      <c r="D16" s="280"/>
      <c r="E16" s="14">
        <v>0</v>
      </c>
      <c r="F16" s="14">
        <v>0</v>
      </c>
      <c r="G16" s="14">
        <v>0</v>
      </c>
      <c r="H16" s="14">
        <v>0</v>
      </c>
    </row>
    <row r="17" spans="2:8" x14ac:dyDescent="0.25">
      <c r="B17" s="280" t="s">
        <v>41</v>
      </c>
      <c r="C17" s="280"/>
      <c r="D17" s="280"/>
      <c r="E17" s="14">
        <v>0</v>
      </c>
      <c r="F17" s="14">
        <v>0</v>
      </c>
      <c r="G17" s="14">
        <v>0</v>
      </c>
      <c r="H17" s="14">
        <v>0</v>
      </c>
    </row>
    <row r="18" spans="2:8" x14ac:dyDescent="0.25">
      <c r="B18" s="280" t="s">
        <v>42</v>
      </c>
      <c r="C18" s="280"/>
      <c r="D18" s="280"/>
      <c r="E18" s="14">
        <v>0</v>
      </c>
      <c r="F18" s="14">
        <v>0</v>
      </c>
      <c r="G18" s="14">
        <v>0</v>
      </c>
      <c r="H18" s="14">
        <v>0</v>
      </c>
    </row>
    <row r="19" spans="2:8" x14ac:dyDescent="0.25">
      <c r="B19" s="280" t="s">
        <v>43</v>
      </c>
      <c r="C19" s="280"/>
      <c r="D19" s="280"/>
      <c r="E19" s="14">
        <v>0</v>
      </c>
      <c r="F19" s="14">
        <v>0</v>
      </c>
      <c r="G19" s="14">
        <v>0</v>
      </c>
      <c r="H19" s="14">
        <v>0</v>
      </c>
    </row>
    <row r="20" spans="2:8" x14ac:dyDescent="0.25">
      <c r="B20" s="279" t="s">
        <v>44</v>
      </c>
      <c r="C20" s="279"/>
      <c r="D20" s="279"/>
      <c r="E20" s="15">
        <v>0</v>
      </c>
      <c r="F20" s="15">
        <v>0</v>
      </c>
      <c r="G20" s="15">
        <v>0</v>
      </c>
      <c r="H20" s="15">
        <v>0</v>
      </c>
    </row>
    <row r="21" spans="2:8" x14ac:dyDescent="0.25">
      <c r="B21" s="16" t="s">
        <v>45</v>
      </c>
      <c r="C21" s="16"/>
      <c r="D21" s="16"/>
      <c r="E21" s="14">
        <v>0</v>
      </c>
      <c r="F21" s="14">
        <v>0</v>
      </c>
      <c r="G21" s="14">
        <v>0</v>
      </c>
      <c r="H21" s="14">
        <v>0</v>
      </c>
    </row>
    <row r="22" spans="2:8" x14ac:dyDescent="0.25">
      <c r="B22" s="16" t="s">
        <v>46</v>
      </c>
      <c r="C22" s="16"/>
      <c r="D22" s="16"/>
      <c r="E22" s="14">
        <v>0</v>
      </c>
      <c r="F22" s="14">
        <v>0</v>
      </c>
      <c r="G22" s="14">
        <v>0</v>
      </c>
      <c r="H22" s="14">
        <v>0</v>
      </c>
    </row>
    <row r="23" spans="2:8" x14ac:dyDescent="0.25">
      <c r="B23" s="279" t="s">
        <v>47</v>
      </c>
      <c r="C23" s="279"/>
      <c r="D23" s="279"/>
      <c r="E23" s="15">
        <v>0</v>
      </c>
      <c r="F23" s="10">
        <f>F20-F21</f>
        <v>0</v>
      </c>
      <c r="G23" s="10">
        <f>G20-G21</f>
        <v>0</v>
      </c>
      <c r="H23" s="10">
        <f>H20-H21</f>
        <v>0</v>
      </c>
    </row>
    <row r="24" spans="2:8" x14ac:dyDescent="0.25">
      <c r="B24" s="16" t="s">
        <v>48</v>
      </c>
      <c r="C24" s="16"/>
      <c r="D24" s="16"/>
      <c r="E24" s="14">
        <f t="shared" ref="E24:H25" si="0">IF(E23&gt;0,E23*0.25,0)</f>
        <v>0</v>
      </c>
      <c r="F24" s="14">
        <f t="shared" si="0"/>
        <v>0</v>
      </c>
      <c r="G24" s="14">
        <f t="shared" si="0"/>
        <v>0</v>
      </c>
      <c r="H24" s="14">
        <f t="shared" si="0"/>
        <v>0</v>
      </c>
    </row>
    <row r="25" spans="2:8" x14ac:dyDescent="0.25">
      <c r="B25" s="16" t="s">
        <v>49</v>
      </c>
      <c r="C25" s="16"/>
      <c r="D25" s="16"/>
      <c r="E25" s="14">
        <f t="shared" si="0"/>
        <v>0</v>
      </c>
      <c r="F25" s="14">
        <f t="shared" si="0"/>
        <v>0</v>
      </c>
      <c r="G25" s="14">
        <f t="shared" si="0"/>
        <v>0</v>
      </c>
      <c r="H25" s="14">
        <f t="shared" si="0"/>
        <v>0</v>
      </c>
    </row>
    <row r="26" spans="2:8" x14ac:dyDescent="0.25">
      <c r="B26" s="279" t="s">
        <v>50</v>
      </c>
      <c r="C26" s="279"/>
      <c r="D26" s="279"/>
      <c r="E26" s="9"/>
      <c r="F26" s="9">
        <f>(F23-E25)</f>
        <v>0</v>
      </c>
      <c r="G26" s="9">
        <f>G23-F25</f>
        <v>0</v>
      </c>
      <c r="H26" s="9">
        <f>H23-G25</f>
        <v>0</v>
      </c>
    </row>
    <row r="27" spans="2:8" x14ac:dyDescent="0.25">
      <c r="B27" s="16" t="s">
        <v>51</v>
      </c>
      <c r="C27" s="16"/>
      <c r="D27" s="16"/>
      <c r="E27" s="14">
        <f>IF(E26&gt;0,E26*0.25,0)</f>
        <v>0</v>
      </c>
      <c r="F27" s="14">
        <f>IF(F26&gt;0,F26*0.25,0)</f>
        <v>0</v>
      </c>
      <c r="G27" s="14">
        <f>IF(G26&gt;0,G26*0.25,0)</f>
        <v>0</v>
      </c>
      <c r="H27" s="14">
        <f>IF(H26&gt;0,H26*0.25,0)</f>
        <v>0</v>
      </c>
    </row>
    <row r="28" spans="2:8" x14ac:dyDescent="0.25">
      <c r="B28" s="279" t="s">
        <v>52</v>
      </c>
      <c r="C28" s="279"/>
      <c r="D28" s="279"/>
      <c r="E28" s="9">
        <f>E26-E27</f>
        <v>0</v>
      </c>
      <c r="F28" s="9">
        <f>F26-F27</f>
        <v>0</v>
      </c>
      <c r="G28" s="9">
        <f>G26-G27</f>
        <v>0</v>
      </c>
      <c r="H28" s="9">
        <f>H26-H27</f>
        <v>0</v>
      </c>
    </row>
  </sheetData>
  <mergeCells count="22">
    <mergeCell ref="B13:D13"/>
    <mergeCell ref="B2:H2"/>
    <mergeCell ref="B3:D4"/>
    <mergeCell ref="E3:H3"/>
    <mergeCell ref="B5:D5"/>
    <mergeCell ref="B6:D6"/>
    <mergeCell ref="B7:D7"/>
    <mergeCell ref="B8:D8"/>
    <mergeCell ref="B9:D9"/>
    <mergeCell ref="B10:D10"/>
    <mergeCell ref="B11:D11"/>
    <mergeCell ref="B12:D12"/>
    <mergeCell ref="B20:D20"/>
    <mergeCell ref="B23:D23"/>
    <mergeCell ref="B26:D26"/>
    <mergeCell ref="B28:D28"/>
    <mergeCell ref="B14:D14"/>
    <mergeCell ref="B15:D15"/>
    <mergeCell ref="B16:D16"/>
    <mergeCell ref="B17:D17"/>
    <mergeCell ref="B18:D18"/>
    <mergeCell ref="B19:D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2"/>
  <sheetViews>
    <sheetView tabSelected="1" topLeftCell="C19" zoomScaleNormal="100" workbookViewId="0">
      <selection activeCell="G38" sqref="G38"/>
    </sheetView>
  </sheetViews>
  <sheetFormatPr defaultRowHeight="15" x14ac:dyDescent="0.25"/>
  <cols>
    <col min="1" max="1" width="9.140625" style="159"/>
    <col min="2" max="2" width="25.140625" style="159" bestFit="1" customWidth="1"/>
    <col min="3" max="3" width="13.28515625" style="159" customWidth="1"/>
    <col min="4" max="4" width="15.5703125" style="159" customWidth="1"/>
    <col min="5" max="5" width="13.7109375" style="159" customWidth="1"/>
    <col min="6" max="6" width="14.7109375" style="159" customWidth="1"/>
    <col min="7" max="7" width="12.42578125" style="159" customWidth="1"/>
    <col min="8" max="8" width="9.140625" style="159"/>
    <col min="9" max="9" width="9.85546875" style="159" customWidth="1"/>
    <col min="10" max="10" width="16.28515625" style="159" customWidth="1"/>
    <col min="11" max="11" width="13" style="159" bestFit="1" customWidth="1"/>
    <col min="12" max="12" width="14.140625" style="159" customWidth="1"/>
    <col min="13" max="13" width="13.85546875" style="159" customWidth="1"/>
    <col min="14" max="14" width="13.140625" style="159" customWidth="1"/>
    <col min="15" max="15" width="13.42578125" style="159" customWidth="1"/>
    <col min="16" max="16" width="12.85546875" style="159" bestFit="1" customWidth="1"/>
    <col min="17" max="17" width="9.42578125" style="159" bestFit="1" customWidth="1"/>
    <col min="18" max="18" width="19.28515625" style="159" bestFit="1" customWidth="1"/>
    <col min="19" max="19" width="13" style="159" customWidth="1"/>
    <col min="20" max="20" width="11" style="159" customWidth="1"/>
    <col min="21" max="21" width="11.5703125" style="159" bestFit="1" customWidth="1"/>
    <col min="22" max="22" width="11.42578125" style="159" customWidth="1"/>
    <col min="23" max="16384" width="9.140625" style="159"/>
  </cols>
  <sheetData>
    <row r="1" spans="2:16" ht="15.75" thickBot="1" x14ac:dyDescent="0.3"/>
    <row r="2" spans="2:16" x14ac:dyDescent="0.25">
      <c r="B2" s="284" t="s">
        <v>26</v>
      </c>
      <c r="C2" s="285"/>
      <c r="D2" s="285"/>
      <c r="E2" s="285"/>
      <c r="F2" s="286"/>
    </row>
    <row r="3" spans="2:16" ht="31.5" customHeight="1" x14ac:dyDescent="0.25">
      <c r="B3" s="160"/>
      <c r="C3" s="287" t="s">
        <v>17</v>
      </c>
      <c r="D3" s="287"/>
      <c r="E3" s="287"/>
      <c r="F3" s="288"/>
      <c r="G3" s="161"/>
    </row>
    <row r="4" spans="2:16" ht="45" x14ac:dyDescent="0.25">
      <c r="B4" s="162" t="s">
        <v>10</v>
      </c>
      <c r="C4" s="163" t="s">
        <v>18</v>
      </c>
      <c r="D4" s="164" t="s">
        <v>78</v>
      </c>
      <c r="E4" s="164" t="s">
        <v>79</v>
      </c>
      <c r="F4" s="165" t="s">
        <v>80</v>
      </c>
    </row>
    <row r="5" spans="2:16" x14ac:dyDescent="0.25">
      <c r="B5" s="166" t="s">
        <v>8</v>
      </c>
      <c r="C5" s="167">
        <v>2</v>
      </c>
      <c r="D5" s="168">
        <v>1041</v>
      </c>
      <c r="E5" s="168">
        <f t="shared" ref="E5:E10" si="0">D5*C5</f>
        <v>2082</v>
      </c>
      <c r="F5" s="169">
        <f t="shared" ref="F5:F10" si="1">E5*12</f>
        <v>24984</v>
      </c>
    </row>
    <row r="6" spans="2:16" ht="28.5" customHeight="1" x14ac:dyDescent="0.25">
      <c r="B6" s="166" t="s">
        <v>11</v>
      </c>
      <c r="C6" s="167">
        <v>2</v>
      </c>
      <c r="D6" s="170">
        <v>780</v>
      </c>
      <c r="E6" s="168">
        <f t="shared" si="0"/>
        <v>1560</v>
      </c>
      <c r="F6" s="169">
        <f t="shared" si="1"/>
        <v>18720</v>
      </c>
    </row>
    <row r="7" spans="2:16" ht="15" customHeight="1" x14ac:dyDescent="0.25">
      <c r="B7" s="207" t="s">
        <v>12</v>
      </c>
      <c r="C7" s="167">
        <v>5</v>
      </c>
      <c r="D7" s="208">
        <v>885</v>
      </c>
      <c r="E7" s="209">
        <f t="shared" si="0"/>
        <v>4425</v>
      </c>
      <c r="F7" s="210">
        <f t="shared" si="1"/>
        <v>53100</v>
      </c>
    </row>
    <row r="8" spans="2:16" x14ac:dyDescent="0.25">
      <c r="B8" s="166" t="s">
        <v>13</v>
      </c>
      <c r="C8" s="167">
        <v>10</v>
      </c>
      <c r="D8" s="170">
        <v>495</v>
      </c>
      <c r="E8" s="168">
        <f t="shared" si="0"/>
        <v>4950</v>
      </c>
      <c r="F8" s="169">
        <f t="shared" si="1"/>
        <v>59400</v>
      </c>
    </row>
    <row r="9" spans="2:16" x14ac:dyDescent="0.25">
      <c r="B9" s="171" t="s">
        <v>14</v>
      </c>
      <c r="C9" s="167">
        <v>2</v>
      </c>
      <c r="D9" s="170">
        <v>940</v>
      </c>
      <c r="E9" s="168">
        <f t="shared" si="0"/>
        <v>1880</v>
      </c>
      <c r="F9" s="169">
        <f t="shared" si="1"/>
        <v>22560</v>
      </c>
    </row>
    <row r="10" spans="2:16" x14ac:dyDescent="0.25">
      <c r="B10" s="171" t="s">
        <v>15</v>
      </c>
      <c r="C10" s="172">
        <v>1</v>
      </c>
      <c r="D10" s="170">
        <v>990</v>
      </c>
      <c r="E10" s="168">
        <f t="shared" si="0"/>
        <v>990</v>
      </c>
      <c r="F10" s="169">
        <f t="shared" si="1"/>
        <v>11880</v>
      </c>
    </row>
    <row r="11" spans="2:16" ht="15.75" thickBot="1" x14ac:dyDescent="0.3">
      <c r="B11" s="173" t="s">
        <v>9</v>
      </c>
      <c r="C11" s="174">
        <f>SUM(C5:C10)</f>
        <v>22</v>
      </c>
      <c r="D11" s="175">
        <f>SUM(D5:D10)</f>
        <v>5131</v>
      </c>
      <c r="E11" s="175">
        <f>SUM(E5:E10)</f>
        <v>15887</v>
      </c>
      <c r="F11" s="176">
        <f>SUM(F5:F10)</f>
        <v>190644</v>
      </c>
    </row>
    <row r="12" spans="2:16" ht="15.75" thickBot="1" x14ac:dyDescent="0.3"/>
    <row r="13" spans="2:16" x14ac:dyDescent="0.25">
      <c r="B13" s="289" t="s">
        <v>236</v>
      </c>
      <c r="C13" s="290"/>
      <c r="D13" s="290"/>
      <c r="E13" s="290"/>
      <c r="F13" s="290"/>
      <c r="G13" s="290"/>
      <c r="H13" s="290"/>
      <c r="I13" s="290"/>
      <c r="J13" s="290"/>
      <c r="K13" s="290"/>
      <c r="L13" s="290"/>
      <c r="M13" s="290"/>
      <c r="N13" s="290"/>
      <c r="O13" s="290"/>
      <c r="P13" s="291"/>
    </row>
    <row r="14" spans="2:16" x14ac:dyDescent="0.25">
      <c r="B14" s="292"/>
      <c r="C14" s="293"/>
      <c r="D14" s="29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4"/>
    </row>
    <row r="15" spans="2:16" x14ac:dyDescent="0.25">
      <c r="B15" s="295" t="s">
        <v>237</v>
      </c>
      <c r="C15" s="296"/>
      <c r="D15" s="296"/>
      <c r="E15" s="296"/>
      <c r="F15" s="296"/>
      <c r="G15" s="296"/>
      <c r="H15" s="296"/>
      <c r="I15" s="296"/>
      <c r="J15" s="297" t="s">
        <v>238</v>
      </c>
      <c r="K15" s="297"/>
      <c r="L15" s="298" t="s">
        <v>239</v>
      </c>
      <c r="M15" s="298"/>
      <c r="N15" s="298"/>
      <c r="O15" s="298"/>
      <c r="P15" s="299"/>
    </row>
    <row r="16" spans="2:16" ht="30" x14ac:dyDescent="0.25">
      <c r="B16" s="177" t="s">
        <v>240</v>
      </c>
      <c r="C16" s="300" t="s">
        <v>241</v>
      </c>
      <c r="D16" s="300"/>
      <c r="E16" s="178" t="s">
        <v>242</v>
      </c>
      <c r="F16" s="178" t="s">
        <v>243</v>
      </c>
      <c r="G16" s="178" t="s">
        <v>156</v>
      </c>
      <c r="H16" s="301" t="s">
        <v>244</v>
      </c>
      <c r="I16" s="301"/>
      <c r="J16" s="179" t="s">
        <v>238</v>
      </c>
      <c r="K16" s="179" t="s">
        <v>245</v>
      </c>
      <c r="L16" s="179" t="s">
        <v>246</v>
      </c>
      <c r="M16" s="180" t="s">
        <v>247</v>
      </c>
      <c r="N16" s="180" t="s">
        <v>245</v>
      </c>
      <c r="O16" s="178" t="s">
        <v>248</v>
      </c>
      <c r="P16" s="181" t="s">
        <v>245</v>
      </c>
    </row>
    <row r="17" spans="2:16" s="395" customFormat="1" x14ac:dyDescent="0.25">
      <c r="B17" s="384">
        <v>1</v>
      </c>
      <c r="C17" s="385" t="s">
        <v>249</v>
      </c>
      <c r="D17" s="385"/>
      <c r="E17" s="386">
        <v>0</v>
      </c>
      <c r="F17" s="386" t="s">
        <v>250</v>
      </c>
      <c r="G17" s="386">
        <v>192453670</v>
      </c>
      <c r="H17" s="387">
        <v>1041</v>
      </c>
      <c r="I17" s="387"/>
      <c r="J17" s="388">
        <v>0.1</v>
      </c>
      <c r="K17" s="389">
        <f t="shared" ref="K17:K38" si="2">J17*H17</f>
        <v>104.10000000000001</v>
      </c>
      <c r="L17" s="390">
        <v>12130984562</v>
      </c>
      <c r="M17" s="391">
        <v>0.23749999999999999</v>
      </c>
      <c r="N17" s="392">
        <f t="shared" ref="N17:N38" si="3">M17*H17</f>
        <v>247.23749999999998</v>
      </c>
      <c r="O17" s="393">
        <v>0.11</v>
      </c>
      <c r="P17" s="394">
        <f t="shared" ref="P17:P38" si="4">O17*H17</f>
        <v>114.51</v>
      </c>
    </row>
    <row r="18" spans="2:16" s="395" customFormat="1" x14ac:dyDescent="0.25">
      <c r="B18" s="384">
        <v>2</v>
      </c>
      <c r="C18" s="385" t="s">
        <v>251</v>
      </c>
      <c r="D18" s="385"/>
      <c r="E18" s="386">
        <v>1</v>
      </c>
      <c r="F18" s="386" t="s">
        <v>252</v>
      </c>
      <c r="G18" s="386">
        <v>195516222</v>
      </c>
      <c r="H18" s="387">
        <v>1041</v>
      </c>
      <c r="I18" s="387"/>
      <c r="J18" s="388">
        <v>0.08</v>
      </c>
      <c r="K18" s="396">
        <f t="shared" si="2"/>
        <v>83.28</v>
      </c>
      <c r="L18" s="390">
        <v>11160000006</v>
      </c>
      <c r="M18" s="391">
        <v>0.23749999999999999</v>
      </c>
      <c r="N18" s="392">
        <f t="shared" si="3"/>
        <v>247.23749999999998</v>
      </c>
      <c r="O18" s="393">
        <v>0.11</v>
      </c>
      <c r="P18" s="394">
        <f t="shared" si="4"/>
        <v>114.51</v>
      </c>
    </row>
    <row r="19" spans="2:16" s="395" customFormat="1" x14ac:dyDescent="0.25">
      <c r="B19" s="384">
        <v>3</v>
      </c>
      <c r="C19" s="385" t="s">
        <v>253</v>
      </c>
      <c r="D19" s="385"/>
      <c r="E19" s="386">
        <v>1</v>
      </c>
      <c r="F19" s="386" t="s">
        <v>250</v>
      </c>
      <c r="G19" s="386">
        <v>195564227</v>
      </c>
      <c r="H19" s="387">
        <v>780</v>
      </c>
      <c r="I19" s="387"/>
      <c r="J19" s="388">
        <v>5.5E-2</v>
      </c>
      <c r="K19" s="396">
        <f t="shared" si="2"/>
        <v>42.9</v>
      </c>
      <c r="L19" s="390">
        <v>11200000009</v>
      </c>
      <c r="M19" s="391">
        <v>0.23749999999999999</v>
      </c>
      <c r="N19" s="392">
        <f t="shared" si="3"/>
        <v>185.25</v>
      </c>
      <c r="O19" s="393">
        <v>0.11</v>
      </c>
      <c r="P19" s="394">
        <f t="shared" si="4"/>
        <v>85.8</v>
      </c>
    </row>
    <row r="20" spans="2:16" s="395" customFormat="1" x14ac:dyDescent="0.25">
      <c r="B20" s="384">
        <v>4</v>
      </c>
      <c r="C20" s="385" t="s">
        <v>254</v>
      </c>
      <c r="D20" s="385"/>
      <c r="E20" s="386">
        <v>1</v>
      </c>
      <c r="F20" s="386" t="s">
        <v>250</v>
      </c>
      <c r="G20" s="386">
        <v>195612221</v>
      </c>
      <c r="H20" s="387">
        <v>780</v>
      </c>
      <c r="I20" s="387"/>
      <c r="J20" s="388">
        <v>5.5E-2</v>
      </c>
      <c r="K20" s="396">
        <f t="shared" si="2"/>
        <v>42.9</v>
      </c>
      <c r="L20" s="390">
        <v>11070000008</v>
      </c>
      <c r="M20" s="391">
        <v>0.23749999999999999</v>
      </c>
      <c r="N20" s="392">
        <f t="shared" si="3"/>
        <v>185.25</v>
      </c>
      <c r="O20" s="393">
        <v>0.11</v>
      </c>
      <c r="P20" s="394">
        <f t="shared" si="4"/>
        <v>85.8</v>
      </c>
    </row>
    <row r="21" spans="2:16" s="395" customFormat="1" x14ac:dyDescent="0.25">
      <c r="B21" s="397">
        <v>5</v>
      </c>
      <c r="C21" s="398" t="s">
        <v>255</v>
      </c>
      <c r="D21" s="398"/>
      <c r="E21" s="399">
        <v>0</v>
      </c>
      <c r="F21" s="399" t="s">
        <v>252</v>
      </c>
      <c r="G21" s="399">
        <v>195660226</v>
      </c>
      <c r="H21" s="400">
        <f>$D$7</f>
        <v>885</v>
      </c>
      <c r="I21" s="400"/>
      <c r="J21" s="401">
        <v>7.4999999999999997E-2</v>
      </c>
      <c r="K21" s="402">
        <f t="shared" si="2"/>
        <v>66.375</v>
      </c>
      <c r="L21" s="403">
        <v>11190000005</v>
      </c>
      <c r="M21" s="404">
        <v>0</v>
      </c>
      <c r="N21" s="402">
        <f t="shared" si="3"/>
        <v>0</v>
      </c>
      <c r="O21" s="405">
        <v>0.11</v>
      </c>
      <c r="P21" s="406">
        <f t="shared" si="4"/>
        <v>97.35</v>
      </c>
    </row>
    <row r="22" spans="2:16" s="395" customFormat="1" x14ac:dyDescent="0.25">
      <c r="B22" s="384">
        <v>6</v>
      </c>
      <c r="C22" s="385" t="s">
        <v>256</v>
      </c>
      <c r="D22" s="385"/>
      <c r="E22" s="386">
        <v>1</v>
      </c>
      <c r="F22" s="386" t="s">
        <v>252</v>
      </c>
      <c r="G22" s="386">
        <v>195708229</v>
      </c>
      <c r="H22" s="407">
        <f t="shared" ref="H22:H25" si="5">$D$7</f>
        <v>885</v>
      </c>
      <c r="I22" s="407"/>
      <c r="J22" s="388">
        <v>6.5000000000000002E-2</v>
      </c>
      <c r="K22" s="396">
        <f t="shared" si="2"/>
        <v>57.524999999999999</v>
      </c>
      <c r="L22" s="390">
        <v>10950000012</v>
      </c>
      <c r="M22" s="391">
        <v>0.23749999999999999</v>
      </c>
      <c r="N22" s="392">
        <f t="shared" si="3"/>
        <v>210.1875</v>
      </c>
      <c r="O22" s="393">
        <v>0.11</v>
      </c>
      <c r="P22" s="394">
        <f t="shared" si="4"/>
        <v>97.35</v>
      </c>
    </row>
    <row r="23" spans="2:16" s="395" customFormat="1" x14ac:dyDescent="0.25">
      <c r="B23" s="384">
        <v>7</v>
      </c>
      <c r="C23" s="385" t="s">
        <v>257</v>
      </c>
      <c r="D23" s="385"/>
      <c r="E23" s="386">
        <v>1</v>
      </c>
      <c r="F23" s="386" t="s">
        <v>252</v>
      </c>
      <c r="G23" s="386">
        <v>195756223</v>
      </c>
      <c r="H23" s="407">
        <f t="shared" si="5"/>
        <v>885</v>
      </c>
      <c r="I23" s="407"/>
      <c r="J23" s="388">
        <v>6.5000000000000002E-2</v>
      </c>
      <c r="K23" s="396">
        <f t="shared" si="2"/>
        <v>57.524999999999999</v>
      </c>
      <c r="L23" s="390">
        <v>12130000012</v>
      </c>
      <c r="M23" s="391">
        <v>0.23749999999999999</v>
      </c>
      <c r="N23" s="392">
        <f t="shared" si="3"/>
        <v>210.1875</v>
      </c>
      <c r="O23" s="393">
        <v>0.11</v>
      </c>
      <c r="P23" s="394">
        <f t="shared" si="4"/>
        <v>97.35</v>
      </c>
    </row>
    <row r="24" spans="2:16" s="395" customFormat="1" x14ac:dyDescent="0.25">
      <c r="B24" s="384">
        <v>8</v>
      </c>
      <c r="C24" s="385" t="s">
        <v>258</v>
      </c>
      <c r="D24" s="385"/>
      <c r="E24" s="386">
        <v>0</v>
      </c>
      <c r="F24" s="386" t="s">
        <v>252</v>
      </c>
      <c r="G24" s="386">
        <v>195804228</v>
      </c>
      <c r="H24" s="407">
        <f t="shared" si="5"/>
        <v>885</v>
      </c>
      <c r="I24" s="407"/>
      <c r="J24" s="388">
        <v>7.4999999999999997E-2</v>
      </c>
      <c r="K24" s="396">
        <f t="shared" si="2"/>
        <v>66.375</v>
      </c>
      <c r="L24" s="390">
        <v>11160000014</v>
      </c>
      <c r="M24" s="391">
        <v>0.23749999999999999</v>
      </c>
      <c r="N24" s="392">
        <f t="shared" si="3"/>
        <v>210.1875</v>
      </c>
      <c r="O24" s="393">
        <v>0.11</v>
      </c>
      <c r="P24" s="394">
        <f t="shared" si="4"/>
        <v>97.35</v>
      </c>
    </row>
    <row r="25" spans="2:16" s="395" customFormat="1" x14ac:dyDescent="0.25">
      <c r="B25" s="384">
        <v>9</v>
      </c>
      <c r="C25" s="385" t="s">
        <v>259</v>
      </c>
      <c r="D25" s="385"/>
      <c r="E25" s="386">
        <v>0</v>
      </c>
      <c r="F25" s="386" t="s">
        <v>252</v>
      </c>
      <c r="G25" s="386">
        <v>124004229</v>
      </c>
      <c r="H25" s="407">
        <f t="shared" si="5"/>
        <v>885</v>
      </c>
      <c r="I25" s="407"/>
      <c r="J25" s="388">
        <v>7.4999999999999997E-2</v>
      </c>
      <c r="K25" s="396">
        <f t="shared" si="2"/>
        <v>66.375</v>
      </c>
      <c r="L25" s="390">
        <v>11200000017</v>
      </c>
      <c r="M25" s="391">
        <v>0.23749999999999999</v>
      </c>
      <c r="N25" s="392">
        <f t="shared" si="3"/>
        <v>210.1875</v>
      </c>
      <c r="O25" s="393">
        <v>0.11</v>
      </c>
      <c r="P25" s="394">
        <f t="shared" si="4"/>
        <v>97.35</v>
      </c>
    </row>
    <row r="26" spans="2:16" s="395" customFormat="1" x14ac:dyDescent="0.25">
      <c r="B26" s="384">
        <v>10</v>
      </c>
      <c r="C26" s="385" t="s">
        <v>260</v>
      </c>
      <c r="D26" s="385"/>
      <c r="E26" s="386">
        <v>0</v>
      </c>
      <c r="F26" s="386" t="s">
        <v>252</v>
      </c>
      <c r="G26" s="386">
        <v>195516702</v>
      </c>
      <c r="H26" s="387">
        <v>495</v>
      </c>
      <c r="I26" s="387"/>
      <c r="J26" s="388">
        <v>0</v>
      </c>
      <c r="K26" s="396">
        <f t="shared" si="2"/>
        <v>0</v>
      </c>
      <c r="L26" s="390">
        <v>11070000016</v>
      </c>
      <c r="M26" s="391">
        <v>0.23749999999999999</v>
      </c>
      <c r="N26" s="392">
        <f t="shared" si="3"/>
        <v>117.5625</v>
      </c>
      <c r="O26" s="393">
        <v>0.11</v>
      </c>
      <c r="P26" s="394">
        <f t="shared" si="4"/>
        <v>54.45</v>
      </c>
    </row>
    <row r="27" spans="2:16" s="395" customFormat="1" x14ac:dyDescent="0.25">
      <c r="B27" s="384">
        <v>11</v>
      </c>
      <c r="C27" s="385" t="s">
        <v>261</v>
      </c>
      <c r="D27" s="385"/>
      <c r="E27" s="386">
        <v>0</v>
      </c>
      <c r="F27" s="386" t="s">
        <v>252</v>
      </c>
      <c r="G27" s="386">
        <v>195564707</v>
      </c>
      <c r="H27" s="387">
        <v>495</v>
      </c>
      <c r="I27" s="387"/>
      <c r="J27" s="388">
        <v>0</v>
      </c>
      <c r="K27" s="396">
        <f t="shared" si="2"/>
        <v>0</v>
      </c>
      <c r="L27" s="390">
        <v>11190000013</v>
      </c>
      <c r="M27" s="391">
        <v>0.23749999999999999</v>
      </c>
      <c r="N27" s="392">
        <f t="shared" si="3"/>
        <v>117.5625</v>
      </c>
      <c r="O27" s="393">
        <v>0.11</v>
      </c>
      <c r="P27" s="394">
        <f t="shared" si="4"/>
        <v>54.45</v>
      </c>
    </row>
    <row r="28" spans="2:16" s="395" customFormat="1" x14ac:dyDescent="0.25">
      <c r="B28" s="384">
        <v>12</v>
      </c>
      <c r="C28" s="385" t="s">
        <v>262</v>
      </c>
      <c r="D28" s="385"/>
      <c r="E28" s="386">
        <v>0</v>
      </c>
      <c r="F28" s="386" t="s">
        <v>252</v>
      </c>
      <c r="G28" s="386">
        <v>195612701</v>
      </c>
      <c r="H28" s="387">
        <v>495</v>
      </c>
      <c r="I28" s="387"/>
      <c r="J28" s="388">
        <v>0</v>
      </c>
      <c r="K28" s="396">
        <f t="shared" si="2"/>
        <v>0</v>
      </c>
      <c r="L28" s="386">
        <v>10950000020</v>
      </c>
      <c r="M28" s="391">
        <v>0.23749999999999999</v>
      </c>
      <c r="N28" s="392">
        <f t="shared" si="3"/>
        <v>117.5625</v>
      </c>
      <c r="O28" s="393">
        <v>0.11</v>
      </c>
      <c r="P28" s="394">
        <f t="shared" si="4"/>
        <v>54.45</v>
      </c>
    </row>
    <row r="29" spans="2:16" s="395" customFormat="1" x14ac:dyDescent="0.25">
      <c r="B29" s="384">
        <v>13</v>
      </c>
      <c r="C29" s="385" t="s">
        <v>263</v>
      </c>
      <c r="D29" s="385"/>
      <c r="E29" s="386">
        <v>2</v>
      </c>
      <c r="F29" s="386" t="s">
        <v>250</v>
      </c>
      <c r="G29" s="386">
        <v>195660706</v>
      </c>
      <c r="H29" s="387">
        <v>495</v>
      </c>
      <c r="I29" s="387"/>
      <c r="J29" s="388">
        <v>0</v>
      </c>
      <c r="K29" s="396">
        <f t="shared" si="2"/>
        <v>0</v>
      </c>
      <c r="L29" s="390">
        <v>12130000020</v>
      </c>
      <c r="M29" s="391">
        <v>0.23749999999999999</v>
      </c>
      <c r="N29" s="392">
        <f t="shared" si="3"/>
        <v>117.5625</v>
      </c>
      <c r="O29" s="393">
        <v>0.11</v>
      </c>
      <c r="P29" s="394">
        <f t="shared" si="4"/>
        <v>54.45</v>
      </c>
    </row>
    <row r="30" spans="2:16" s="395" customFormat="1" x14ac:dyDescent="0.25">
      <c r="B30" s="384">
        <v>14</v>
      </c>
      <c r="C30" s="385" t="s">
        <v>264</v>
      </c>
      <c r="D30" s="385"/>
      <c r="E30" s="386">
        <v>1</v>
      </c>
      <c r="F30" s="386" t="s">
        <v>250</v>
      </c>
      <c r="G30" s="386">
        <v>195708709</v>
      </c>
      <c r="H30" s="387">
        <v>495</v>
      </c>
      <c r="I30" s="387"/>
      <c r="J30" s="388">
        <v>0</v>
      </c>
      <c r="K30" s="396">
        <f t="shared" si="2"/>
        <v>0</v>
      </c>
      <c r="L30" s="390">
        <v>11160000022</v>
      </c>
      <c r="M30" s="391">
        <v>0.23749999999999999</v>
      </c>
      <c r="N30" s="392">
        <f t="shared" si="3"/>
        <v>117.5625</v>
      </c>
      <c r="O30" s="393">
        <v>0.11</v>
      </c>
      <c r="P30" s="394">
        <f t="shared" si="4"/>
        <v>54.45</v>
      </c>
    </row>
    <row r="31" spans="2:16" s="395" customFormat="1" x14ac:dyDescent="0.25">
      <c r="B31" s="384">
        <v>15</v>
      </c>
      <c r="C31" s="385" t="s">
        <v>265</v>
      </c>
      <c r="D31" s="385"/>
      <c r="E31" s="386">
        <v>1</v>
      </c>
      <c r="F31" s="386" t="s">
        <v>250</v>
      </c>
      <c r="G31" s="386">
        <v>195756703</v>
      </c>
      <c r="H31" s="387">
        <v>495</v>
      </c>
      <c r="I31" s="387"/>
      <c r="J31" s="388">
        <v>0</v>
      </c>
      <c r="K31" s="396">
        <f t="shared" si="2"/>
        <v>0</v>
      </c>
      <c r="L31" s="390">
        <v>11200000025</v>
      </c>
      <c r="M31" s="391">
        <v>0.23749999999999999</v>
      </c>
      <c r="N31" s="392">
        <f t="shared" si="3"/>
        <v>117.5625</v>
      </c>
      <c r="O31" s="393">
        <v>0.11</v>
      </c>
      <c r="P31" s="394">
        <f t="shared" si="4"/>
        <v>54.45</v>
      </c>
    </row>
    <row r="32" spans="2:16" s="395" customFormat="1" x14ac:dyDescent="0.25">
      <c r="B32" s="384">
        <v>16</v>
      </c>
      <c r="C32" s="385" t="s">
        <v>266</v>
      </c>
      <c r="D32" s="385"/>
      <c r="E32" s="386">
        <v>2</v>
      </c>
      <c r="F32" s="386" t="s">
        <v>250</v>
      </c>
      <c r="G32" s="386">
        <v>195804708</v>
      </c>
      <c r="H32" s="387">
        <v>495</v>
      </c>
      <c r="I32" s="387"/>
      <c r="J32" s="388">
        <v>0</v>
      </c>
      <c r="K32" s="396">
        <f t="shared" si="2"/>
        <v>0</v>
      </c>
      <c r="L32" s="390">
        <v>11070000024</v>
      </c>
      <c r="M32" s="391">
        <v>0.23749999999999999</v>
      </c>
      <c r="N32" s="392">
        <f t="shared" si="3"/>
        <v>117.5625</v>
      </c>
      <c r="O32" s="393">
        <v>0.11</v>
      </c>
      <c r="P32" s="394">
        <f t="shared" si="4"/>
        <v>54.45</v>
      </c>
    </row>
    <row r="33" spans="2:16" s="395" customFormat="1" x14ac:dyDescent="0.25">
      <c r="B33" s="384">
        <v>17</v>
      </c>
      <c r="C33" s="385" t="s">
        <v>267</v>
      </c>
      <c r="D33" s="385"/>
      <c r="E33" s="386">
        <v>1</v>
      </c>
      <c r="F33" s="386" t="s">
        <v>250</v>
      </c>
      <c r="G33" s="386">
        <v>100410553</v>
      </c>
      <c r="H33" s="387">
        <v>495</v>
      </c>
      <c r="I33" s="387"/>
      <c r="J33" s="388">
        <v>0</v>
      </c>
      <c r="K33" s="396">
        <f t="shared" si="2"/>
        <v>0</v>
      </c>
      <c r="L33" s="390">
        <v>11190000021</v>
      </c>
      <c r="M33" s="391">
        <v>0.23749999999999999</v>
      </c>
      <c r="N33" s="392">
        <f t="shared" si="3"/>
        <v>117.5625</v>
      </c>
      <c r="O33" s="393">
        <v>0.11</v>
      </c>
      <c r="P33" s="394">
        <f t="shared" si="4"/>
        <v>54.45</v>
      </c>
    </row>
    <row r="34" spans="2:16" s="395" customFormat="1" x14ac:dyDescent="0.25">
      <c r="B34" s="384">
        <v>18</v>
      </c>
      <c r="C34" s="385" t="s">
        <v>268</v>
      </c>
      <c r="D34" s="385"/>
      <c r="E34" s="386">
        <v>2</v>
      </c>
      <c r="F34" s="386" t="s">
        <v>250</v>
      </c>
      <c r="G34" s="386">
        <v>195517180</v>
      </c>
      <c r="H34" s="387">
        <v>495</v>
      </c>
      <c r="I34" s="387"/>
      <c r="J34" s="388">
        <v>0</v>
      </c>
      <c r="K34" s="396">
        <f t="shared" si="2"/>
        <v>0</v>
      </c>
      <c r="L34" s="390">
        <v>10950000038</v>
      </c>
      <c r="M34" s="391">
        <v>0.23749999999999999</v>
      </c>
      <c r="N34" s="392">
        <f t="shared" si="3"/>
        <v>117.5625</v>
      </c>
      <c r="O34" s="393">
        <v>0.11</v>
      </c>
      <c r="P34" s="394">
        <f t="shared" si="4"/>
        <v>54.45</v>
      </c>
    </row>
    <row r="35" spans="2:16" s="395" customFormat="1" x14ac:dyDescent="0.25">
      <c r="B35" s="397">
        <v>19</v>
      </c>
      <c r="C35" s="398" t="s">
        <v>269</v>
      </c>
      <c r="D35" s="398"/>
      <c r="E35" s="399">
        <v>0</v>
      </c>
      <c r="F35" s="399" t="s">
        <v>252</v>
      </c>
      <c r="G35" s="399">
        <v>195565185</v>
      </c>
      <c r="H35" s="387">
        <v>495</v>
      </c>
      <c r="I35" s="387"/>
      <c r="J35" s="401">
        <v>0</v>
      </c>
      <c r="K35" s="402">
        <f t="shared" si="2"/>
        <v>0</v>
      </c>
      <c r="L35" s="403">
        <v>12130000038</v>
      </c>
      <c r="M35" s="404">
        <v>0</v>
      </c>
      <c r="N35" s="402">
        <f t="shared" si="3"/>
        <v>0</v>
      </c>
      <c r="O35" s="405">
        <v>0.11</v>
      </c>
      <c r="P35" s="406">
        <f t="shared" si="4"/>
        <v>54.45</v>
      </c>
    </row>
    <row r="36" spans="2:16" s="395" customFormat="1" x14ac:dyDescent="0.25">
      <c r="B36" s="384">
        <v>20</v>
      </c>
      <c r="C36" s="385" t="s">
        <v>270</v>
      </c>
      <c r="D36" s="385"/>
      <c r="E36" s="386">
        <v>2</v>
      </c>
      <c r="F36" s="386" t="s">
        <v>250</v>
      </c>
      <c r="G36" s="386">
        <v>195613180</v>
      </c>
      <c r="H36" s="387">
        <v>940</v>
      </c>
      <c r="I36" s="387"/>
      <c r="J36" s="388">
        <v>0.08</v>
      </c>
      <c r="K36" s="396">
        <f t="shared" si="2"/>
        <v>75.2</v>
      </c>
      <c r="L36" s="390">
        <v>11160000030</v>
      </c>
      <c r="M36" s="391">
        <v>0.23749999999999999</v>
      </c>
      <c r="N36" s="392">
        <f t="shared" si="3"/>
        <v>223.25</v>
      </c>
      <c r="O36" s="393">
        <v>0.11</v>
      </c>
      <c r="P36" s="394">
        <f t="shared" si="4"/>
        <v>103.4</v>
      </c>
    </row>
    <row r="37" spans="2:16" s="395" customFormat="1" x14ac:dyDescent="0.25">
      <c r="B37" s="384">
        <v>21</v>
      </c>
      <c r="C37" s="385" t="s">
        <v>271</v>
      </c>
      <c r="D37" s="385"/>
      <c r="E37" s="386">
        <v>2</v>
      </c>
      <c r="F37" s="386" t="s">
        <v>250</v>
      </c>
      <c r="G37" s="386">
        <v>195661184</v>
      </c>
      <c r="H37" s="387">
        <v>940</v>
      </c>
      <c r="I37" s="387"/>
      <c r="J37" s="388">
        <v>0.08</v>
      </c>
      <c r="K37" s="396">
        <f t="shared" si="2"/>
        <v>75.2</v>
      </c>
      <c r="L37" s="390">
        <v>11200000033</v>
      </c>
      <c r="M37" s="391">
        <v>0.23749999999999999</v>
      </c>
      <c r="N37" s="392">
        <f t="shared" si="3"/>
        <v>223.25</v>
      </c>
      <c r="O37" s="393">
        <v>0.11</v>
      </c>
      <c r="P37" s="394">
        <f t="shared" si="4"/>
        <v>103.4</v>
      </c>
    </row>
    <row r="38" spans="2:16" ht="15.75" thickBot="1" x14ac:dyDescent="0.3">
      <c r="B38" s="186">
        <v>22</v>
      </c>
      <c r="C38" s="302" t="s">
        <v>272</v>
      </c>
      <c r="D38" s="302"/>
      <c r="E38" s="187">
        <v>0</v>
      </c>
      <c r="F38" s="187" t="s">
        <v>252</v>
      </c>
      <c r="G38" s="187">
        <v>195709187</v>
      </c>
      <c r="H38" s="303">
        <v>990</v>
      </c>
      <c r="I38" s="303"/>
      <c r="J38" s="188">
        <v>0.1</v>
      </c>
      <c r="K38" s="189">
        <f t="shared" si="2"/>
        <v>99</v>
      </c>
      <c r="L38" s="190">
        <v>11070000032</v>
      </c>
      <c r="M38" s="191">
        <v>0.23749999999999999</v>
      </c>
      <c r="N38" s="192">
        <f t="shared" si="3"/>
        <v>235.125</v>
      </c>
      <c r="O38" s="193">
        <v>0.11</v>
      </c>
      <c r="P38" s="194">
        <f t="shared" si="4"/>
        <v>108.9</v>
      </c>
    </row>
    <row r="39" spans="2:16" ht="15.75" thickBot="1" x14ac:dyDescent="0.3">
      <c r="B39" s="161"/>
      <c r="C39" s="161"/>
      <c r="D39" s="161"/>
      <c r="E39" s="161"/>
      <c r="F39" s="161"/>
      <c r="G39" s="161"/>
      <c r="H39" s="161"/>
      <c r="I39" s="161"/>
      <c r="J39" s="304" t="s">
        <v>273</v>
      </c>
      <c r="K39" s="322">
        <f>SUM(K17:K38)</f>
        <v>836.75500000000011</v>
      </c>
      <c r="L39" s="161"/>
      <c r="M39" s="325" t="s">
        <v>274</v>
      </c>
      <c r="N39" s="310">
        <f>SUM(N17:N38)</f>
        <v>3445.4124999999999</v>
      </c>
      <c r="O39" s="328" t="s">
        <v>275</v>
      </c>
      <c r="P39" s="331">
        <f>SUM(P17:P38)</f>
        <v>1747.5700000000008</v>
      </c>
    </row>
    <row r="40" spans="2:16" ht="15.75" thickBot="1" x14ac:dyDescent="0.3">
      <c r="B40" s="161"/>
      <c r="C40" s="334" t="s">
        <v>276</v>
      </c>
      <c r="D40" s="335"/>
      <c r="E40" s="161"/>
      <c r="F40" s="161"/>
      <c r="G40" s="161"/>
      <c r="H40" s="161"/>
      <c r="I40" s="161"/>
      <c r="J40" s="305"/>
      <c r="K40" s="323"/>
      <c r="L40" s="161"/>
      <c r="M40" s="326"/>
      <c r="N40" s="311"/>
      <c r="O40" s="329"/>
      <c r="P40" s="332"/>
    </row>
    <row r="41" spans="2:16" ht="15.75" thickBot="1" x14ac:dyDescent="0.3">
      <c r="B41" s="161"/>
      <c r="E41" s="161"/>
      <c r="F41" s="161"/>
      <c r="G41" s="161"/>
      <c r="H41" s="161"/>
      <c r="I41" s="161"/>
      <c r="J41" s="306"/>
      <c r="K41" s="324"/>
      <c r="L41" s="161"/>
      <c r="M41" s="327"/>
      <c r="N41" s="312"/>
      <c r="O41" s="330"/>
      <c r="P41" s="333"/>
    </row>
    <row r="42" spans="2:16" ht="15" customHeight="1" x14ac:dyDescent="0.25">
      <c r="B42" s="161"/>
      <c r="E42" s="161"/>
      <c r="F42" s="161"/>
      <c r="G42" s="161"/>
      <c r="H42" s="161"/>
      <c r="I42" s="161"/>
      <c r="J42" s="319" t="s">
        <v>277</v>
      </c>
      <c r="K42" s="307">
        <f>K39*14</f>
        <v>11714.570000000002</v>
      </c>
      <c r="M42" s="319" t="s">
        <v>278</v>
      </c>
      <c r="N42" s="307">
        <f>N39*14</f>
        <v>48235.775000000001</v>
      </c>
      <c r="O42" s="319" t="s">
        <v>279</v>
      </c>
      <c r="P42" s="307">
        <f>P39*14</f>
        <v>24465.98000000001</v>
      </c>
    </row>
    <row r="43" spans="2:16" x14ac:dyDescent="0.25">
      <c r="B43" s="161"/>
      <c r="E43" s="161"/>
      <c r="F43" s="161"/>
      <c r="G43" s="161"/>
      <c r="H43" s="161"/>
      <c r="I43" s="161"/>
      <c r="J43" s="320"/>
      <c r="K43" s="308"/>
      <c r="M43" s="320"/>
      <c r="N43" s="308"/>
      <c r="O43" s="320"/>
      <c r="P43" s="308"/>
    </row>
    <row r="44" spans="2:16" ht="15.75" thickBot="1" x14ac:dyDescent="0.3">
      <c r="B44" s="161"/>
      <c r="E44" s="161"/>
      <c r="F44" s="161"/>
      <c r="G44" s="161"/>
      <c r="H44" s="161"/>
      <c r="I44" s="161"/>
      <c r="J44" s="321"/>
      <c r="K44" s="309"/>
      <c r="M44" s="321"/>
      <c r="N44" s="309"/>
      <c r="O44" s="321"/>
      <c r="P44" s="309"/>
    </row>
    <row r="45" spans="2:16" ht="15.75" thickBot="1" x14ac:dyDescent="0.3"/>
    <row r="46" spans="2:16" x14ac:dyDescent="0.25">
      <c r="B46" s="313" t="s">
        <v>17</v>
      </c>
      <c r="C46" s="314"/>
      <c r="D46" s="314"/>
      <c r="E46" s="314"/>
      <c r="F46" s="315"/>
    </row>
    <row r="47" spans="2:16" ht="45" x14ac:dyDescent="0.25">
      <c r="B47" s="162" t="s">
        <v>10</v>
      </c>
      <c r="C47" s="163" t="s">
        <v>18</v>
      </c>
      <c r="D47" s="164" t="s">
        <v>16</v>
      </c>
      <c r="E47" s="165" t="s">
        <v>16</v>
      </c>
      <c r="F47" s="165" t="s">
        <v>80</v>
      </c>
    </row>
    <row r="48" spans="2:16" x14ac:dyDescent="0.25">
      <c r="B48" s="171" t="s">
        <v>280</v>
      </c>
      <c r="C48" s="167">
        <v>1</v>
      </c>
      <c r="D48" s="195">
        <v>2168.34</v>
      </c>
      <c r="E48" s="196">
        <f>D48*C48</f>
        <v>2168.34</v>
      </c>
      <c r="F48" s="197">
        <f>D48*12</f>
        <v>26020.080000000002</v>
      </c>
    </row>
    <row r="49" spans="2:15" x14ac:dyDescent="0.25">
      <c r="B49" s="171" t="s">
        <v>281</v>
      </c>
      <c r="C49" s="167">
        <v>1</v>
      </c>
      <c r="D49" s="195">
        <v>2168.34</v>
      </c>
      <c r="E49" s="196">
        <f>D49*C49</f>
        <v>2168.34</v>
      </c>
      <c r="F49" s="197">
        <f>D49*12</f>
        <v>26020.080000000002</v>
      </c>
    </row>
    <row r="50" spans="2:15" ht="15.75" thickBot="1" x14ac:dyDescent="0.3">
      <c r="B50" s="316" t="s">
        <v>9</v>
      </c>
      <c r="C50" s="317"/>
      <c r="D50" s="318"/>
      <c r="E50" s="198">
        <f>SUM(E48:E49)</f>
        <v>4336.68</v>
      </c>
      <c r="F50" s="199">
        <f>E50*12</f>
        <v>52040.160000000003</v>
      </c>
    </row>
    <row r="51" spans="2:15" ht="15.75" thickBot="1" x14ac:dyDescent="0.3"/>
    <row r="52" spans="2:15" x14ac:dyDescent="0.25">
      <c r="B52" s="289" t="s">
        <v>282</v>
      </c>
      <c r="C52" s="290"/>
      <c r="D52" s="290"/>
      <c r="E52" s="290"/>
      <c r="F52" s="290"/>
      <c r="G52" s="290"/>
      <c r="H52" s="290"/>
      <c r="I52" s="290"/>
      <c r="J52" s="290"/>
      <c r="K52" s="290"/>
      <c r="L52" s="290"/>
      <c r="M52" s="290"/>
      <c r="N52" s="290"/>
      <c r="O52" s="291"/>
    </row>
    <row r="53" spans="2:15" x14ac:dyDescent="0.25">
      <c r="B53" s="292"/>
      <c r="C53" s="293"/>
      <c r="D53" s="293"/>
      <c r="E53" s="293"/>
      <c r="F53" s="293"/>
      <c r="G53" s="293"/>
      <c r="H53" s="293"/>
      <c r="I53" s="293"/>
      <c r="J53" s="293"/>
      <c r="K53" s="293"/>
      <c r="L53" s="293"/>
      <c r="M53" s="293"/>
      <c r="N53" s="293"/>
      <c r="O53" s="294"/>
    </row>
    <row r="54" spans="2:15" x14ac:dyDescent="0.25">
      <c r="B54" s="295" t="s">
        <v>283</v>
      </c>
      <c r="C54" s="296"/>
      <c r="D54" s="296"/>
      <c r="E54" s="296"/>
      <c r="F54" s="296"/>
      <c r="G54" s="296"/>
      <c r="H54" s="296"/>
      <c r="I54" s="297" t="s">
        <v>238</v>
      </c>
      <c r="J54" s="297"/>
      <c r="K54" s="298" t="s">
        <v>239</v>
      </c>
      <c r="L54" s="298"/>
      <c r="M54" s="298"/>
      <c r="N54" s="298"/>
      <c r="O54" s="299"/>
    </row>
    <row r="55" spans="2:15" ht="31.5" customHeight="1" x14ac:dyDescent="0.25">
      <c r="B55" s="336" t="s">
        <v>241</v>
      </c>
      <c r="C55" s="300"/>
      <c r="D55" s="178" t="s">
        <v>242</v>
      </c>
      <c r="E55" s="178" t="s">
        <v>243</v>
      </c>
      <c r="F55" s="178" t="s">
        <v>156</v>
      </c>
      <c r="G55" s="301" t="s">
        <v>244</v>
      </c>
      <c r="H55" s="301"/>
      <c r="I55" s="179" t="s">
        <v>238</v>
      </c>
      <c r="J55" s="179" t="s">
        <v>245</v>
      </c>
      <c r="K55" s="179" t="s">
        <v>246</v>
      </c>
      <c r="L55" s="180" t="s">
        <v>247</v>
      </c>
      <c r="M55" s="180" t="s">
        <v>245</v>
      </c>
      <c r="N55" s="178" t="s">
        <v>248</v>
      </c>
      <c r="O55" s="181" t="s">
        <v>245</v>
      </c>
    </row>
    <row r="56" spans="2:15" x14ac:dyDescent="0.25">
      <c r="B56" s="337" t="s">
        <v>280</v>
      </c>
      <c r="C56" s="338"/>
      <c r="D56" s="182">
        <v>0</v>
      </c>
      <c r="E56" s="182" t="s">
        <v>284</v>
      </c>
      <c r="F56" s="182">
        <v>145173186</v>
      </c>
      <c r="G56" s="339">
        <v>2168.34</v>
      </c>
      <c r="H56" s="339"/>
      <c r="I56" s="183">
        <v>0.21</v>
      </c>
      <c r="J56" s="200">
        <f>I56*G56</f>
        <v>455.35140000000001</v>
      </c>
      <c r="K56" s="182">
        <v>11160000519</v>
      </c>
      <c r="L56" s="184">
        <v>0.215</v>
      </c>
      <c r="M56" s="200">
        <f>L56*G56</f>
        <v>466.19310000000002</v>
      </c>
      <c r="N56" s="201">
        <v>0.1</v>
      </c>
      <c r="O56" s="185">
        <f>N56*G56</f>
        <v>216.83400000000003</v>
      </c>
    </row>
    <row r="57" spans="2:15" ht="15.75" thickBot="1" x14ac:dyDescent="0.3">
      <c r="B57" s="340" t="s">
        <v>281</v>
      </c>
      <c r="C57" s="341"/>
      <c r="D57" s="187">
        <v>1</v>
      </c>
      <c r="E57" s="187" t="s">
        <v>250</v>
      </c>
      <c r="F57" s="187">
        <v>195531582</v>
      </c>
      <c r="G57" s="342">
        <v>2168.34</v>
      </c>
      <c r="H57" s="342"/>
      <c r="I57" s="202">
        <v>0.21</v>
      </c>
      <c r="J57" s="203">
        <f>I57*G57</f>
        <v>455.35140000000001</v>
      </c>
      <c r="K57" s="187">
        <v>12130000517</v>
      </c>
      <c r="L57" s="204">
        <v>0.215</v>
      </c>
      <c r="M57" s="203">
        <f>L57*G57</f>
        <v>466.19310000000002</v>
      </c>
      <c r="N57" s="205">
        <v>0.1</v>
      </c>
      <c r="O57" s="206">
        <f>N57*G57</f>
        <v>216.83400000000003</v>
      </c>
    </row>
    <row r="58" spans="2:15" ht="15" customHeight="1" x14ac:dyDescent="0.25">
      <c r="I58" s="346" t="s">
        <v>273</v>
      </c>
      <c r="J58" s="331">
        <f>SUM(J33:J57)</f>
        <v>910.96280000000002</v>
      </c>
      <c r="K58" s="161"/>
      <c r="L58" s="325" t="s">
        <v>274</v>
      </c>
      <c r="M58" s="310">
        <f>SUM(M33:M57)</f>
        <v>933.57370000000003</v>
      </c>
      <c r="N58" s="328" t="s">
        <v>275</v>
      </c>
      <c r="O58" s="331">
        <f>SUM(O33:O57)</f>
        <v>434.32800000000009</v>
      </c>
    </row>
    <row r="59" spans="2:15" x14ac:dyDescent="0.25">
      <c r="I59" s="347"/>
      <c r="J59" s="332"/>
      <c r="K59" s="161"/>
      <c r="L59" s="326"/>
      <c r="M59" s="311"/>
      <c r="N59" s="329"/>
      <c r="O59" s="332"/>
    </row>
    <row r="60" spans="2:15" x14ac:dyDescent="0.25">
      <c r="I60" s="348" t="s">
        <v>277</v>
      </c>
      <c r="J60" s="343">
        <f>J57*14</f>
        <v>6374.9196000000002</v>
      </c>
      <c r="L60" s="348" t="s">
        <v>278</v>
      </c>
      <c r="M60" s="350">
        <f>M57*14</f>
        <v>6526.7034000000003</v>
      </c>
      <c r="N60" s="353" t="s">
        <v>279</v>
      </c>
      <c r="O60" s="343">
        <f>O57*14</f>
        <v>3035.6760000000004</v>
      </c>
    </row>
    <row r="61" spans="2:15" x14ac:dyDescent="0.25">
      <c r="I61" s="348"/>
      <c r="J61" s="344"/>
      <c r="L61" s="348"/>
      <c r="M61" s="351"/>
      <c r="N61" s="353"/>
      <c r="O61" s="344"/>
    </row>
    <row r="62" spans="2:15" ht="15.75" thickBot="1" x14ac:dyDescent="0.3">
      <c r="I62" s="349"/>
      <c r="J62" s="345"/>
      <c r="L62" s="349"/>
      <c r="M62" s="352"/>
      <c r="N62" s="354"/>
      <c r="O62" s="345"/>
    </row>
  </sheetData>
  <mergeCells count="89">
    <mergeCell ref="B56:C56"/>
    <mergeCell ref="G56:H56"/>
    <mergeCell ref="B57:C57"/>
    <mergeCell ref="G57:H57"/>
    <mergeCell ref="O60:O62"/>
    <mergeCell ref="I58:I59"/>
    <mergeCell ref="J58:J59"/>
    <mergeCell ref="L58:L59"/>
    <mergeCell ref="M58:M59"/>
    <mergeCell ref="N58:N59"/>
    <mergeCell ref="O58:O59"/>
    <mergeCell ref="I60:I62"/>
    <mergeCell ref="J60:J62"/>
    <mergeCell ref="L60:L62"/>
    <mergeCell ref="M60:M62"/>
    <mergeCell ref="N60:N62"/>
    <mergeCell ref="B54:H54"/>
    <mergeCell ref="I54:J54"/>
    <mergeCell ref="K54:O54"/>
    <mergeCell ref="B55:C55"/>
    <mergeCell ref="G55:H55"/>
    <mergeCell ref="P42:P44"/>
    <mergeCell ref="N39:N41"/>
    <mergeCell ref="B46:F46"/>
    <mergeCell ref="B50:D50"/>
    <mergeCell ref="B52:O53"/>
    <mergeCell ref="J42:J44"/>
    <mergeCell ref="K42:K44"/>
    <mergeCell ref="M42:M44"/>
    <mergeCell ref="N42:N44"/>
    <mergeCell ref="O42:O44"/>
    <mergeCell ref="K39:K41"/>
    <mergeCell ref="M39:M41"/>
    <mergeCell ref="O39:O41"/>
    <mergeCell ref="P39:P41"/>
    <mergeCell ref="C40:D40"/>
    <mergeCell ref="C37:D37"/>
    <mergeCell ref="H37:I37"/>
    <mergeCell ref="C38:D38"/>
    <mergeCell ref="H38:I38"/>
    <mergeCell ref="J39:J41"/>
    <mergeCell ref="C34:D34"/>
    <mergeCell ref="H34:I34"/>
    <mergeCell ref="C35:D35"/>
    <mergeCell ref="H35:I35"/>
    <mergeCell ref="C36:D36"/>
    <mergeCell ref="H36:I36"/>
    <mergeCell ref="C31:D31"/>
    <mergeCell ref="H31:I31"/>
    <mergeCell ref="C32:D32"/>
    <mergeCell ref="H32:I32"/>
    <mergeCell ref="C33:D33"/>
    <mergeCell ref="H33:I33"/>
    <mergeCell ref="C28:D28"/>
    <mergeCell ref="H28:I28"/>
    <mergeCell ref="C29:D29"/>
    <mergeCell ref="H29:I29"/>
    <mergeCell ref="C30:D30"/>
    <mergeCell ref="H30:I30"/>
    <mergeCell ref="C25:D25"/>
    <mergeCell ref="H25:I25"/>
    <mergeCell ref="C26:D26"/>
    <mergeCell ref="H26:I26"/>
    <mergeCell ref="C27:D27"/>
    <mergeCell ref="H27:I27"/>
    <mergeCell ref="C22:D22"/>
    <mergeCell ref="H22:I22"/>
    <mergeCell ref="C23:D23"/>
    <mergeCell ref="H23:I23"/>
    <mergeCell ref="C24:D24"/>
    <mergeCell ref="H24:I24"/>
    <mergeCell ref="C19:D19"/>
    <mergeCell ref="H19:I19"/>
    <mergeCell ref="C20:D20"/>
    <mergeCell ref="H20:I20"/>
    <mergeCell ref="C21:D21"/>
    <mergeCell ref="H21:I21"/>
    <mergeCell ref="C16:D16"/>
    <mergeCell ref="H16:I16"/>
    <mergeCell ref="C17:D17"/>
    <mergeCell ref="H17:I17"/>
    <mergeCell ref="C18:D18"/>
    <mergeCell ref="H18:I18"/>
    <mergeCell ref="B2:F2"/>
    <mergeCell ref="C3:F3"/>
    <mergeCell ref="B13:P14"/>
    <mergeCell ref="B15:I15"/>
    <mergeCell ref="J15:K15"/>
    <mergeCell ref="L15:P1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29"/>
  <sheetViews>
    <sheetView workbookViewId="0">
      <selection activeCell="T59" sqref="T59"/>
    </sheetView>
  </sheetViews>
  <sheetFormatPr defaultRowHeight="15" x14ac:dyDescent="0.25"/>
  <cols>
    <col min="3" max="3" width="11.28515625" bestFit="1" customWidth="1"/>
    <col min="12" max="12" width="11.28515625" bestFit="1" customWidth="1"/>
  </cols>
  <sheetData>
    <row r="1" spans="2:18" ht="15.75" thickBot="1" x14ac:dyDescent="0.3"/>
    <row r="2" spans="2:18" x14ac:dyDescent="0.25">
      <c r="B2" s="368" t="s">
        <v>120</v>
      </c>
      <c r="C2" s="369"/>
      <c r="D2" s="369"/>
      <c r="E2" s="369"/>
      <c r="F2" s="369"/>
      <c r="G2" s="369"/>
      <c r="H2" s="369"/>
      <c r="I2" s="370"/>
      <c r="K2" s="359" t="s">
        <v>120</v>
      </c>
      <c r="L2" s="360"/>
      <c r="M2" s="360"/>
      <c r="N2" s="360"/>
      <c r="O2" s="360"/>
      <c r="P2" s="360"/>
      <c r="Q2" s="360"/>
      <c r="R2" s="361"/>
    </row>
    <row r="3" spans="2:18" ht="15.75" thickBot="1" x14ac:dyDescent="0.3">
      <c r="B3" s="98" t="s">
        <v>121</v>
      </c>
      <c r="C3" s="99"/>
      <c r="D3" s="100"/>
      <c r="E3" s="100"/>
      <c r="F3" s="100"/>
      <c r="G3" s="100"/>
      <c r="H3" s="100"/>
      <c r="I3" s="101"/>
      <c r="K3" s="92" t="s">
        <v>127</v>
      </c>
      <c r="L3" s="93"/>
      <c r="M3" s="93"/>
      <c r="N3" s="93"/>
      <c r="O3" s="93"/>
      <c r="P3" s="93"/>
      <c r="Q3" s="93"/>
      <c r="R3" s="94"/>
    </row>
    <row r="4" spans="2:18" ht="15.75" thickBot="1" x14ac:dyDescent="0.3">
      <c r="B4" s="102" t="s">
        <v>122</v>
      </c>
      <c r="C4" s="103"/>
      <c r="D4" s="104"/>
      <c r="E4" s="104"/>
      <c r="F4" s="104"/>
      <c r="G4" s="104"/>
      <c r="H4" s="104"/>
      <c r="I4" s="105"/>
      <c r="K4" s="106" t="s">
        <v>128</v>
      </c>
      <c r="L4" s="107"/>
      <c r="M4" s="107"/>
      <c r="N4" s="107"/>
      <c r="O4" s="107"/>
      <c r="P4" s="107"/>
      <c r="Q4" s="107"/>
      <c r="R4" s="108"/>
    </row>
    <row r="5" spans="2:18" x14ac:dyDescent="0.25">
      <c r="B5" s="380" t="s">
        <v>123</v>
      </c>
      <c r="C5" s="381"/>
      <c r="D5" s="95" t="s">
        <v>124</v>
      </c>
      <c r="E5" s="96"/>
      <c r="F5" s="96"/>
      <c r="G5" s="96"/>
      <c r="H5" s="96"/>
      <c r="I5" s="97"/>
      <c r="K5" s="355" t="s">
        <v>123</v>
      </c>
      <c r="L5" s="356"/>
      <c r="M5" s="89" t="s">
        <v>124</v>
      </c>
      <c r="N5" s="90"/>
      <c r="O5" s="90"/>
      <c r="P5" s="90"/>
      <c r="Q5" s="90"/>
      <c r="R5" s="91"/>
    </row>
    <row r="6" spans="2:18" x14ac:dyDescent="0.25">
      <c r="B6" s="382"/>
      <c r="C6" s="383"/>
      <c r="D6" s="59">
        <v>0</v>
      </c>
      <c r="E6" s="60">
        <v>1</v>
      </c>
      <c r="F6" s="59">
        <v>2</v>
      </c>
      <c r="G6" s="60">
        <v>3</v>
      </c>
      <c r="H6" s="59">
        <v>4</v>
      </c>
      <c r="I6" s="61" t="s">
        <v>125</v>
      </c>
      <c r="K6" s="357"/>
      <c r="L6" s="358"/>
      <c r="M6" s="79">
        <v>0</v>
      </c>
      <c r="N6" s="80">
        <v>1</v>
      </c>
      <c r="O6" s="80">
        <v>2</v>
      </c>
      <c r="P6" s="80">
        <v>3</v>
      </c>
      <c r="Q6" s="80">
        <v>4</v>
      </c>
      <c r="R6" s="81" t="s">
        <v>125</v>
      </c>
    </row>
    <row r="7" spans="2:18" x14ac:dyDescent="0.25">
      <c r="B7" s="72" t="s">
        <v>126</v>
      </c>
      <c r="C7" s="67">
        <v>585</v>
      </c>
      <c r="D7" s="73">
        <v>0</v>
      </c>
      <c r="E7" s="74">
        <v>0</v>
      </c>
      <c r="F7" s="73">
        <v>0</v>
      </c>
      <c r="G7" s="74">
        <v>0</v>
      </c>
      <c r="H7" s="73">
        <v>0</v>
      </c>
      <c r="I7" s="75">
        <v>0</v>
      </c>
      <c r="K7" s="72" t="s">
        <v>126</v>
      </c>
      <c r="L7" s="67">
        <v>675</v>
      </c>
      <c r="M7" s="70">
        <v>0</v>
      </c>
      <c r="N7" s="82">
        <v>0</v>
      </c>
      <c r="O7" s="82">
        <v>0</v>
      </c>
      <c r="P7" s="82">
        <v>0</v>
      </c>
      <c r="Q7" s="82">
        <v>0</v>
      </c>
      <c r="R7" s="82">
        <v>0</v>
      </c>
    </row>
    <row r="8" spans="2:18" x14ac:dyDescent="0.25">
      <c r="B8" s="64" t="s">
        <v>126</v>
      </c>
      <c r="C8" s="62">
        <v>590</v>
      </c>
      <c r="D8" s="76">
        <v>0.01</v>
      </c>
      <c r="E8" s="63">
        <v>0</v>
      </c>
      <c r="F8" s="76">
        <v>0</v>
      </c>
      <c r="G8" s="63">
        <v>0</v>
      </c>
      <c r="H8" s="76">
        <v>0</v>
      </c>
      <c r="I8" s="77">
        <v>0</v>
      </c>
      <c r="K8" s="64" t="s">
        <v>126</v>
      </c>
      <c r="L8" s="62">
        <v>696</v>
      </c>
      <c r="M8" s="83">
        <v>1.4999999999999999E-2</v>
      </c>
      <c r="N8" s="69">
        <v>0</v>
      </c>
      <c r="O8" s="69">
        <v>0</v>
      </c>
      <c r="P8" s="69">
        <v>0</v>
      </c>
      <c r="Q8" s="69">
        <v>0</v>
      </c>
      <c r="R8" s="69">
        <v>0</v>
      </c>
    </row>
    <row r="9" spans="2:18" x14ac:dyDescent="0.25">
      <c r="B9" s="64" t="s">
        <v>126</v>
      </c>
      <c r="C9" s="62">
        <v>595</v>
      </c>
      <c r="D9" s="76">
        <v>0.02</v>
      </c>
      <c r="E9" s="63">
        <v>0</v>
      </c>
      <c r="F9" s="76">
        <v>0</v>
      </c>
      <c r="G9" s="63">
        <v>0</v>
      </c>
      <c r="H9" s="76">
        <v>0</v>
      </c>
      <c r="I9" s="77">
        <v>0</v>
      </c>
      <c r="K9" s="64" t="s">
        <v>126</v>
      </c>
      <c r="L9" s="62">
        <v>741</v>
      </c>
      <c r="M9" s="83">
        <v>2.5000000000000001E-2</v>
      </c>
      <c r="N9" s="83">
        <v>0</v>
      </c>
      <c r="O9" s="83">
        <v>0</v>
      </c>
      <c r="P9" s="83">
        <v>0</v>
      </c>
      <c r="Q9" s="83">
        <v>0</v>
      </c>
      <c r="R9" s="83">
        <v>0</v>
      </c>
    </row>
    <row r="10" spans="2:18" x14ac:dyDescent="0.25">
      <c r="B10" s="64" t="s">
        <v>126</v>
      </c>
      <c r="C10" s="62">
        <v>633</v>
      </c>
      <c r="D10" s="76">
        <v>0.03</v>
      </c>
      <c r="E10" s="63">
        <v>0.01</v>
      </c>
      <c r="F10" s="76">
        <v>0</v>
      </c>
      <c r="G10" s="63">
        <v>0</v>
      </c>
      <c r="H10" s="76">
        <v>0</v>
      </c>
      <c r="I10" s="77">
        <v>0</v>
      </c>
      <c r="K10" s="64" t="s">
        <v>126</v>
      </c>
      <c r="L10" s="62">
        <v>781</v>
      </c>
      <c r="M10" s="83">
        <v>3.5000000000000003E-2</v>
      </c>
      <c r="N10" s="83">
        <v>1.4999999999999999E-2</v>
      </c>
      <c r="O10" s="83">
        <v>0</v>
      </c>
      <c r="P10" s="83">
        <v>0</v>
      </c>
      <c r="Q10" s="83">
        <v>0</v>
      </c>
      <c r="R10" s="83">
        <v>0</v>
      </c>
    </row>
    <row r="11" spans="2:18" x14ac:dyDescent="0.25">
      <c r="B11" s="64" t="s">
        <v>126</v>
      </c>
      <c r="C11" s="62">
        <v>675</v>
      </c>
      <c r="D11" s="76">
        <v>0.04</v>
      </c>
      <c r="E11" s="63">
        <v>0.02</v>
      </c>
      <c r="F11" s="76">
        <v>0.01</v>
      </c>
      <c r="G11" s="63">
        <v>0</v>
      </c>
      <c r="H11" s="76">
        <v>0</v>
      </c>
      <c r="I11" s="77">
        <v>0</v>
      </c>
      <c r="K11" s="64" t="s">
        <v>126</v>
      </c>
      <c r="L11" s="62">
        <v>822</v>
      </c>
      <c r="M11" s="83">
        <v>4.4999999999999998E-2</v>
      </c>
      <c r="N11" s="83">
        <v>2.5000000000000001E-2</v>
      </c>
      <c r="O11" s="83">
        <v>1.4999999999999999E-2</v>
      </c>
      <c r="P11" s="83">
        <v>0</v>
      </c>
      <c r="Q11" s="83">
        <v>0</v>
      </c>
      <c r="R11" s="83">
        <v>0</v>
      </c>
    </row>
    <row r="12" spans="2:18" x14ac:dyDescent="0.25">
      <c r="B12" s="64" t="s">
        <v>126</v>
      </c>
      <c r="C12" s="62">
        <v>726</v>
      </c>
      <c r="D12" s="76">
        <v>5.5E-2</v>
      </c>
      <c r="E12" s="63">
        <v>3.5000000000000003E-2</v>
      </c>
      <c r="F12" s="76">
        <v>2.5000000000000001E-2</v>
      </c>
      <c r="G12" s="63">
        <v>9.9999999999999985E-3</v>
      </c>
      <c r="H12" s="76">
        <v>0</v>
      </c>
      <c r="I12" s="77">
        <v>0</v>
      </c>
      <c r="K12" s="64" t="s">
        <v>126</v>
      </c>
      <c r="L12" s="62">
        <v>872</v>
      </c>
      <c r="M12" s="83">
        <v>5.5E-2</v>
      </c>
      <c r="N12" s="83">
        <v>4.4999999999999998E-2</v>
      </c>
      <c r="O12" s="83">
        <v>2.5000000000000001E-2</v>
      </c>
      <c r="P12" s="83">
        <v>9.9999999999999985E-3</v>
      </c>
      <c r="Q12" s="83">
        <v>0</v>
      </c>
      <c r="R12" s="83">
        <v>0</v>
      </c>
    </row>
    <row r="13" spans="2:18" x14ac:dyDescent="0.25">
      <c r="B13" s="64" t="s">
        <v>126</v>
      </c>
      <c r="C13" s="62">
        <v>801</v>
      </c>
      <c r="D13" s="76">
        <v>6.5000000000000002E-2</v>
      </c>
      <c r="E13" s="63">
        <v>5.5E-2</v>
      </c>
      <c r="F13" s="76">
        <v>3.5000000000000003E-2</v>
      </c>
      <c r="G13" s="63">
        <v>0.02</v>
      </c>
      <c r="H13" s="76">
        <v>9.9999999999999985E-3</v>
      </c>
      <c r="I13" s="77">
        <v>0</v>
      </c>
      <c r="K13" s="64" t="s">
        <v>126</v>
      </c>
      <c r="L13" s="62">
        <v>958</v>
      </c>
      <c r="M13" s="83">
        <v>6.5000000000000002E-2</v>
      </c>
      <c r="N13" s="83">
        <v>5.5E-2</v>
      </c>
      <c r="O13" s="83">
        <v>4.4999999999999998E-2</v>
      </c>
      <c r="P13" s="83">
        <v>0.02</v>
      </c>
      <c r="Q13" s="83">
        <v>9.9999999999999985E-3</v>
      </c>
      <c r="R13" s="83">
        <v>0</v>
      </c>
    </row>
    <row r="14" spans="2:18" x14ac:dyDescent="0.25">
      <c r="B14" s="64" t="s">
        <v>126</v>
      </c>
      <c r="C14" s="62">
        <v>907</v>
      </c>
      <c r="D14" s="76">
        <v>7.4999999999999997E-2</v>
      </c>
      <c r="E14" s="63">
        <v>6.5000000000000002E-2</v>
      </c>
      <c r="F14" s="76">
        <v>4.4999999999999998E-2</v>
      </c>
      <c r="G14" s="63">
        <v>3.0000000000000002E-2</v>
      </c>
      <c r="H14" s="76">
        <v>0.02</v>
      </c>
      <c r="I14" s="77">
        <v>9.9999999999999985E-3</v>
      </c>
      <c r="K14" s="64" t="s">
        <v>126</v>
      </c>
      <c r="L14" s="62">
        <v>1063</v>
      </c>
      <c r="M14" s="83">
        <v>7.4999999999999997E-2</v>
      </c>
      <c r="N14" s="83">
        <v>6.5000000000000002E-2</v>
      </c>
      <c r="O14" s="83">
        <v>5.5E-2</v>
      </c>
      <c r="P14" s="83">
        <v>0.04</v>
      </c>
      <c r="Q14" s="83">
        <v>0.02</v>
      </c>
      <c r="R14" s="83">
        <v>9.9999999999999985E-3</v>
      </c>
    </row>
    <row r="15" spans="2:18" x14ac:dyDescent="0.25">
      <c r="B15" s="64" t="s">
        <v>126</v>
      </c>
      <c r="C15" s="62">
        <v>988</v>
      </c>
      <c r="D15" s="76">
        <v>0.09</v>
      </c>
      <c r="E15" s="63">
        <v>0.08</v>
      </c>
      <c r="F15" s="76">
        <v>7.0000000000000007E-2</v>
      </c>
      <c r="G15" s="63">
        <v>4.5000000000000005E-2</v>
      </c>
      <c r="H15" s="76">
        <v>3.5000000000000003E-2</v>
      </c>
      <c r="I15" s="77">
        <v>2.4999999999999998E-2</v>
      </c>
      <c r="K15" s="64" t="s">
        <v>126</v>
      </c>
      <c r="L15" s="62">
        <v>1205</v>
      </c>
      <c r="M15" s="83">
        <v>8.5000000000000006E-2</v>
      </c>
      <c r="N15" s="83">
        <v>7.4999999999999997E-2</v>
      </c>
      <c r="O15" s="83">
        <v>6.5000000000000002E-2</v>
      </c>
      <c r="P15" s="83">
        <v>0.05</v>
      </c>
      <c r="Q15" s="83">
        <v>0.04</v>
      </c>
      <c r="R15" s="83">
        <v>3.0000000000000002E-2</v>
      </c>
    </row>
    <row r="16" spans="2:18" x14ac:dyDescent="0.25">
      <c r="B16" s="64" t="s">
        <v>126</v>
      </c>
      <c r="C16" s="62">
        <v>1048</v>
      </c>
      <c r="D16" s="76">
        <v>0.1</v>
      </c>
      <c r="E16" s="63">
        <v>0.09</v>
      </c>
      <c r="F16" s="76">
        <v>0.08</v>
      </c>
      <c r="G16" s="63">
        <v>6.5000000000000002E-2</v>
      </c>
      <c r="H16" s="76">
        <v>4.5000000000000005E-2</v>
      </c>
      <c r="I16" s="77">
        <v>3.5000000000000003E-2</v>
      </c>
      <c r="K16" s="64" t="s">
        <v>126</v>
      </c>
      <c r="L16" s="62">
        <v>1381</v>
      </c>
      <c r="M16" s="83">
        <v>9.5000000000000001E-2</v>
      </c>
      <c r="N16" s="83">
        <v>8.5000000000000006E-2</v>
      </c>
      <c r="O16" s="83">
        <v>7.4999999999999997E-2</v>
      </c>
      <c r="P16" s="83">
        <v>6.0000000000000005E-2</v>
      </c>
      <c r="Q16" s="83">
        <v>0.05</v>
      </c>
      <c r="R16" s="83">
        <v>0.05</v>
      </c>
    </row>
    <row r="17" spans="2:18" x14ac:dyDescent="0.25">
      <c r="B17" s="64" t="s">
        <v>126</v>
      </c>
      <c r="C17" s="62">
        <v>1124</v>
      </c>
      <c r="D17" s="76">
        <v>0.11</v>
      </c>
      <c r="E17" s="63">
        <v>0.1</v>
      </c>
      <c r="F17" s="76">
        <v>0.09</v>
      </c>
      <c r="G17" s="63">
        <v>7.4999999999999997E-2</v>
      </c>
      <c r="H17" s="76">
        <v>6.5000000000000002E-2</v>
      </c>
      <c r="I17" s="77">
        <v>5.5E-2</v>
      </c>
      <c r="K17" s="64" t="s">
        <v>126</v>
      </c>
      <c r="L17" s="62">
        <v>1603</v>
      </c>
      <c r="M17" s="83">
        <v>0.105</v>
      </c>
      <c r="N17" s="83">
        <v>9.5000000000000001E-2</v>
      </c>
      <c r="O17" s="83">
        <v>8.5000000000000006E-2</v>
      </c>
      <c r="P17" s="83">
        <v>0.08</v>
      </c>
      <c r="Q17" s="83">
        <v>6.9999999999999993E-2</v>
      </c>
      <c r="R17" s="83">
        <v>6.0000000000000005E-2</v>
      </c>
    </row>
    <row r="18" spans="2:18" x14ac:dyDescent="0.25">
      <c r="B18" s="64" t="s">
        <v>126</v>
      </c>
      <c r="C18" s="62">
        <v>1205</v>
      </c>
      <c r="D18" s="76">
        <v>0.12</v>
      </c>
      <c r="E18" s="63">
        <v>0.11</v>
      </c>
      <c r="F18" s="76">
        <v>0.1</v>
      </c>
      <c r="G18" s="63">
        <v>8.4999999999999992E-2</v>
      </c>
      <c r="H18" s="76">
        <v>7.4999999999999997E-2</v>
      </c>
      <c r="I18" s="77">
        <v>6.5000000000000002E-2</v>
      </c>
      <c r="K18" s="64" t="s">
        <v>126</v>
      </c>
      <c r="L18" s="62">
        <v>1704</v>
      </c>
      <c r="M18" s="83">
        <v>0.12</v>
      </c>
      <c r="N18" s="83">
        <v>0.11</v>
      </c>
      <c r="O18" s="83">
        <v>0.11</v>
      </c>
      <c r="P18" s="83">
        <v>9.5000000000000001E-2</v>
      </c>
      <c r="Q18" s="83">
        <v>8.4999999999999992E-2</v>
      </c>
      <c r="R18" s="83">
        <v>8.4999999999999992E-2</v>
      </c>
    </row>
    <row r="19" spans="2:18" x14ac:dyDescent="0.25">
      <c r="B19" s="64" t="s">
        <v>126</v>
      </c>
      <c r="C19" s="62">
        <v>1300</v>
      </c>
      <c r="D19" s="76">
        <v>0.13</v>
      </c>
      <c r="E19" s="63">
        <v>0.12</v>
      </c>
      <c r="F19" s="76">
        <v>0.11</v>
      </c>
      <c r="G19" s="63">
        <v>9.5000000000000001E-2</v>
      </c>
      <c r="H19" s="76">
        <v>8.4999999999999992E-2</v>
      </c>
      <c r="I19" s="77">
        <v>7.4999999999999997E-2</v>
      </c>
      <c r="K19" s="64" t="s">
        <v>126</v>
      </c>
      <c r="L19" s="62">
        <v>1819</v>
      </c>
      <c r="M19" s="83">
        <v>0.13</v>
      </c>
      <c r="N19" s="83">
        <v>0.12</v>
      </c>
      <c r="O19" s="83">
        <v>0.12</v>
      </c>
      <c r="P19" s="83">
        <v>0.105</v>
      </c>
      <c r="Q19" s="83">
        <v>9.5000000000000001E-2</v>
      </c>
      <c r="R19" s="83">
        <v>9.5000000000000001E-2</v>
      </c>
    </row>
    <row r="20" spans="2:18" x14ac:dyDescent="0.25">
      <c r="B20" s="64" t="s">
        <v>126</v>
      </c>
      <c r="C20" s="62">
        <v>1401</v>
      </c>
      <c r="D20" s="76">
        <v>0.14000000000000001</v>
      </c>
      <c r="E20" s="63">
        <v>0.13</v>
      </c>
      <c r="F20" s="76">
        <v>0.12</v>
      </c>
      <c r="G20" s="63">
        <v>0.105</v>
      </c>
      <c r="H20" s="76">
        <v>0.105</v>
      </c>
      <c r="I20" s="77">
        <v>9.5000000000000001E-2</v>
      </c>
      <c r="K20" s="64" t="s">
        <v>126</v>
      </c>
      <c r="L20" s="62">
        <v>1966</v>
      </c>
      <c r="M20" s="83">
        <v>0.14000000000000001</v>
      </c>
      <c r="N20" s="83">
        <v>0.13</v>
      </c>
      <c r="O20" s="83">
        <v>0.13</v>
      </c>
      <c r="P20" s="83">
        <v>0.11499999999999999</v>
      </c>
      <c r="Q20" s="83">
        <v>0.11499999999999999</v>
      </c>
      <c r="R20" s="83">
        <v>0.105</v>
      </c>
    </row>
    <row r="21" spans="2:18" x14ac:dyDescent="0.25">
      <c r="B21" s="64" t="s">
        <v>126</v>
      </c>
      <c r="C21" s="62">
        <v>1537</v>
      </c>
      <c r="D21" s="76">
        <v>0.15</v>
      </c>
      <c r="E21" s="63">
        <v>0.14000000000000001</v>
      </c>
      <c r="F21" s="76">
        <v>0.13</v>
      </c>
      <c r="G21" s="63">
        <v>0.125</v>
      </c>
      <c r="H21" s="76">
        <v>0.11499999999999999</v>
      </c>
      <c r="I21" s="77">
        <v>0.105</v>
      </c>
      <c r="K21" s="64" t="s">
        <v>126</v>
      </c>
      <c r="L21" s="62">
        <v>2122</v>
      </c>
      <c r="M21" s="83">
        <v>0.15</v>
      </c>
      <c r="N21" s="83">
        <v>0.14000000000000001</v>
      </c>
      <c r="O21" s="83">
        <v>0.14000000000000001</v>
      </c>
      <c r="P21" s="83">
        <v>0.125</v>
      </c>
      <c r="Q21" s="83">
        <v>0.125</v>
      </c>
      <c r="R21" s="83">
        <v>0.11499999999999999</v>
      </c>
    </row>
    <row r="22" spans="2:18" x14ac:dyDescent="0.25">
      <c r="B22" s="64" t="s">
        <v>126</v>
      </c>
      <c r="C22" s="62">
        <v>1683</v>
      </c>
      <c r="D22" s="76">
        <v>0.16500000000000001</v>
      </c>
      <c r="E22" s="63">
        <v>0.155</v>
      </c>
      <c r="F22" s="76">
        <v>0.155</v>
      </c>
      <c r="G22" s="63">
        <v>0.13999999999999999</v>
      </c>
      <c r="H22" s="76">
        <v>0.13</v>
      </c>
      <c r="I22" s="77">
        <v>0.12</v>
      </c>
      <c r="K22" s="64" t="s">
        <v>126</v>
      </c>
      <c r="L22" s="62">
        <v>2308</v>
      </c>
      <c r="M22" s="83">
        <v>0.16</v>
      </c>
      <c r="N22" s="83">
        <v>0.16</v>
      </c>
      <c r="O22" s="83">
        <v>0.15</v>
      </c>
      <c r="P22" s="83">
        <v>0.13500000000000001</v>
      </c>
      <c r="Q22" s="83">
        <v>0.13500000000000001</v>
      </c>
      <c r="R22" s="83">
        <v>0.125</v>
      </c>
    </row>
    <row r="23" spans="2:18" x14ac:dyDescent="0.25">
      <c r="B23" s="64" t="s">
        <v>126</v>
      </c>
      <c r="C23" s="62">
        <v>1840</v>
      </c>
      <c r="D23" s="76">
        <v>0.18</v>
      </c>
      <c r="E23" s="63">
        <v>0.17</v>
      </c>
      <c r="F23" s="76">
        <v>0.17</v>
      </c>
      <c r="G23" s="63">
        <v>0.155</v>
      </c>
      <c r="H23" s="76">
        <v>0.14499999999999999</v>
      </c>
      <c r="I23" s="77">
        <v>0.14499999999999999</v>
      </c>
      <c r="K23" s="64" t="s">
        <v>126</v>
      </c>
      <c r="L23" s="62">
        <v>2525</v>
      </c>
      <c r="M23" s="83">
        <v>0.17</v>
      </c>
      <c r="N23" s="83">
        <v>0.17</v>
      </c>
      <c r="O23" s="83">
        <v>0.16</v>
      </c>
      <c r="P23" s="83">
        <v>0.155</v>
      </c>
      <c r="Q23" s="83">
        <v>0.14499999999999999</v>
      </c>
      <c r="R23" s="83">
        <v>0.14499999999999999</v>
      </c>
    </row>
    <row r="24" spans="2:18" x14ac:dyDescent="0.25">
      <c r="B24" s="64" t="s">
        <v>126</v>
      </c>
      <c r="C24" s="62">
        <v>1945</v>
      </c>
      <c r="D24" s="76">
        <v>0.19</v>
      </c>
      <c r="E24" s="63">
        <v>0.18</v>
      </c>
      <c r="F24" s="76">
        <v>0.18</v>
      </c>
      <c r="G24" s="63">
        <v>0.16500000000000001</v>
      </c>
      <c r="H24" s="76">
        <v>0.16500000000000001</v>
      </c>
      <c r="I24" s="77">
        <v>0.155</v>
      </c>
      <c r="K24" s="64" t="s">
        <v>126</v>
      </c>
      <c r="L24" s="62">
        <v>2888</v>
      </c>
      <c r="M24" s="83">
        <v>0.18</v>
      </c>
      <c r="N24" s="83">
        <v>0.18</v>
      </c>
      <c r="O24" s="83">
        <v>0.17</v>
      </c>
      <c r="P24" s="83">
        <v>0.16500000000000001</v>
      </c>
      <c r="Q24" s="83">
        <v>0.155</v>
      </c>
      <c r="R24" s="83">
        <v>0.155</v>
      </c>
    </row>
    <row r="25" spans="2:18" x14ac:dyDescent="0.25">
      <c r="B25" s="64" t="s">
        <v>126</v>
      </c>
      <c r="C25" s="62">
        <v>2056</v>
      </c>
      <c r="D25" s="76">
        <v>0.2</v>
      </c>
      <c r="E25" s="63">
        <v>0.19</v>
      </c>
      <c r="F25" s="76">
        <v>0.19</v>
      </c>
      <c r="G25" s="63">
        <v>0.17499999999999999</v>
      </c>
      <c r="H25" s="76">
        <v>0.17499999999999999</v>
      </c>
      <c r="I25" s="77">
        <v>0.16500000000000001</v>
      </c>
      <c r="K25" s="64" t="s">
        <v>126</v>
      </c>
      <c r="L25" s="62">
        <v>3301</v>
      </c>
      <c r="M25" s="83">
        <v>0.2</v>
      </c>
      <c r="N25" s="83">
        <v>0.2</v>
      </c>
      <c r="O25" s="83">
        <v>0.19</v>
      </c>
      <c r="P25" s="83">
        <v>0.185</v>
      </c>
      <c r="Q25" s="83">
        <v>0.17499999999999999</v>
      </c>
      <c r="R25" s="83">
        <v>0.17499999999999999</v>
      </c>
    </row>
    <row r="26" spans="2:18" x14ac:dyDescent="0.25">
      <c r="B26" s="64" t="s">
        <v>126</v>
      </c>
      <c r="C26" s="62">
        <v>2182</v>
      </c>
      <c r="D26" s="76">
        <v>0.21</v>
      </c>
      <c r="E26" s="63">
        <v>0.2</v>
      </c>
      <c r="F26" s="76">
        <v>0.2</v>
      </c>
      <c r="G26" s="63">
        <v>0.185</v>
      </c>
      <c r="H26" s="76">
        <v>0.185</v>
      </c>
      <c r="I26" s="77">
        <v>0.17499999999999999</v>
      </c>
    </row>
    <row r="27" spans="2:18" x14ac:dyDescent="0.25">
      <c r="B27" s="64" t="s">
        <v>126</v>
      </c>
      <c r="C27" s="62">
        <v>2328</v>
      </c>
      <c r="D27" s="76">
        <v>0.22</v>
      </c>
      <c r="E27" s="63">
        <v>0.21</v>
      </c>
      <c r="F27" s="76">
        <v>0.21</v>
      </c>
      <c r="G27" s="63">
        <v>0.19500000000000001</v>
      </c>
      <c r="H27" s="76">
        <v>0.19500000000000001</v>
      </c>
      <c r="I27" s="77">
        <v>0.185</v>
      </c>
    </row>
    <row r="28" spans="2:18" ht="15.75" thickBot="1" x14ac:dyDescent="0.3">
      <c r="B28" s="64" t="s">
        <v>126</v>
      </c>
      <c r="C28" s="62">
        <v>2495</v>
      </c>
      <c r="D28" s="76">
        <v>0.23</v>
      </c>
      <c r="E28" s="63">
        <v>0.23</v>
      </c>
      <c r="F28" s="76">
        <v>0.22</v>
      </c>
      <c r="G28" s="63">
        <v>0.215</v>
      </c>
      <c r="H28" s="76">
        <v>0.20499999999999999</v>
      </c>
      <c r="I28" s="77">
        <v>0.20499999999999999</v>
      </c>
    </row>
    <row r="29" spans="2:18" x14ac:dyDescent="0.25">
      <c r="B29" s="64" t="s">
        <v>126</v>
      </c>
      <c r="C29" s="62">
        <v>2722</v>
      </c>
      <c r="D29" s="76">
        <v>0.24</v>
      </c>
      <c r="E29" s="63">
        <v>0.24</v>
      </c>
      <c r="F29" s="76">
        <v>0.23</v>
      </c>
      <c r="G29" s="63">
        <v>0.22500000000000001</v>
      </c>
      <c r="H29" s="76">
        <v>0.215</v>
      </c>
      <c r="I29" s="77">
        <v>0.215</v>
      </c>
      <c r="K29" s="362" t="s">
        <v>120</v>
      </c>
      <c r="L29" s="363"/>
      <c r="M29" s="363"/>
      <c r="N29" s="363"/>
      <c r="O29" s="363"/>
      <c r="P29" s="363"/>
      <c r="Q29" s="363"/>
      <c r="R29" s="364"/>
    </row>
    <row r="30" spans="2:18" ht="15.75" thickBot="1" x14ac:dyDescent="0.3">
      <c r="B30" s="64" t="s">
        <v>126</v>
      </c>
      <c r="C30" s="62">
        <v>3054</v>
      </c>
      <c r="D30" s="76">
        <v>0.25</v>
      </c>
      <c r="E30" s="63">
        <v>0.25</v>
      </c>
      <c r="F30" s="76">
        <v>0.24</v>
      </c>
      <c r="G30" s="63">
        <v>0.23499999999999999</v>
      </c>
      <c r="H30" s="76">
        <v>0.22500000000000001</v>
      </c>
      <c r="I30" s="77">
        <v>0.22500000000000001</v>
      </c>
      <c r="K30" s="115" t="s">
        <v>132</v>
      </c>
      <c r="L30" s="116"/>
      <c r="M30" s="116"/>
      <c r="N30" s="116"/>
      <c r="O30" s="116"/>
      <c r="P30" s="116"/>
      <c r="Q30" s="116"/>
      <c r="R30" s="117"/>
    </row>
    <row r="31" spans="2:18" ht="15.75" thickBot="1" x14ac:dyDescent="0.3">
      <c r="B31" s="66"/>
      <c r="C31" s="62"/>
      <c r="D31" s="63"/>
      <c r="E31" s="63"/>
      <c r="F31" s="63"/>
      <c r="G31" s="63"/>
      <c r="H31" s="63"/>
      <c r="I31" s="63"/>
      <c r="K31" s="118" t="s">
        <v>133</v>
      </c>
      <c r="L31" s="119"/>
      <c r="M31" s="119"/>
      <c r="N31" s="119"/>
      <c r="O31" s="119"/>
      <c r="P31" s="119"/>
      <c r="Q31" s="119"/>
      <c r="R31" s="120"/>
    </row>
    <row r="32" spans="2:18" x14ac:dyDescent="0.25">
      <c r="B32" s="371" t="s">
        <v>120</v>
      </c>
      <c r="C32" s="372"/>
      <c r="D32" s="372"/>
      <c r="E32" s="372"/>
      <c r="F32" s="372"/>
      <c r="G32" s="372"/>
      <c r="H32" s="372"/>
      <c r="I32" s="373"/>
      <c r="K32" s="355" t="s">
        <v>123</v>
      </c>
      <c r="L32" s="356"/>
      <c r="M32" s="89" t="s">
        <v>124</v>
      </c>
      <c r="N32" s="90"/>
      <c r="O32" s="90"/>
      <c r="P32" s="90"/>
      <c r="Q32" s="90"/>
      <c r="R32" s="91"/>
    </row>
    <row r="33" spans="2:18" ht="15.75" thickBot="1" x14ac:dyDescent="0.3">
      <c r="B33" s="112" t="s">
        <v>129</v>
      </c>
      <c r="C33" s="113"/>
      <c r="D33" s="113"/>
      <c r="E33" s="113"/>
      <c r="F33" s="113"/>
      <c r="G33" s="113"/>
      <c r="H33" s="113"/>
      <c r="I33" s="114"/>
      <c r="K33" s="357"/>
      <c r="L33" s="358" t="s">
        <v>131</v>
      </c>
      <c r="M33" s="79">
        <v>0</v>
      </c>
      <c r="N33" s="80">
        <v>1</v>
      </c>
      <c r="O33" s="80">
        <v>2</v>
      </c>
      <c r="P33" s="80">
        <v>3</v>
      </c>
      <c r="Q33" s="80">
        <v>4</v>
      </c>
      <c r="R33" s="81" t="s">
        <v>125</v>
      </c>
    </row>
    <row r="34" spans="2:18" ht="15.75" thickBot="1" x14ac:dyDescent="0.3">
      <c r="B34" s="109" t="s">
        <v>130</v>
      </c>
      <c r="C34" s="110"/>
      <c r="D34" s="110"/>
      <c r="E34" s="110"/>
      <c r="F34" s="110"/>
      <c r="G34" s="110"/>
      <c r="H34" s="110"/>
      <c r="I34" s="111"/>
      <c r="K34" s="72" t="s">
        <v>126</v>
      </c>
      <c r="L34" s="67">
        <v>1391</v>
      </c>
      <c r="M34" s="70">
        <v>0</v>
      </c>
      <c r="N34" s="82">
        <v>0</v>
      </c>
      <c r="O34" s="82">
        <v>0</v>
      </c>
      <c r="P34" s="82">
        <v>0</v>
      </c>
      <c r="Q34" s="82">
        <v>0</v>
      </c>
      <c r="R34" s="70">
        <v>0</v>
      </c>
    </row>
    <row r="35" spans="2:18" x14ac:dyDescent="0.25">
      <c r="B35" s="355" t="s">
        <v>123</v>
      </c>
      <c r="C35" s="356"/>
      <c r="D35" s="89" t="s">
        <v>124</v>
      </c>
      <c r="E35" s="90"/>
      <c r="F35" s="90"/>
      <c r="G35" s="90"/>
      <c r="H35" s="90"/>
      <c r="I35" s="91"/>
      <c r="K35" s="64" t="s">
        <v>126</v>
      </c>
      <c r="L35" s="62">
        <v>1431</v>
      </c>
      <c r="M35" s="83">
        <v>0.02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</row>
    <row r="36" spans="2:18" x14ac:dyDescent="0.25">
      <c r="B36" s="357"/>
      <c r="C36" s="358" t="s">
        <v>131</v>
      </c>
      <c r="D36" s="84">
        <v>0</v>
      </c>
      <c r="E36" s="85">
        <v>1</v>
      </c>
      <c r="F36" s="84">
        <v>2</v>
      </c>
      <c r="G36" s="85">
        <v>3</v>
      </c>
      <c r="H36" s="84">
        <v>4</v>
      </c>
      <c r="I36" s="86" t="s">
        <v>125</v>
      </c>
      <c r="K36" s="64" t="s">
        <v>126</v>
      </c>
      <c r="L36" s="62">
        <v>1613</v>
      </c>
      <c r="M36" s="83">
        <v>0.03</v>
      </c>
      <c r="N36" s="69">
        <v>0.02</v>
      </c>
      <c r="O36" s="69">
        <v>0.01</v>
      </c>
      <c r="P36" s="69">
        <v>0</v>
      </c>
      <c r="Q36" s="69">
        <v>0</v>
      </c>
      <c r="R36" s="69">
        <v>0</v>
      </c>
    </row>
    <row r="37" spans="2:18" x14ac:dyDescent="0.25">
      <c r="B37" s="72" t="s">
        <v>126</v>
      </c>
      <c r="C37" s="67">
        <v>585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K37" s="64" t="s">
        <v>126</v>
      </c>
      <c r="L37" s="62">
        <v>1925</v>
      </c>
      <c r="M37" s="83">
        <v>4.4999999999999998E-2</v>
      </c>
      <c r="N37" s="69">
        <v>3.5000000000000003E-2</v>
      </c>
      <c r="O37" s="69">
        <v>3.5000000000000003E-2</v>
      </c>
      <c r="P37" s="69">
        <v>1.4999999999999999E-2</v>
      </c>
      <c r="Q37" s="69">
        <v>1.4999999999999999E-2</v>
      </c>
      <c r="R37" s="69">
        <v>0</v>
      </c>
    </row>
    <row r="38" spans="2:18" x14ac:dyDescent="0.25">
      <c r="B38" s="64" t="s">
        <v>126</v>
      </c>
      <c r="C38" s="62">
        <v>590</v>
      </c>
      <c r="D38" s="76">
        <v>0.01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K38" s="64" t="s">
        <v>126</v>
      </c>
      <c r="L38" s="62">
        <v>2046</v>
      </c>
      <c r="M38" s="83">
        <v>0.06</v>
      </c>
      <c r="N38" s="69">
        <v>0.05</v>
      </c>
      <c r="O38" s="69">
        <v>0.05</v>
      </c>
      <c r="P38" s="69">
        <v>3.5000000000000003E-2</v>
      </c>
      <c r="Q38" s="69">
        <v>3.5000000000000003E-2</v>
      </c>
      <c r="R38" s="69">
        <v>2.4999999999999998E-2</v>
      </c>
    </row>
    <row r="39" spans="2:18" x14ac:dyDescent="0.25">
      <c r="B39" s="64" t="s">
        <v>126</v>
      </c>
      <c r="C39" s="62">
        <v>595</v>
      </c>
      <c r="D39" s="76">
        <v>0.02</v>
      </c>
      <c r="E39" s="76">
        <v>0.01</v>
      </c>
      <c r="F39" s="76">
        <v>0</v>
      </c>
      <c r="G39" s="76">
        <v>0</v>
      </c>
      <c r="H39" s="76">
        <v>0</v>
      </c>
      <c r="I39" s="76">
        <v>0</v>
      </c>
      <c r="K39" s="64" t="s">
        <v>126</v>
      </c>
      <c r="L39" s="62">
        <v>2177</v>
      </c>
      <c r="M39" s="83">
        <v>0.08</v>
      </c>
      <c r="N39" s="69">
        <v>0.06</v>
      </c>
      <c r="O39" s="69">
        <v>0.06</v>
      </c>
      <c r="P39" s="69">
        <v>5.5E-2</v>
      </c>
      <c r="Q39" s="69">
        <v>4.5000000000000005E-2</v>
      </c>
      <c r="R39" s="69">
        <v>4.5000000000000005E-2</v>
      </c>
    </row>
    <row r="40" spans="2:18" x14ac:dyDescent="0.25">
      <c r="B40" s="64" t="s">
        <v>126</v>
      </c>
      <c r="C40" s="62">
        <v>633</v>
      </c>
      <c r="D40" s="76">
        <v>0.03</v>
      </c>
      <c r="E40" s="76">
        <v>0.02</v>
      </c>
      <c r="F40" s="76">
        <v>0.01</v>
      </c>
      <c r="G40" s="76">
        <v>0</v>
      </c>
      <c r="H40" s="76">
        <v>0</v>
      </c>
      <c r="I40" s="76">
        <v>0</v>
      </c>
      <c r="K40" s="64" t="s">
        <v>126</v>
      </c>
      <c r="L40" s="62">
        <v>2278</v>
      </c>
      <c r="M40" s="83">
        <v>0.1</v>
      </c>
      <c r="N40" s="69">
        <v>0.08</v>
      </c>
      <c r="O40" s="69">
        <v>7.0000000000000007E-2</v>
      </c>
      <c r="P40" s="69">
        <v>6.5000000000000002E-2</v>
      </c>
      <c r="Q40" s="69">
        <v>5.5E-2</v>
      </c>
      <c r="R40" s="69">
        <v>5.5E-2</v>
      </c>
    </row>
    <row r="41" spans="2:18" x14ac:dyDescent="0.25">
      <c r="B41" s="64" t="s">
        <v>126</v>
      </c>
      <c r="C41" s="62">
        <v>675</v>
      </c>
      <c r="D41" s="76">
        <v>0.04</v>
      </c>
      <c r="E41" s="76">
        <v>0.03</v>
      </c>
      <c r="F41" s="76">
        <v>0.02</v>
      </c>
      <c r="G41" s="76">
        <v>5.0000000000000001E-3</v>
      </c>
      <c r="H41" s="76">
        <v>5.0000000000000001E-3</v>
      </c>
      <c r="I41" s="76">
        <v>0</v>
      </c>
      <c r="K41" s="64" t="s">
        <v>126</v>
      </c>
      <c r="L41" s="62">
        <v>2439</v>
      </c>
      <c r="M41" s="83">
        <v>0.12</v>
      </c>
      <c r="N41" s="69">
        <v>0.1</v>
      </c>
      <c r="O41" s="69">
        <v>0.09</v>
      </c>
      <c r="P41" s="69">
        <v>8.4999999999999992E-2</v>
      </c>
      <c r="Q41" s="69">
        <v>7.4999999999999997E-2</v>
      </c>
      <c r="R41" s="69">
        <v>6.5000000000000002E-2</v>
      </c>
    </row>
    <row r="42" spans="2:18" x14ac:dyDescent="0.25">
      <c r="B42" s="64" t="s">
        <v>126</v>
      </c>
      <c r="C42" s="62">
        <v>726</v>
      </c>
      <c r="D42" s="76">
        <v>5.5E-2</v>
      </c>
      <c r="E42" s="76">
        <v>4.4999999999999998E-2</v>
      </c>
      <c r="F42" s="76">
        <v>3.5000000000000003E-2</v>
      </c>
      <c r="G42" s="76">
        <v>0.02</v>
      </c>
      <c r="H42" s="76">
        <v>1.4999999999999999E-2</v>
      </c>
      <c r="I42" s="76">
        <v>5.0000000000000001E-3</v>
      </c>
      <c r="K42" s="64" t="s">
        <v>126</v>
      </c>
      <c r="L42" s="62">
        <v>2520</v>
      </c>
      <c r="M42" s="83">
        <v>0.13</v>
      </c>
      <c r="N42" s="69">
        <v>0.12</v>
      </c>
      <c r="O42" s="69">
        <v>0.11</v>
      </c>
      <c r="P42" s="69">
        <v>0.105</v>
      </c>
      <c r="Q42" s="69">
        <v>8.4999999999999992E-2</v>
      </c>
      <c r="R42" s="69">
        <v>8.4999999999999992E-2</v>
      </c>
    </row>
    <row r="43" spans="2:18" x14ac:dyDescent="0.25">
      <c r="B43" s="64" t="s">
        <v>126</v>
      </c>
      <c r="C43" s="62">
        <v>801</v>
      </c>
      <c r="D43" s="76">
        <v>6.5000000000000002E-2</v>
      </c>
      <c r="E43" s="76">
        <v>5.5E-2</v>
      </c>
      <c r="F43" s="76">
        <v>4.4999999999999998E-2</v>
      </c>
      <c r="G43" s="76">
        <v>0.04</v>
      </c>
      <c r="H43" s="76">
        <v>3.0000000000000002E-2</v>
      </c>
      <c r="I43" s="76">
        <v>1.4999999999999999E-2</v>
      </c>
      <c r="K43" s="64" t="s">
        <v>126</v>
      </c>
      <c r="L43" s="62">
        <v>2621</v>
      </c>
      <c r="M43" s="83">
        <v>0.14000000000000001</v>
      </c>
      <c r="N43" s="69">
        <v>0.13</v>
      </c>
      <c r="O43" s="69">
        <v>0.12</v>
      </c>
      <c r="P43" s="69">
        <v>0.11499999999999999</v>
      </c>
      <c r="Q43" s="69">
        <v>0.105</v>
      </c>
      <c r="R43" s="69">
        <v>0.105</v>
      </c>
    </row>
    <row r="44" spans="2:18" x14ac:dyDescent="0.25">
      <c r="B44" s="64" t="s">
        <v>126</v>
      </c>
      <c r="C44" s="62">
        <v>907</v>
      </c>
      <c r="D44" s="76">
        <v>7.4999999999999997E-2</v>
      </c>
      <c r="E44" s="76">
        <v>6.5000000000000002E-2</v>
      </c>
      <c r="F44" s="76">
        <v>6.5000000000000002E-2</v>
      </c>
      <c r="G44" s="76">
        <v>0.05</v>
      </c>
      <c r="H44" s="76">
        <v>0.04</v>
      </c>
      <c r="I44" s="76">
        <v>3.0000000000000002E-2</v>
      </c>
      <c r="K44" s="64" t="s">
        <v>126</v>
      </c>
      <c r="L44" s="62">
        <v>2883</v>
      </c>
      <c r="M44" s="83">
        <v>0.15</v>
      </c>
      <c r="N44" s="69">
        <v>0.14000000000000001</v>
      </c>
      <c r="O44" s="69">
        <v>0.13</v>
      </c>
      <c r="P44" s="69">
        <v>0.125</v>
      </c>
      <c r="Q44" s="69">
        <v>0.125</v>
      </c>
      <c r="R44" s="69">
        <v>0.125</v>
      </c>
    </row>
    <row r="45" spans="2:18" x14ac:dyDescent="0.25">
      <c r="B45" s="64" t="s">
        <v>126</v>
      </c>
      <c r="C45" s="62">
        <v>988</v>
      </c>
      <c r="D45" s="76">
        <v>0.09</v>
      </c>
      <c r="E45" s="76">
        <v>0.08</v>
      </c>
      <c r="F45" s="76">
        <v>0.08</v>
      </c>
      <c r="G45" s="76">
        <v>6.5000000000000002E-2</v>
      </c>
      <c r="H45" s="76">
        <v>5.5E-2</v>
      </c>
      <c r="I45" s="76">
        <v>5.5E-2</v>
      </c>
      <c r="K45" s="64" t="s">
        <v>126</v>
      </c>
      <c r="L45" s="62">
        <v>3195</v>
      </c>
      <c r="M45" s="83">
        <v>0.16</v>
      </c>
      <c r="N45" s="69">
        <v>0.15</v>
      </c>
      <c r="O45" s="69">
        <v>0.14000000000000001</v>
      </c>
      <c r="P45" s="69">
        <v>0.13500000000000001</v>
      </c>
      <c r="Q45" s="69">
        <v>0.13500000000000001</v>
      </c>
      <c r="R45" s="69">
        <v>0.13500000000000001</v>
      </c>
    </row>
    <row r="46" spans="2:18" x14ac:dyDescent="0.25">
      <c r="B46" s="64" t="s">
        <v>126</v>
      </c>
      <c r="C46" s="62">
        <v>1048</v>
      </c>
      <c r="D46" s="76">
        <v>0.1</v>
      </c>
      <c r="E46" s="76">
        <v>0.09</v>
      </c>
      <c r="F46" s="76">
        <v>0.09</v>
      </c>
      <c r="G46" s="76">
        <v>7.4999999999999997E-2</v>
      </c>
      <c r="H46" s="76">
        <v>6.5000000000000002E-2</v>
      </c>
      <c r="I46" s="76">
        <v>6.5000000000000002E-2</v>
      </c>
      <c r="K46" s="64" t="s">
        <v>126</v>
      </c>
      <c r="L46" s="62">
        <v>3528</v>
      </c>
      <c r="M46" s="83">
        <v>0.17</v>
      </c>
      <c r="N46" s="69">
        <v>0.16</v>
      </c>
      <c r="O46" s="69">
        <v>0.15</v>
      </c>
      <c r="P46" s="69">
        <v>0.14499999999999999</v>
      </c>
      <c r="Q46" s="69">
        <v>0.14499999999999999</v>
      </c>
      <c r="R46" s="69">
        <v>0.14499999999999999</v>
      </c>
    </row>
    <row r="47" spans="2:18" x14ac:dyDescent="0.25">
      <c r="B47" s="64" t="s">
        <v>126</v>
      </c>
      <c r="C47" s="62">
        <v>1124</v>
      </c>
      <c r="D47" s="76">
        <v>0.11</v>
      </c>
      <c r="E47" s="76">
        <v>0.1</v>
      </c>
      <c r="F47" s="76">
        <v>0.1</v>
      </c>
      <c r="G47" s="76">
        <v>8.4999999999999992E-2</v>
      </c>
      <c r="H47" s="76">
        <v>8.4999999999999992E-2</v>
      </c>
      <c r="I47" s="76">
        <v>7.4999999999999997E-2</v>
      </c>
      <c r="K47" s="64" t="s">
        <v>126</v>
      </c>
      <c r="L47" s="62">
        <v>3659</v>
      </c>
      <c r="M47" s="83">
        <v>0.18</v>
      </c>
      <c r="N47" s="69">
        <v>0.17</v>
      </c>
      <c r="O47" s="69">
        <v>0.17</v>
      </c>
      <c r="P47" s="69">
        <v>0.155</v>
      </c>
      <c r="Q47" s="69">
        <v>0.155</v>
      </c>
      <c r="R47" s="69">
        <v>0.155</v>
      </c>
    </row>
    <row r="48" spans="2:18" x14ac:dyDescent="0.25">
      <c r="B48" s="64" t="s">
        <v>126</v>
      </c>
      <c r="C48" s="62">
        <v>1205</v>
      </c>
      <c r="D48" s="76">
        <v>0.12</v>
      </c>
      <c r="E48" s="76">
        <v>0.11</v>
      </c>
      <c r="F48" s="76">
        <v>0.11</v>
      </c>
      <c r="G48" s="76">
        <v>9.5000000000000001E-2</v>
      </c>
      <c r="H48" s="76">
        <v>9.5000000000000001E-2</v>
      </c>
      <c r="I48" s="76">
        <v>8.4999999999999992E-2</v>
      </c>
      <c r="K48" s="64" t="s">
        <v>126</v>
      </c>
      <c r="L48" s="62">
        <v>3871</v>
      </c>
      <c r="M48" s="83">
        <v>0.19</v>
      </c>
      <c r="N48" s="69">
        <v>0.18</v>
      </c>
      <c r="O48" s="69">
        <v>0.18</v>
      </c>
      <c r="P48" s="69">
        <v>0.16500000000000001</v>
      </c>
      <c r="Q48" s="69">
        <v>0.16500000000000001</v>
      </c>
      <c r="R48" s="69">
        <v>0.16500000000000001</v>
      </c>
    </row>
    <row r="49" spans="2:18" x14ac:dyDescent="0.25">
      <c r="B49" s="64" t="s">
        <v>126</v>
      </c>
      <c r="C49" s="62">
        <v>1300</v>
      </c>
      <c r="D49" s="76">
        <v>0.13</v>
      </c>
      <c r="E49" s="76">
        <v>0.13</v>
      </c>
      <c r="F49" s="76">
        <v>0.12</v>
      </c>
      <c r="G49" s="76">
        <v>0.11499999999999999</v>
      </c>
      <c r="H49" s="76">
        <v>0.105</v>
      </c>
      <c r="I49" s="76">
        <v>0.105</v>
      </c>
    </row>
    <row r="50" spans="2:18" x14ac:dyDescent="0.25">
      <c r="B50" s="64" t="s">
        <v>126</v>
      </c>
      <c r="C50" s="62">
        <v>1401</v>
      </c>
      <c r="D50" s="76">
        <v>0.14000000000000001</v>
      </c>
      <c r="E50" s="76">
        <v>0.14000000000000001</v>
      </c>
      <c r="F50" s="76">
        <v>0.13</v>
      </c>
      <c r="G50" s="76">
        <v>0.125</v>
      </c>
      <c r="H50" s="76">
        <v>0.11499999999999999</v>
      </c>
      <c r="I50" s="76">
        <v>0.11499999999999999</v>
      </c>
    </row>
    <row r="51" spans="2:18" x14ac:dyDescent="0.25">
      <c r="B51" s="64" t="s">
        <v>126</v>
      </c>
      <c r="C51" s="62">
        <v>1537</v>
      </c>
      <c r="D51" s="76">
        <v>0.15</v>
      </c>
      <c r="E51" s="76">
        <v>0.15</v>
      </c>
      <c r="F51" s="76">
        <v>0.14000000000000001</v>
      </c>
      <c r="G51" s="76">
        <v>0.13500000000000001</v>
      </c>
      <c r="H51" s="76">
        <v>0.125</v>
      </c>
      <c r="I51" s="76">
        <v>0.125</v>
      </c>
    </row>
    <row r="52" spans="2:18" x14ac:dyDescent="0.25">
      <c r="B52" s="64" t="s">
        <v>126</v>
      </c>
      <c r="C52" s="62">
        <v>1683</v>
      </c>
      <c r="D52" s="76">
        <v>0.16500000000000001</v>
      </c>
      <c r="E52" s="76">
        <v>0.16500000000000001</v>
      </c>
      <c r="F52" s="76">
        <v>0.155</v>
      </c>
      <c r="G52" s="76">
        <v>0.15</v>
      </c>
      <c r="H52" s="76">
        <v>0.15</v>
      </c>
      <c r="I52" s="76">
        <v>0.13999999999999999</v>
      </c>
    </row>
    <row r="53" spans="2:18" x14ac:dyDescent="0.25">
      <c r="B53" s="64" t="s">
        <v>126</v>
      </c>
      <c r="C53" s="62">
        <v>1840</v>
      </c>
      <c r="D53" s="76">
        <v>0.18</v>
      </c>
      <c r="E53" s="76">
        <v>0.18</v>
      </c>
      <c r="F53" s="76">
        <v>0.17</v>
      </c>
      <c r="G53" s="76">
        <v>0.16500000000000001</v>
      </c>
      <c r="H53" s="76">
        <v>0.16500000000000001</v>
      </c>
      <c r="I53" s="76">
        <v>0.155</v>
      </c>
    </row>
    <row r="54" spans="2:18" x14ac:dyDescent="0.25">
      <c r="B54" s="64" t="s">
        <v>126</v>
      </c>
      <c r="C54" s="62">
        <v>1945</v>
      </c>
      <c r="D54" s="76">
        <v>0.19</v>
      </c>
      <c r="E54" s="76">
        <v>0.19</v>
      </c>
      <c r="F54" s="76">
        <v>0.18</v>
      </c>
      <c r="G54" s="76">
        <v>0.17499999999999999</v>
      </c>
      <c r="H54" s="76">
        <v>0.17499999999999999</v>
      </c>
      <c r="I54" s="76">
        <v>0.16500000000000001</v>
      </c>
    </row>
    <row r="55" spans="2:18" ht="15.75" thickBot="1" x14ac:dyDescent="0.3">
      <c r="B55" s="64" t="s">
        <v>126</v>
      </c>
      <c r="C55" s="62">
        <v>2056</v>
      </c>
      <c r="D55" s="76">
        <v>0.2</v>
      </c>
      <c r="E55" s="76">
        <v>0.2</v>
      </c>
      <c r="F55" s="76">
        <v>0.19</v>
      </c>
      <c r="G55" s="76">
        <v>0.185</v>
      </c>
      <c r="H55" s="76">
        <v>0.185</v>
      </c>
      <c r="I55" s="76">
        <v>0.185</v>
      </c>
    </row>
    <row r="56" spans="2:18" x14ac:dyDescent="0.25">
      <c r="B56" s="64" t="s">
        <v>126</v>
      </c>
      <c r="C56" s="62">
        <v>2182</v>
      </c>
      <c r="D56" s="76">
        <v>0.21</v>
      </c>
      <c r="E56" s="76">
        <v>0.21</v>
      </c>
      <c r="F56" s="76">
        <v>0.2</v>
      </c>
      <c r="G56" s="76">
        <v>0.19500000000000001</v>
      </c>
      <c r="H56" s="76">
        <v>0.19500000000000001</v>
      </c>
      <c r="I56" s="76">
        <v>0.19500000000000001</v>
      </c>
      <c r="K56" s="365" t="s">
        <v>120</v>
      </c>
      <c r="L56" s="366"/>
      <c r="M56" s="366"/>
      <c r="N56" s="366"/>
      <c r="O56" s="366"/>
      <c r="P56" s="366"/>
      <c r="Q56" s="366"/>
      <c r="R56" s="367"/>
    </row>
    <row r="57" spans="2:18" ht="15.75" thickBot="1" x14ac:dyDescent="0.3">
      <c r="B57" s="64" t="s">
        <v>126</v>
      </c>
      <c r="C57" s="62">
        <v>2328</v>
      </c>
      <c r="D57" s="76">
        <v>0.22</v>
      </c>
      <c r="E57" s="76">
        <v>0.22</v>
      </c>
      <c r="F57" s="76">
        <v>0.22</v>
      </c>
      <c r="G57" s="76">
        <v>0.20499999999999999</v>
      </c>
      <c r="H57" s="76">
        <v>0.20499999999999999</v>
      </c>
      <c r="I57" s="76">
        <v>0.20499999999999999</v>
      </c>
      <c r="K57" s="127" t="s">
        <v>137</v>
      </c>
      <c r="L57" s="128"/>
      <c r="M57" s="128"/>
      <c r="N57" s="128"/>
      <c r="O57" s="128"/>
      <c r="P57" s="128"/>
      <c r="Q57" s="128"/>
      <c r="R57" s="129"/>
    </row>
    <row r="58" spans="2:18" ht="15.75" thickBot="1" x14ac:dyDescent="0.3">
      <c r="B58" s="64" t="s">
        <v>126</v>
      </c>
      <c r="C58" s="62">
        <v>2495</v>
      </c>
      <c r="D58" s="76">
        <v>0.23</v>
      </c>
      <c r="E58" s="76">
        <v>0.23</v>
      </c>
      <c r="F58" s="76">
        <v>0.23</v>
      </c>
      <c r="G58" s="76">
        <v>0.215</v>
      </c>
      <c r="H58" s="76">
        <v>0.215</v>
      </c>
      <c r="I58" s="76">
        <v>0.215</v>
      </c>
      <c r="K58" s="130" t="s">
        <v>138</v>
      </c>
      <c r="L58" s="131"/>
      <c r="M58" s="131"/>
      <c r="N58" s="131"/>
      <c r="O58" s="131"/>
      <c r="P58" s="131"/>
      <c r="Q58" s="131"/>
      <c r="R58" s="132"/>
    </row>
    <row r="59" spans="2:18" x14ac:dyDescent="0.25">
      <c r="B59" s="64" t="s">
        <v>126</v>
      </c>
      <c r="C59" s="62">
        <v>2722</v>
      </c>
      <c r="D59" s="76">
        <v>0.24</v>
      </c>
      <c r="E59" s="76">
        <v>0.24</v>
      </c>
      <c r="F59" s="76">
        <v>0.24</v>
      </c>
      <c r="G59" s="76">
        <v>0.22500000000000001</v>
      </c>
      <c r="H59" s="76">
        <v>0.22500000000000001</v>
      </c>
      <c r="I59" s="76">
        <v>0.22500000000000001</v>
      </c>
      <c r="K59" s="355" t="s">
        <v>123</v>
      </c>
      <c r="L59" s="356"/>
      <c r="M59" s="89" t="s">
        <v>124</v>
      </c>
      <c r="N59" s="90"/>
      <c r="O59" s="90"/>
      <c r="P59" s="90"/>
      <c r="Q59" s="90"/>
      <c r="R59" s="91"/>
    </row>
    <row r="60" spans="2:18" x14ac:dyDescent="0.25">
      <c r="B60" s="64" t="s">
        <v>126</v>
      </c>
      <c r="C60" s="62">
        <v>3054</v>
      </c>
      <c r="D60" s="76">
        <v>0.25</v>
      </c>
      <c r="E60" s="76">
        <v>0.25</v>
      </c>
      <c r="F60" s="76">
        <v>0.25</v>
      </c>
      <c r="G60" s="76">
        <v>0.23499999999999999</v>
      </c>
      <c r="H60" s="76">
        <v>0.23499999999999999</v>
      </c>
      <c r="I60" s="76">
        <v>0.23499999999999999</v>
      </c>
      <c r="K60" s="357"/>
      <c r="L60" s="358" t="s">
        <v>131</v>
      </c>
      <c r="M60" s="79">
        <v>0</v>
      </c>
      <c r="N60" s="80">
        <v>1</v>
      </c>
      <c r="O60" s="80">
        <v>2</v>
      </c>
      <c r="P60" s="80">
        <v>3</v>
      </c>
      <c r="Q60" s="80">
        <v>4</v>
      </c>
      <c r="R60" s="81" t="s">
        <v>125</v>
      </c>
    </row>
    <row r="61" spans="2:18" ht="15.75" thickBot="1" x14ac:dyDescent="0.3">
      <c r="B61" s="66"/>
      <c r="C61" s="62"/>
      <c r="D61" s="68"/>
      <c r="E61" s="68"/>
      <c r="F61" s="68"/>
      <c r="G61" s="68"/>
      <c r="H61" s="68"/>
      <c r="I61" s="68"/>
      <c r="K61" s="72" t="s">
        <v>126</v>
      </c>
      <c r="L61" s="67">
        <v>1391</v>
      </c>
      <c r="M61" s="70">
        <v>0</v>
      </c>
      <c r="N61" s="70">
        <v>0</v>
      </c>
      <c r="O61" s="70">
        <v>0</v>
      </c>
      <c r="P61" s="70">
        <v>0</v>
      </c>
      <c r="Q61" s="70">
        <v>0</v>
      </c>
      <c r="R61" s="70">
        <v>0</v>
      </c>
    </row>
    <row r="62" spans="2:18" x14ac:dyDescent="0.25">
      <c r="B62" s="377" t="s">
        <v>120</v>
      </c>
      <c r="C62" s="378"/>
      <c r="D62" s="378"/>
      <c r="E62" s="378"/>
      <c r="F62" s="378"/>
      <c r="G62" s="378"/>
      <c r="H62" s="378"/>
      <c r="I62" s="379"/>
      <c r="K62" s="64" t="s">
        <v>126</v>
      </c>
      <c r="L62" s="62">
        <v>1431</v>
      </c>
      <c r="M62" s="83">
        <v>0.02</v>
      </c>
      <c r="N62" s="83">
        <v>0.02</v>
      </c>
      <c r="O62" s="83">
        <v>0</v>
      </c>
      <c r="P62" s="83">
        <v>0</v>
      </c>
      <c r="Q62" s="83">
        <v>0</v>
      </c>
      <c r="R62" s="83">
        <v>0</v>
      </c>
    </row>
    <row r="63" spans="2:18" ht="15.75" thickBot="1" x14ac:dyDescent="0.3">
      <c r="B63" s="121" t="s">
        <v>135</v>
      </c>
      <c r="C63" s="122"/>
      <c r="D63" s="122"/>
      <c r="E63" s="122"/>
      <c r="F63" s="122"/>
      <c r="G63" s="122"/>
      <c r="H63" s="122"/>
      <c r="I63" s="123"/>
      <c r="K63" s="64" t="s">
        <v>126</v>
      </c>
      <c r="L63" s="62">
        <v>1613</v>
      </c>
      <c r="M63" s="83">
        <v>0.03</v>
      </c>
      <c r="N63" s="83">
        <v>0.03</v>
      </c>
      <c r="O63" s="83">
        <v>0.02</v>
      </c>
      <c r="P63" s="83">
        <v>1.4999999999999999E-2</v>
      </c>
      <c r="Q63" s="83">
        <v>1.4999999999999999E-2</v>
      </c>
      <c r="R63" s="83">
        <v>0</v>
      </c>
    </row>
    <row r="64" spans="2:18" ht="15.75" thickBot="1" x14ac:dyDescent="0.3">
      <c r="B64" s="124" t="s">
        <v>136</v>
      </c>
      <c r="C64" s="125"/>
      <c r="D64" s="125"/>
      <c r="E64" s="125"/>
      <c r="F64" s="125"/>
      <c r="G64" s="125"/>
      <c r="H64" s="125"/>
      <c r="I64" s="126"/>
      <c r="K64" s="64" t="s">
        <v>126</v>
      </c>
      <c r="L64" s="62">
        <v>1925</v>
      </c>
      <c r="M64" s="83">
        <v>4.4999999999999998E-2</v>
      </c>
      <c r="N64" s="83">
        <v>4.4999999999999998E-2</v>
      </c>
      <c r="O64" s="83">
        <v>3.5000000000000003E-2</v>
      </c>
      <c r="P64" s="83">
        <v>3.0000000000000002E-2</v>
      </c>
      <c r="Q64" s="83">
        <v>3.0000000000000002E-2</v>
      </c>
      <c r="R64" s="83">
        <v>0.02</v>
      </c>
    </row>
    <row r="65" spans="2:18" x14ac:dyDescent="0.25">
      <c r="B65" s="355" t="s">
        <v>123</v>
      </c>
      <c r="C65" s="356"/>
      <c r="D65" s="89" t="s">
        <v>124</v>
      </c>
      <c r="E65" s="90"/>
      <c r="F65" s="90"/>
      <c r="G65" s="90"/>
      <c r="H65" s="90"/>
      <c r="I65" s="91"/>
      <c r="K65" s="64" t="s">
        <v>126</v>
      </c>
      <c r="L65" s="62">
        <v>2046</v>
      </c>
      <c r="M65" s="83">
        <v>0.06</v>
      </c>
      <c r="N65" s="83">
        <v>0.06</v>
      </c>
      <c r="O65" s="83">
        <v>0.05</v>
      </c>
      <c r="P65" s="83">
        <v>4.5000000000000005E-2</v>
      </c>
      <c r="Q65" s="83">
        <v>4.5000000000000005E-2</v>
      </c>
      <c r="R65" s="83">
        <v>4.5000000000000005E-2</v>
      </c>
    </row>
    <row r="66" spans="2:18" x14ac:dyDescent="0.25">
      <c r="B66" s="357"/>
      <c r="C66" s="358" t="s">
        <v>131</v>
      </c>
      <c r="D66" s="79">
        <v>0</v>
      </c>
      <c r="E66" s="80">
        <v>1</v>
      </c>
      <c r="F66" s="80">
        <v>2</v>
      </c>
      <c r="G66" s="80">
        <v>3</v>
      </c>
      <c r="H66" s="80">
        <v>4</v>
      </c>
      <c r="I66" s="81" t="s">
        <v>125</v>
      </c>
      <c r="K66" s="64" t="s">
        <v>126</v>
      </c>
      <c r="L66" s="62">
        <v>2177</v>
      </c>
      <c r="M66" s="83">
        <v>0.08</v>
      </c>
      <c r="N66" s="83">
        <v>7.0000000000000007E-2</v>
      </c>
      <c r="O66" s="83">
        <v>7.0000000000000007E-2</v>
      </c>
      <c r="P66" s="83">
        <v>6.5000000000000002E-2</v>
      </c>
      <c r="Q66" s="83">
        <v>5.5E-2</v>
      </c>
      <c r="R66" s="83">
        <v>5.5E-2</v>
      </c>
    </row>
    <row r="67" spans="2:18" x14ac:dyDescent="0.25">
      <c r="B67" s="64" t="s">
        <v>126</v>
      </c>
      <c r="C67" s="62">
        <v>1724</v>
      </c>
      <c r="D67" s="70">
        <v>0</v>
      </c>
      <c r="E67" s="70">
        <v>0</v>
      </c>
      <c r="F67" s="70">
        <v>0</v>
      </c>
      <c r="G67" s="70">
        <v>0</v>
      </c>
      <c r="H67" s="70">
        <v>0</v>
      </c>
      <c r="I67" s="70">
        <v>0</v>
      </c>
      <c r="K67" s="64" t="s">
        <v>126</v>
      </c>
      <c r="L67" s="62">
        <v>2278</v>
      </c>
      <c r="M67" s="83">
        <v>0.1</v>
      </c>
      <c r="N67" s="83">
        <v>0.09</v>
      </c>
      <c r="O67" s="83">
        <v>0.08</v>
      </c>
      <c r="P67" s="83">
        <v>7.4999999999999997E-2</v>
      </c>
      <c r="Q67" s="83">
        <v>7.4999999999999997E-2</v>
      </c>
      <c r="R67" s="83">
        <v>7.4999999999999997E-2</v>
      </c>
    </row>
    <row r="68" spans="2:18" x14ac:dyDescent="0.25">
      <c r="B68" s="64" t="s">
        <v>126</v>
      </c>
      <c r="C68" s="62">
        <v>1875</v>
      </c>
      <c r="D68" s="83">
        <v>0.02</v>
      </c>
      <c r="E68" s="83">
        <v>0</v>
      </c>
      <c r="F68" s="83">
        <v>0</v>
      </c>
      <c r="G68" s="83">
        <v>0</v>
      </c>
      <c r="H68" s="83">
        <v>0</v>
      </c>
      <c r="I68" s="83">
        <v>0</v>
      </c>
      <c r="K68" s="64" t="s">
        <v>126</v>
      </c>
      <c r="L68" s="62">
        <v>2439</v>
      </c>
      <c r="M68" s="83">
        <v>0.12</v>
      </c>
      <c r="N68" s="83">
        <v>0.11</v>
      </c>
      <c r="O68" s="83">
        <v>0.1</v>
      </c>
      <c r="P68" s="83">
        <v>9.5000000000000001E-2</v>
      </c>
      <c r="Q68" s="83">
        <v>8.4999999999999992E-2</v>
      </c>
      <c r="R68" s="83">
        <v>8.4999999999999992E-2</v>
      </c>
    </row>
    <row r="69" spans="2:18" x14ac:dyDescent="0.25">
      <c r="B69" s="64" t="s">
        <v>126</v>
      </c>
      <c r="C69" s="62">
        <v>1940</v>
      </c>
      <c r="D69" s="83">
        <v>0.03</v>
      </c>
      <c r="E69" s="83">
        <v>0.02</v>
      </c>
      <c r="F69" s="83">
        <v>0.02</v>
      </c>
      <c r="G69" s="83">
        <v>1.4999999999999999E-2</v>
      </c>
      <c r="H69" s="83">
        <v>0</v>
      </c>
      <c r="I69" s="83">
        <v>0</v>
      </c>
      <c r="K69" s="64" t="s">
        <v>126</v>
      </c>
      <c r="L69" s="62">
        <v>2520</v>
      </c>
      <c r="M69" s="83">
        <v>0.13</v>
      </c>
      <c r="N69" s="83">
        <v>0.12</v>
      </c>
      <c r="O69" s="83">
        <v>0.12</v>
      </c>
      <c r="P69" s="83">
        <v>0.11499999999999999</v>
      </c>
      <c r="Q69" s="83">
        <v>0.105</v>
      </c>
      <c r="R69" s="83">
        <v>0.105</v>
      </c>
    </row>
    <row r="70" spans="2:18" x14ac:dyDescent="0.25">
      <c r="B70" s="64" t="s">
        <v>126</v>
      </c>
      <c r="C70" s="62">
        <v>2303</v>
      </c>
      <c r="D70" s="83">
        <v>0.04</v>
      </c>
      <c r="E70" s="83">
        <v>0.04</v>
      </c>
      <c r="F70" s="83">
        <v>0.03</v>
      </c>
      <c r="G70" s="83">
        <v>2.4999999999999998E-2</v>
      </c>
      <c r="H70" s="83">
        <v>1.4999999999999999E-2</v>
      </c>
      <c r="I70" s="83">
        <v>1.4999999999999999E-2</v>
      </c>
      <c r="K70" s="64" t="s">
        <v>126</v>
      </c>
      <c r="L70" s="62">
        <v>2621</v>
      </c>
      <c r="M70" s="83">
        <v>0.14000000000000001</v>
      </c>
      <c r="N70" s="83">
        <v>0.13</v>
      </c>
      <c r="O70" s="83">
        <v>0.13</v>
      </c>
      <c r="P70" s="83">
        <v>0.125</v>
      </c>
      <c r="Q70" s="83">
        <v>0.11499999999999999</v>
      </c>
      <c r="R70" s="83">
        <v>0.11499999999999999</v>
      </c>
    </row>
    <row r="71" spans="2:18" x14ac:dyDescent="0.25">
      <c r="B71" s="64" t="s">
        <v>126</v>
      </c>
      <c r="C71" s="62">
        <v>2480</v>
      </c>
      <c r="D71" s="83">
        <v>0.05</v>
      </c>
      <c r="E71" s="83">
        <v>0.05</v>
      </c>
      <c r="F71" s="83">
        <v>0.04</v>
      </c>
      <c r="G71" s="83">
        <v>3.5000000000000003E-2</v>
      </c>
      <c r="H71" s="83">
        <v>2.4999999999999998E-2</v>
      </c>
      <c r="I71" s="83">
        <v>2.4999999999999998E-2</v>
      </c>
      <c r="K71" s="64" t="s">
        <v>126</v>
      </c>
      <c r="L71" s="62">
        <v>2883</v>
      </c>
      <c r="M71" s="83">
        <v>0.15</v>
      </c>
      <c r="N71" s="83">
        <v>0.14000000000000001</v>
      </c>
      <c r="O71" s="83">
        <v>0.14000000000000001</v>
      </c>
      <c r="P71" s="83">
        <v>0.13500000000000001</v>
      </c>
      <c r="Q71" s="83">
        <v>0.125</v>
      </c>
      <c r="R71" s="83">
        <v>0.125</v>
      </c>
    </row>
    <row r="72" spans="2:18" x14ac:dyDescent="0.25">
      <c r="B72" s="64" t="s">
        <v>126</v>
      </c>
      <c r="C72" s="62">
        <v>2722</v>
      </c>
      <c r="D72" s="83">
        <v>7.0000000000000007E-2</v>
      </c>
      <c r="E72" s="83">
        <v>7.0000000000000007E-2</v>
      </c>
      <c r="F72" s="83">
        <v>0.06</v>
      </c>
      <c r="G72" s="83">
        <v>5.5E-2</v>
      </c>
      <c r="H72" s="83">
        <v>5.5E-2</v>
      </c>
      <c r="I72" s="83">
        <v>4.5000000000000005E-2</v>
      </c>
      <c r="K72" s="64" t="s">
        <v>126</v>
      </c>
      <c r="L72" s="62">
        <v>3195</v>
      </c>
      <c r="M72" s="83">
        <v>0.16</v>
      </c>
      <c r="N72" s="83">
        <v>0.15</v>
      </c>
      <c r="O72" s="83">
        <v>0.15</v>
      </c>
      <c r="P72" s="83">
        <v>0.14499999999999999</v>
      </c>
      <c r="Q72" s="83">
        <v>0.13500000000000001</v>
      </c>
      <c r="R72" s="83">
        <v>0.13500000000000001</v>
      </c>
    </row>
    <row r="73" spans="2:18" x14ac:dyDescent="0.25">
      <c r="B73" s="64" t="s">
        <v>126</v>
      </c>
      <c r="C73" s="62">
        <v>2923</v>
      </c>
      <c r="D73" s="83">
        <v>0.08</v>
      </c>
      <c r="E73" s="83">
        <v>0.08</v>
      </c>
      <c r="F73" s="83">
        <v>7.0000000000000007E-2</v>
      </c>
      <c r="G73" s="83">
        <v>6.5000000000000002E-2</v>
      </c>
      <c r="H73" s="83">
        <v>6.5000000000000002E-2</v>
      </c>
      <c r="I73" s="83">
        <v>5.5E-2</v>
      </c>
      <c r="K73" s="64" t="s">
        <v>126</v>
      </c>
      <c r="L73" s="62">
        <v>3528</v>
      </c>
      <c r="M73" s="83">
        <v>0.17</v>
      </c>
      <c r="N73" s="83">
        <v>0.16</v>
      </c>
      <c r="O73" s="83">
        <v>0.16</v>
      </c>
      <c r="P73" s="83">
        <v>0.155</v>
      </c>
      <c r="Q73" s="83">
        <v>0.14499999999999999</v>
      </c>
      <c r="R73" s="83">
        <v>0.14499999999999999</v>
      </c>
    </row>
    <row r="74" spans="2:18" x14ac:dyDescent="0.25">
      <c r="B74" s="64" t="s">
        <v>126</v>
      </c>
      <c r="C74" s="62">
        <v>3135</v>
      </c>
      <c r="D74" s="83">
        <v>9.5000000000000001E-2</v>
      </c>
      <c r="E74" s="83">
        <v>9.5000000000000001E-2</v>
      </c>
      <c r="F74" s="83">
        <v>8.5000000000000006E-2</v>
      </c>
      <c r="G74" s="83">
        <v>0.08</v>
      </c>
      <c r="H74" s="83">
        <v>0.08</v>
      </c>
      <c r="I74" s="83">
        <v>6.9999999999999993E-2</v>
      </c>
      <c r="K74" s="64" t="s">
        <v>126</v>
      </c>
      <c r="L74" s="62">
        <v>3659</v>
      </c>
      <c r="M74" s="83">
        <v>0.18</v>
      </c>
      <c r="N74" s="83">
        <v>0.17</v>
      </c>
      <c r="O74" s="83">
        <v>0.17</v>
      </c>
      <c r="P74" s="83">
        <v>0.16500000000000001</v>
      </c>
      <c r="Q74" s="83">
        <v>0.16500000000000001</v>
      </c>
      <c r="R74" s="83">
        <v>0.155</v>
      </c>
    </row>
    <row r="75" spans="2:18" x14ac:dyDescent="0.25">
      <c r="B75" s="64" t="s">
        <v>126</v>
      </c>
      <c r="C75" s="62">
        <v>3301</v>
      </c>
      <c r="D75" s="83">
        <v>0.105</v>
      </c>
      <c r="E75" s="83">
        <v>0.105</v>
      </c>
      <c r="F75" s="83">
        <v>9.5000000000000001E-2</v>
      </c>
      <c r="G75" s="83">
        <v>0.09</v>
      </c>
      <c r="H75" s="83">
        <v>0.09</v>
      </c>
      <c r="I75" s="83">
        <v>0.09</v>
      </c>
      <c r="K75" s="64" t="s">
        <v>126</v>
      </c>
      <c r="L75" s="62">
        <v>3871</v>
      </c>
      <c r="M75" s="83">
        <v>0.19</v>
      </c>
      <c r="N75" s="83">
        <v>0.18</v>
      </c>
      <c r="O75" s="83">
        <v>0.18</v>
      </c>
      <c r="P75" s="83">
        <v>0.17499999999999999</v>
      </c>
      <c r="Q75" s="83">
        <v>0.17499999999999999</v>
      </c>
      <c r="R75" s="83">
        <v>0.16500000000000001</v>
      </c>
    </row>
    <row r="76" spans="2:18" x14ac:dyDescent="0.25">
      <c r="B76" s="64" t="s">
        <v>126</v>
      </c>
      <c r="C76" s="88">
        <v>3457</v>
      </c>
      <c r="D76" s="69">
        <v>0.12</v>
      </c>
      <c r="E76" s="83">
        <v>0.12</v>
      </c>
      <c r="F76" s="83">
        <v>0.11</v>
      </c>
      <c r="G76" s="83">
        <v>0.105</v>
      </c>
      <c r="H76" s="83">
        <v>0.105</v>
      </c>
      <c r="I76" s="83">
        <v>0.105</v>
      </c>
      <c r="K76" s="64" t="s">
        <v>126</v>
      </c>
      <c r="L76" s="62">
        <v>4284</v>
      </c>
      <c r="M76" s="83">
        <v>0.2</v>
      </c>
      <c r="N76" s="83">
        <v>0.19</v>
      </c>
      <c r="O76" s="83">
        <v>0.19</v>
      </c>
      <c r="P76" s="83">
        <v>0.185</v>
      </c>
      <c r="Q76" s="83">
        <v>0.185</v>
      </c>
      <c r="R76" s="83">
        <v>0.17499999999999999</v>
      </c>
    </row>
    <row r="77" spans="2:18" x14ac:dyDescent="0.25">
      <c r="B77" s="64" t="s">
        <v>126</v>
      </c>
      <c r="C77" s="62">
        <v>3558</v>
      </c>
      <c r="D77" s="83">
        <v>0.13</v>
      </c>
      <c r="E77" s="83">
        <v>0.13</v>
      </c>
      <c r="F77" s="83">
        <v>0.13</v>
      </c>
      <c r="G77" s="83">
        <v>0.11499999999999999</v>
      </c>
      <c r="H77" s="83">
        <v>0.11499999999999999</v>
      </c>
      <c r="I77" s="83">
        <v>0.11499999999999999</v>
      </c>
      <c r="K77" s="64" t="s">
        <v>126</v>
      </c>
      <c r="L77" s="62">
        <v>4546</v>
      </c>
      <c r="M77" s="83">
        <v>0.21</v>
      </c>
      <c r="N77" s="83">
        <v>0.2</v>
      </c>
      <c r="O77" s="83">
        <v>0.2</v>
      </c>
      <c r="P77" s="83">
        <v>0.19500000000000001</v>
      </c>
      <c r="Q77" s="83">
        <v>0.19500000000000001</v>
      </c>
      <c r="R77" s="83">
        <v>0.19500000000000001</v>
      </c>
    </row>
    <row r="78" spans="2:18" x14ac:dyDescent="0.25">
      <c r="B78" s="64" t="s">
        <v>126</v>
      </c>
      <c r="C78" s="62">
        <v>3765</v>
      </c>
      <c r="D78" s="83">
        <v>0.14000000000000001</v>
      </c>
      <c r="E78" s="83">
        <v>0.14000000000000001</v>
      </c>
      <c r="F78" s="83">
        <v>0.14000000000000001</v>
      </c>
      <c r="G78" s="83">
        <v>0.125</v>
      </c>
      <c r="H78" s="83">
        <v>0.125</v>
      </c>
      <c r="I78" s="83">
        <v>0.125</v>
      </c>
      <c r="K78" s="64" t="s">
        <v>126</v>
      </c>
      <c r="L78" s="62">
        <v>4838</v>
      </c>
      <c r="M78" s="83">
        <v>0.22</v>
      </c>
      <c r="N78" s="83">
        <v>0.21</v>
      </c>
      <c r="O78" s="83">
        <v>0.21</v>
      </c>
      <c r="P78" s="83">
        <v>0.20499999999999999</v>
      </c>
      <c r="Q78" s="83">
        <v>0.20499999999999999</v>
      </c>
      <c r="R78" s="83">
        <v>0.20499999999999999</v>
      </c>
    </row>
    <row r="79" spans="2:18" x14ac:dyDescent="0.25">
      <c r="B79" s="64" t="s">
        <v>126</v>
      </c>
      <c r="C79" s="62">
        <v>3871</v>
      </c>
      <c r="D79" s="83">
        <v>0.15</v>
      </c>
      <c r="E79" s="83">
        <v>0.15</v>
      </c>
      <c r="F79" s="83">
        <v>0.15</v>
      </c>
      <c r="G79" s="83">
        <v>0.13500000000000001</v>
      </c>
      <c r="H79" s="83">
        <v>0.13500000000000001</v>
      </c>
      <c r="I79" s="83">
        <v>0.13500000000000001</v>
      </c>
      <c r="K79" s="64" t="s">
        <v>126</v>
      </c>
      <c r="L79" s="62">
        <v>5121</v>
      </c>
      <c r="M79" s="83">
        <v>0.23</v>
      </c>
      <c r="N79" s="83">
        <v>0.22</v>
      </c>
      <c r="O79" s="83">
        <v>0.22</v>
      </c>
      <c r="P79" s="83">
        <v>0.215</v>
      </c>
      <c r="Q79" s="83">
        <v>0.215</v>
      </c>
      <c r="R79" s="83">
        <v>0.215</v>
      </c>
    </row>
    <row r="80" spans="2:18" x14ac:dyDescent="0.25">
      <c r="B80" s="64" t="s">
        <v>126</v>
      </c>
      <c r="C80" s="62">
        <v>4183</v>
      </c>
      <c r="D80" s="83">
        <v>0.16</v>
      </c>
      <c r="E80" s="83">
        <v>0.16</v>
      </c>
      <c r="F80" s="83">
        <v>0.16</v>
      </c>
      <c r="G80" s="83">
        <v>0.14499999999999999</v>
      </c>
      <c r="H80" s="83">
        <v>0.14499999999999999</v>
      </c>
      <c r="I80" s="83">
        <v>0.14499999999999999</v>
      </c>
      <c r="K80" s="64" t="s">
        <v>126</v>
      </c>
      <c r="L80" s="62">
        <v>5544</v>
      </c>
      <c r="M80" s="83">
        <v>0.24</v>
      </c>
      <c r="N80" s="83">
        <v>0.23</v>
      </c>
      <c r="O80" s="83">
        <v>0.23</v>
      </c>
      <c r="P80" s="83">
        <v>0.22500000000000001</v>
      </c>
      <c r="Q80" s="83">
        <v>0.22500000000000001</v>
      </c>
      <c r="R80" s="83">
        <v>0.22500000000000001</v>
      </c>
    </row>
    <row r="81" spans="2:18" x14ac:dyDescent="0.25">
      <c r="B81" s="64" t="s">
        <v>126</v>
      </c>
      <c r="C81" s="62">
        <v>4385</v>
      </c>
      <c r="D81" s="83">
        <v>0.17</v>
      </c>
      <c r="E81" s="83">
        <v>0.17</v>
      </c>
      <c r="F81" s="83">
        <v>0.17</v>
      </c>
      <c r="G81" s="83">
        <v>0.155</v>
      </c>
      <c r="H81" s="83">
        <v>0.155</v>
      </c>
      <c r="I81" s="83">
        <v>0.155</v>
      </c>
      <c r="K81" s="64" t="s">
        <v>126</v>
      </c>
      <c r="L81" s="62">
        <v>5967</v>
      </c>
      <c r="M81" s="83">
        <v>0.255</v>
      </c>
      <c r="N81" s="83">
        <v>0.245</v>
      </c>
      <c r="O81" s="83">
        <v>0.245</v>
      </c>
      <c r="P81" s="83">
        <v>0.24</v>
      </c>
      <c r="Q81" s="83">
        <v>0.24</v>
      </c>
      <c r="R81" s="83">
        <v>0.24</v>
      </c>
    </row>
    <row r="82" spans="2:18" x14ac:dyDescent="0.25">
      <c r="B82" s="64" t="s">
        <v>126</v>
      </c>
      <c r="C82" s="62">
        <v>4813</v>
      </c>
      <c r="D82" s="83">
        <v>0.18</v>
      </c>
      <c r="E82" s="83">
        <v>0.18</v>
      </c>
      <c r="F82" s="83">
        <v>0.18</v>
      </c>
      <c r="G82" s="83">
        <v>0.16500000000000001</v>
      </c>
      <c r="H82" s="83">
        <v>0.16500000000000001</v>
      </c>
      <c r="I82" s="83">
        <v>0.16500000000000001</v>
      </c>
      <c r="K82" s="64" t="s">
        <v>126</v>
      </c>
      <c r="L82" s="62">
        <v>6693</v>
      </c>
      <c r="M82" s="83">
        <v>0.26500000000000001</v>
      </c>
      <c r="N82" s="83">
        <v>0.255</v>
      </c>
      <c r="O82" s="83">
        <v>0.255</v>
      </c>
      <c r="P82" s="83">
        <v>0.25</v>
      </c>
      <c r="Q82" s="83">
        <v>0.25</v>
      </c>
      <c r="R82" s="83">
        <v>0.25</v>
      </c>
    </row>
    <row r="83" spans="2:18" x14ac:dyDescent="0.25">
      <c r="B83" s="64" t="s">
        <v>126</v>
      </c>
      <c r="C83" s="62">
        <v>5232</v>
      </c>
      <c r="D83" s="83">
        <v>0.19</v>
      </c>
      <c r="E83" s="83">
        <v>0.19</v>
      </c>
      <c r="F83" s="83">
        <v>0.19</v>
      </c>
      <c r="G83" s="83">
        <v>0.17499999999999999</v>
      </c>
      <c r="H83" s="83">
        <v>0.17499999999999999</v>
      </c>
      <c r="I83" s="83">
        <v>0.17499999999999999</v>
      </c>
      <c r="K83" s="64" t="s">
        <v>126</v>
      </c>
      <c r="L83" s="62">
        <v>7157</v>
      </c>
      <c r="M83" s="83">
        <v>0.27500000000000002</v>
      </c>
      <c r="N83" s="83">
        <v>0.26500000000000001</v>
      </c>
      <c r="O83" s="83">
        <v>0.26500000000000001</v>
      </c>
      <c r="P83" s="83">
        <v>0.26</v>
      </c>
      <c r="Q83" s="83">
        <v>0.26</v>
      </c>
      <c r="R83" s="83">
        <v>0.26</v>
      </c>
    </row>
    <row r="84" spans="2:18" x14ac:dyDescent="0.25">
      <c r="B84" s="64" t="s">
        <v>126</v>
      </c>
      <c r="C84" s="62">
        <v>5438</v>
      </c>
      <c r="D84" s="83">
        <v>0.2</v>
      </c>
      <c r="E84" s="83">
        <v>0.2</v>
      </c>
      <c r="F84" s="83">
        <v>0.2</v>
      </c>
      <c r="G84" s="83">
        <v>0.19500000000000001</v>
      </c>
      <c r="H84" s="83">
        <v>0.185</v>
      </c>
      <c r="I84" s="83">
        <v>0.185</v>
      </c>
      <c r="K84" s="64" t="s">
        <v>126</v>
      </c>
      <c r="L84" s="62">
        <v>7731</v>
      </c>
      <c r="M84" s="83">
        <v>0.28499999999999998</v>
      </c>
      <c r="N84" s="83">
        <v>0.27500000000000002</v>
      </c>
      <c r="O84" s="83">
        <v>0.27500000000000002</v>
      </c>
      <c r="P84" s="83">
        <v>0.27</v>
      </c>
      <c r="Q84" s="83">
        <v>0.27</v>
      </c>
      <c r="R84" s="83">
        <v>0.27</v>
      </c>
    </row>
    <row r="85" spans="2:18" x14ac:dyDescent="0.25">
      <c r="B85" s="64" t="s">
        <v>126</v>
      </c>
      <c r="C85" s="62">
        <v>5867</v>
      </c>
      <c r="D85" s="83">
        <v>0.21</v>
      </c>
      <c r="E85" s="83">
        <v>0.21</v>
      </c>
      <c r="F85" s="83">
        <v>0.21</v>
      </c>
      <c r="G85" s="83">
        <v>0.20499999999999999</v>
      </c>
      <c r="H85" s="83">
        <v>0.19500000000000001</v>
      </c>
      <c r="I85" s="83">
        <v>0.19500000000000001</v>
      </c>
      <c r="K85" s="64" t="s">
        <v>126</v>
      </c>
      <c r="L85" s="62">
        <v>8407</v>
      </c>
      <c r="M85" s="83">
        <v>0.29499999999999998</v>
      </c>
      <c r="N85" s="83">
        <v>0.28499999999999998</v>
      </c>
      <c r="O85" s="83">
        <v>0.28499999999999998</v>
      </c>
      <c r="P85" s="83">
        <v>0.27999999999999997</v>
      </c>
      <c r="Q85" s="83">
        <v>0.27999999999999997</v>
      </c>
      <c r="R85" s="83">
        <v>0.27999999999999997</v>
      </c>
    </row>
    <row r="86" spans="2:18" x14ac:dyDescent="0.25">
      <c r="B86" s="64" t="s">
        <v>126</v>
      </c>
      <c r="C86" s="62">
        <v>6174</v>
      </c>
      <c r="D86" s="83">
        <v>0.22</v>
      </c>
      <c r="E86" s="83">
        <v>0.22</v>
      </c>
      <c r="F86" s="83">
        <v>0.22</v>
      </c>
      <c r="G86" s="83">
        <v>0.215</v>
      </c>
      <c r="H86" s="83">
        <v>0.20499999999999999</v>
      </c>
      <c r="I86" s="83">
        <v>0.20499999999999999</v>
      </c>
      <c r="K86" s="64" t="s">
        <v>126</v>
      </c>
      <c r="L86" s="62">
        <v>9183</v>
      </c>
      <c r="M86" s="83">
        <v>0.30499999999999999</v>
      </c>
      <c r="N86" s="83">
        <v>0.29499999999999998</v>
      </c>
      <c r="O86" s="83">
        <v>0.29499999999999998</v>
      </c>
      <c r="P86" s="83">
        <v>0.28999999999999998</v>
      </c>
      <c r="Q86" s="83">
        <v>0.28999999999999998</v>
      </c>
      <c r="R86" s="83">
        <v>0.28999999999999998</v>
      </c>
    </row>
    <row r="87" spans="2:18" x14ac:dyDescent="0.25">
      <c r="B87" s="64" t="s">
        <v>126</v>
      </c>
      <c r="C87" s="62">
        <v>6749</v>
      </c>
      <c r="D87" s="83">
        <v>0.23</v>
      </c>
      <c r="E87" s="83">
        <v>0.23</v>
      </c>
      <c r="F87" s="83">
        <v>0.23</v>
      </c>
      <c r="G87" s="83">
        <v>0.22500000000000001</v>
      </c>
      <c r="H87" s="83">
        <v>0.215</v>
      </c>
      <c r="I87" s="83">
        <v>0.215</v>
      </c>
      <c r="K87" s="64" t="s">
        <v>126</v>
      </c>
      <c r="L87" s="62">
        <v>9909</v>
      </c>
      <c r="M87" s="83">
        <v>0.315</v>
      </c>
      <c r="N87" s="83">
        <v>0.30499999999999999</v>
      </c>
      <c r="O87" s="83">
        <v>0.30499999999999999</v>
      </c>
      <c r="P87" s="83">
        <v>0.3</v>
      </c>
      <c r="Q87" s="83">
        <v>0.3</v>
      </c>
      <c r="R87" s="83">
        <v>0.3</v>
      </c>
    </row>
    <row r="88" spans="2:18" x14ac:dyDescent="0.25">
      <c r="B88" s="64" t="s">
        <v>126</v>
      </c>
      <c r="C88" s="62">
        <v>7268</v>
      </c>
      <c r="D88" s="83">
        <v>0.24</v>
      </c>
      <c r="E88" s="83">
        <v>0.24</v>
      </c>
      <c r="F88" s="83">
        <v>0.24</v>
      </c>
      <c r="G88" s="83">
        <v>0.23499999999999999</v>
      </c>
      <c r="H88" s="83">
        <v>0.23499999999999999</v>
      </c>
      <c r="I88" s="83">
        <v>0.22500000000000001</v>
      </c>
      <c r="K88" s="64" t="s">
        <v>126</v>
      </c>
      <c r="L88" s="62">
        <v>12398</v>
      </c>
      <c r="M88" s="83">
        <v>0.32500000000000001</v>
      </c>
      <c r="N88" s="83">
        <v>0.315</v>
      </c>
      <c r="O88" s="83">
        <v>0.315</v>
      </c>
      <c r="P88" s="83">
        <v>0.31</v>
      </c>
      <c r="Q88" s="83">
        <v>0.31</v>
      </c>
      <c r="R88" s="83">
        <v>0.31</v>
      </c>
    </row>
    <row r="89" spans="2:18" x14ac:dyDescent="0.25">
      <c r="B89" s="64" t="s">
        <v>126</v>
      </c>
      <c r="C89" s="62">
        <v>8094</v>
      </c>
      <c r="D89" s="83">
        <v>0.25</v>
      </c>
      <c r="E89" s="83">
        <v>0.25</v>
      </c>
      <c r="F89" s="83">
        <v>0.25</v>
      </c>
      <c r="G89" s="83">
        <v>0.245</v>
      </c>
      <c r="H89" s="83">
        <v>0.245</v>
      </c>
      <c r="I89" s="83">
        <v>0.23499999999999999</v>
      </c>
      <c r="K89" s="65" t="s">
        <v>134</v>
      </c>
      <c r="L89" s="71">
        <v>12398</v>
      </c>
      <c r="M89" s="87">
        <v>0.33500000000000002</v>
      </c>
      <c r="N89" s="87">
        <v>0.32500000000000001</v>
      </c>
      <c r="O89" s="87">
        <v>0.32500000000000001</v>
      </c>
      <c r="P89" s="87">
        <v>0.32</v>
      </c>
      <c r="Q89" s="87">
        <v>0.32</v>
      </c>
      <c r="R89" s="87">
        <v>0.32</v>
      </c>
    </row>
    <row r="90" spans="2:18" x14ac:dyDescent="0.25">
      <c r="B90" s="64" t="s">
        <v>126</v>
      </c>
      <c r="C90" s="62">
        <v>9032</v>
      </c>
      <c r="D90" s="83">
        <v>0.26</v>
      </c>
      <c r="E90" s="83">
        <v>0.26</v>
      </c>
      <c r="F90" s="83">
        <v>0.26</v>
      </c>
      <c r="G90" s="83">
        <v>0.255</v>
      </c>
      <c r="H90" s="83">
        <v>0.255</v>
      </c>
      <c r="I90" s="83">
        <v>0.245</v>
      </c>
    </row>
    <row r="91" spans="2:18" x14ac:dyDescent="0.25">
      <c r="B91" s="64" t="s">
        <v>126</v>
      </c>
      <c r="C91" s="62">
        <v>10070</v>
      </c>
      <c r="D91" s="83">
        <v>0.27</v>
      </c>
      <c r="E91" s="83">
        <v>0.27</v>
      </c>
      <c r="F91" s="83">
        <v>0.27</v>
      </c>
      <c r="G91" s="83">
        <v>0.26500000000000001</v>
      </c>
      <c r="H91" s="83">
        <v>0.26500000000000001</v>
      </c>
      <c r="I91" s="83">
        <v>0.255</v>
      </c>
    </row>
    <row r="92" spans="2:18" x14ac:dyDescent="0.25">
      <c r="B92" s="64" t="s">
        <v>126</v>
      </c>
      <c r="C92" s="62">
        <v>11108</v>
      </c>
      <c r="D92" s="83">
        <v>0.28000000000000003</v>
      </c>
      <c r="E92" s="83">
        <v>0.28000000000000003</v>
      </c>
      <c r="F92" s="83">
        <v>0.28000000000000003</v>
      </c>
      <c r="G92" s="83">
        <v>0.27500000000000002</v>
      </c>
      <c r="H92" s="83">
        <v>0.27500000000000002</v>
      </c>
      <c r="I92" s="83">
        <v>0.26500000000000001</v>
      </c>
    </row>
    <row r="93" spans="2:18" x14ac:dyDescent="0.25">
      <c r="B93" s="64" t="s">
        <v>126</v>
      </c>
      <c r="C93" s="62">
        <v>12802</v>
      </c>
      <c r="D93" s="83">
        <v>0.29499999999999998</v>
      </c>
      <c r="E93" s="83">
        <v>0.29499999999999998</v>
      </c>
      <c r="F93" s="83">
        <v>0.29499999999999998</v>
      </c>
      <c r="G93" s="83">
        <v>0.28999999999999998</v>
      </c>
      <c r="H93" s="83">
        <v>0.28999999999999998</v>
      </c>
      <c r="I93" s="83">
        <v>0.27999999999999997</v>
      </c>
    </row>
    <row r="94" spans="2:18" x14ac:dyDescent="0.25">
      <c r="B94" s="65" t="s">
        <v>134</v>
      </c>
      <c r="C94" s="71">
        <v>12802</v>
      </c>
      <c r="D94" s="87">
        <v>0.30499999999999999</v>
      </c>
      <c r="E94" s="87">
        <v>0.30499999999999999</v>
      </c>
      <c r="F94" s="87">
        <v>0.30499999999999999</v>
      </c>
      <c r="G94" s="87">
        <v>0.3</v>
      </c>
      <c r="H94" s="87">
        <v>0.3</v>
      </c>
      <c r="I94" s="87">
        <v>0.28999999999999998</v>
      </c>
    </row>
    <row r="95" spans="2:18" ht="15.75" thickBot="1" x14ac:dyDescent="0.3">
      <c r="B95" s="66"/>
      <c r="C95" s="62"/>
      <c r="D95" s="68"/>
      <c r="E95" s="78"/>
      <c r="F95" s="78"/>
      <c r="G95" s="78"/>
      <c r="H95" s="78"/>
      <c r="I95" s="78"/>
    </row>
    <row r="96" spans="2:18" x14ac:dyDescent="0.25">
      <c r="B96" s="374" t="s">
        <v>120</v>
      </c>
      <c r="C96" s="375"/>
      <c r="D96" s="375"/>
      <c r="E96" s="375"/>
      <c r="F96" s="375"/>
      <c r="G96" s="375"/>
      <c r="H96" s="375"/>
      <c r="I96" s="376"/>
    </row>
    <row r="97" spans="2:9" ht="15.75" thickBot="1" x14ac:dyDescent="0.3">
      <c r="B97" s="133" t="s">
        <v>137</v>
      </c>
      <c r="C97" s="134"/>
      <c r="D97" s="134"/>
      <c r="E97" s="134"/>
      <c r="F97" s="134"/>
      <c r="G97" s="134"/>
      <c r="H97" s="134"/>
      <c r="I97" s="135"/>
    </row>
    <row r="98" spans="2:9" ht="15.75" thickBot="1" x14ac:dyDescent="0.3">
      <c r="B98" s="136" t="s">
        <v>138</v>
      </c>
      <c r="C98" s="137"/>
      <c r="D98" s="137"/>
      <c r="E98" s="137"/>
      <c r="F98" s="137"/>
      <c r="G98" s="137"/>
      <c r="H98" s="137"/>
      <c r="I98" s="138"/>
    </row>
    <row r="99" spans="2:9" x14ac:dyDescent="0.25">
      <c r="B99" s="355" t="s">
        <v>123</v>
      </c>
      <c r="C99" s="356"/>
      <c r="D99" s="89" t="s">
        <v>124</v>
      </c>
      <c r="E99" s="90"/>
      <c r="F99" s="90"/>
      <c r="G99" s="90"/>
      <c r="H99" s="90"/>
      <c r="I99" s="91"/>
    </row>
    <row r="100" spans="2:9" x14ac:dyDescent="0.25">
      <c r="B100" s="357"/>
      <c r="C100" s="358" t="s">
        <v>131</v>
      </c>
      <c r="D100" s="79">
        <v>0</v>
      </c>
      <c r="E100" s="80">
        <v>1</v>
      </c>
      <c r="F100" s="80">
        <v>2</v>
      </c>
      <c r="G100" s="80">
        <v>3</v>
      </c>
      <c r="H100" s="80">
        <v>4</v>
      </c>
      <c r="I100" s="81" t="s">
        <v>125</v>
      </c>
    </row>
    <row r="101" spans="2:9" x14ac:dyDescent="0.25">
      <c r="B101" s="72" t="s">
        <v>126</v>
      </c>
      <c r="C101" s="67">
        <v>1391</v>
      </c>
      <c r="D101" s="70">
        <v>0</v>
      </c>
      <c r="E101" s="70">
        <v>0</v>
      </c>
      <c r="F101" s="70">
        <v>0</v>
      </c>
      <c r="G101" s="70">
        <v>0</v>
      </c>
      <c r="H101" s="70">
        <v>0</v>
      </c>
      <c r="I101" s="70">
        <v>0</v>
      </c>
    </row>
    <row r="102" spans="2:9" x14ac:dyDescent="0.25">
      <c r="B102" s="64" t="s">
        <v>126</v>
      </c>
      <c r="C102" s="62">
        <v>1431</v>
      </c>
      <c r="D102" s="83">
        <v>0.02</v>
      </c>
      <c r="E102" s="83">
        <v>0.02</v>
      </c>
      <c r="F102" s="83">
        <v>0</v>
      </c>
      <c r="G102" s="83">
        <v>0</v>
      </c>
      <c r="H102" s="83">
        <v>0</v>
      </c>
      <c r="I102" s="83">
        <v>0</v>
      </c>
    </row>
    <row r="103" spans="2:9" x14ac:dyDescent="0.25">
      <c r="B103" s="64" t="s">
        <v>126</v>
      </c>
      <c r="C103" s="62">
        <v>1613</v>
      </c>
      <c r="D103" s="83">
        <v>0.03</v>
      </c>
      <c r="E103" s="83">
        <v>0.03</v>
      </c>
      <c r="F103" s="83">
        <v>0.02</v>
      </c>
      <c r="G103" s="83">
        <v>1.4999999999999999E-2</v>
      </c>
      <c r="H103" s="83">
        <v>1.4999999999999999E-2</v>
      </c>
      <c r="I103" s="83">
        <v>0</v>
      </c>
    </row>
    <row r="104" spans="2:9" x14ac:dyDescent="0.25">
      <c r="B104" s="64" t="s">
        <v>126</v>
      </c>
      <c r="C104" s="62">
        <v>1925</v>
      </c>
      <c r="D104" s="83">
        <v>4.4999999999999998E-2</v>
      </c>
      <c r="E104" s="83">
        <v>4.4999999999999998E-2</v>
      </c>
      <c r="F104" s="83">
        <v>3.5000000000000003E-2</v>
      </c>
      <c r="G104" s="83">
        <v>3.0000000000000002E-2</v>
      </c>
      <c r="H104" s="83">
        <v>3.0000000000000002E-2</v>
      </c>
      <c r="I104" s="83">
        <v>0.02</v>
      </c>
    </row>
    <row r="105" spans="2:9" x14ac:dyDescent="0.25">
      <c r="B105" s="64" t="s">
        <v>126</v>
      </c>
      <c r="C105" s="62">
        <v>2046</v>
      </c>
      <c r="D105" s="83">
        <v>0.06</v>
      </c>
      <c r="E105" s="83">
        <v>0.06</v>
      </c>
      <c r="F105" s="83">
        <v>0.05</v>
      </c>
      <c r="G105" s="83">
        <v>4.5000000000000005E-2</v>
      </c>
      <c r="H105" s="83">
        <v>4.5000000000000005E-2</v>
      </c>
      <c r="I105" s="83">
        <v>4.5000000000000005E-2</v>
      </c>
    </row>
    <row r="106" spans="2:9" x14ac:dyDescent="0.25">
      <c r="B106" s="64" t="s">
        <v>126</v>
      </c>
      <c r="C106" s="62">
        <v>2177</v>
      </c>
      <c r="D106" s="83">
        <v>0.08</v>
      </c>
      <c r="E106" s="83">
        <v>7.0000000000000007E-2</v>
      </c>
      <c r="F106" s="83">
        <v>7.0000000000000007E-2</v>
      </c>
      <c r="G106" s="83">
        <v>6.5000000000000002E-2</v>
      </c>
      <c r="H106" s="83">
        <v>5.5E-2</v>
      </c>
      <c r="I106" s="83">
        <v>5.5E-2</v>
      </c>
    </row>
    <row r="107" spans="2:9" x14ac:dyDescent="0.25">
      <c r="B107" s="64" t="s">
        <v>126</v>
      </c>
      <c r="C107" s="62">
        <v>2278</v>
      </c>
      <c r="D107" s="83">
        <v>0.1</v>
      </c>
      <c r="E107" s="83">
        <v>0.09</v>
      </c>
      <c r="F107" s="83">
        <v>0.08</v>
      </c>
      <c r="G107" s="83">
        <v>7.4999999999999997E-2</v>
      </c>
      <c r="H107" s="83">
        <v>7.4999999999999997E-2</v>
      </c>
      <c r="I107" s="83">
        <v>7.4999999999999997E-2</v>
      </c>
    </row>
    <row r="108" spans="2:9" x14ac:dyDescent="0.25">
      <c r="B108" s="64" t="s">
        <v>126</v>
      </c>
      <c r="C108" s="62">
        <v>2439</v>
      </c>
      <c r="D108" s="83">
        <v>0.12</v>
      </c>
      <c r="E108" s="83">
        <v>0.11</v>
      </c>
      <c r="F108" s="83">
        <v>0.1</v>
      </c>
      <c r="G108" s="83">
        <v>9.5000000000000001E-2</v>
      </c>
      <c r="H108" s="83">
        <v>8.4999999999999992E-2</v>
      </c>
      <c r="I108" s="83">
        <v>8.4999999999999992E-2</v>
      </c>
    </row>
    <row r="109" spans="2:9" x14ac:dyDescent="0.25">
      <c r="B109" s="64" t="s">
        <v>126</v>
      </c>
      <c r="C109" s="62">
        <v>2520</v>
      </c>
      <c r="D109" s="83">
        <v>0.13</v>
      </c>
      <c r="E109" s="83">
        <v>0.12</v>
      </c>
      <c r="F109" s="83">
        <v>0.12</v>
      </c>
      <c r="G109" s="83">
        <v>0.11499999999999999</v>
      </c>
      <c r="H109" s="83">
        <v>0.105</v>
      </c>
      <c r="I109" s="83">
        <v>0.105</v>
      </c>
    </row>
    <row r="110" spans="2:9" x14ac:dyDescent="0.25">
      <c r="B110" s="64" t="s">
        <v>126</v>
      </c>
      <c r="C110" s="62">
        <v>2621</v>
      </c>
      <c r="D110" s="83">
        <v>0.14000000000000001</v>
      </c>
      <c r="E110" s="83">
        <v>0.13</v>
      </c>
      <c r="F110" s="83">
        <v>0.13</v>
      </c>
      <c r="G110" s="83">
        <v>0.125</v>
      </c>
      <c r="H110" s="83">
        <v>0.11499999999999999</v>
      </c>
      <c r="I110" s="83">
        <v>0.11499999999999999</v>
      </c>
    </row>
    <row r="111" spans="2:9" x14ac:dyDescent="0.25">
      <c r="B111" s="64" t="s">
        <v>126</v>
      </c>
      <c r="C111" s="62">
        <v>2883</v>
      </c>
      <c r="D111" s="83">
        <v>0.15</v>
      </c>
      <c r="E111" s="83">
        <v>0.14000000000000001</v>
      </c>
      <c r="F111" s="83">
        <v>0.14000000000000001</v>
      </c>
      <c r="G111" s="83">
        <v>0.13500000000000001</v>
      </c>
      <c r="H111" s="83">
        <v>0.125</v>
      </c>
      <c r="I111" s="83">
        <v>0.125</v>
      </c>
    </row>
    <row r="112" spans="2:9" x14ac:dyDescent="0.25">
      <c r="B112" s="64" t="s">
        <v>126</v>
      </c>
      <c r="C112" s="62">
        <v>3195</v>
      </c>
      <c r="D112" s="83">
        <v>0.16</v>
      </c>
      <c r="E112" s="83">
        <v>0.15</v>
      </c>
      <c r="F112" s="83">
        <v>0.15</v>
      </c>
      <c r="G112" s="83">
        <v>0.14499999999999999</v>
      </c>
      <c r="H112" s="83">
        <v>0.13500000000000001</v>
      </c>
      <c r="I112" s="83">
        <v>0.13500000000000001</v>
      </c>
    </row>
    <row r="113" spans="2:9" x14ac:dyDescent="0.25">
      <c r="B113" s="64" t="s">
        <v>126</v>
      </c>
      <c r="C113" s="62">
        <v>3528</v>
      </c>
      <c r="D113" s="83">
        <v>0.17</v>
      </c>
      <c r="E113" s="83">
        <v>0.16</v>
      </c>
      <c r="F113" s="83">
        <v>0.16</v>
      </c>
      <c r="G113" s="83">
        <v>0.155</v>
      </c>
      <c r="H113" s="83">
        <v>0.14499999999999999</v>
      </c>
      <c r="I113" s="83">
        <v>0.14499999999999999</v>
      </c>
    </row>
    <row r="114" spans="2:9" x14ac:dyDescent="0.25">
      <c r="B114" s="64" t="s">
        <v>126</v>
      </c>
      <c r="C114" s="62">
        <v>3659</v>
      </c>
      <c r="D114" s="83">
        <v>0.18</v>
      </c>
      <c r="E114" s="83">
        <v>0.17</v>
      </c>
      <c r="F114" s="83">
        <v>0.17</v>
      </c>
      <c r="G114" s="83">
        <v>0.16500000000000001</v>
      </c>
      <c r="H114" s="83">
        <v>0.16500000000000001</v>
      </c>
      <c r="I114" s="83">
        <v>0.155</v>
      </c>
    </row>
    <row r="115" spans="2:9" x14ac:dyDescent="0.25">
      <c r="B115" s="64" t="s">
        <v>126</v>
      </c>
      <c r="C115" s="62">
        <v>3871</v>
      </c>
      <c r="D115" s="83">
        <v>0.19</v>
      </c>
      <c r="E115" s="83">
        <v>0.18</v>
      </c>
      <c r="F115" s="83">
        <v>0.18</v>
      </c>
      <c r="G115" s="83">
        <v>0.17499999999999999</v>
      </c>
      <c r="H115" s="83">
        <v>0.17499999999999999</v>
      </c>
      <c r="I115" s="83">
        <v>0.16500000000000001</v>
      </c>
    </row>
    <row r="116" spans="2:9" x14ac:dyDescent="0.25">
      <c r="B116" s="64" t="s">
        <v>126</v>
      </c>
      <c r="C116" s="62">
        <v>4284</v>
      </c>
      <c r="D116" s="83">
        <v>0.2</v>
      </c>
      <c r="E116" s="83">
        <v>0.19</v>
      </c>
      <c r="F116" s="83">
        <v>0.19</v>
      </c>
      <c r="G116" s="83">
        <v>0.185</v>
      </c>
      <c r="H116" s="83">
        <v>0.185</v>
      </c>
      <c r="I116" s="83">
        <v>0.17499999999999999</v>
      </c>
    </row>
    <row r="117" spans="2:9" x14ac:dyDescent="0.25">
      <c r="B117" s="64" t="s">
        <v>126</v>
      </c>
      <c r="C117" s="62">
        <v>4546</v>
      </c>
      <c r="D117" s="83">
        <v>0.21</v>
      </c>
      <c r="E117" s="83">
        <v>0.2</v>
      </c>
      <c r="F117" s="83">
        <v>0.2</v>
      </c>
      <c r="G117" s="83">
        <v>0.19500000000000001</v>
      </c>
      <c r="H117" s="83">
        <v>0.19500000000000001</v>
      </c>
      <c r="I117" s="83">
        <v>0.19500000000000001</v>
      </c>
    </row>
    <row r="118" spans="2:9" x14ac:dyDescent="0.25">
      <c r="B118" s="64" t="s">
        <v>126</v>
      </c>
      <c r="C118" s="62">
        <v>4838</v>
      </c>
      <c r="D118" s="83">
        <v>0.22</v>
      </c>
      <c r="E118" s="83">
        <v>0.21</v>
      </c>
      <c r="F118" s="83">
        <v>0.21</v>
      </c>
      <c r="G118" s="83">
        <v>0.20499999999999999</v>
      </c>
      <c r="H118" s="83">
        <v>0.20499999999999999</v>
      </c>
      <c r="I118" s="83">
        <v>0.20499999999999999</v>
      </c>
    </row>
    <row r="119" spans="2:9" x14ac:dyDescent="0.25">
      <c r="B119" s="64" t="s">
        <v>126</v>
      </c>
      <c r="C119" s="62">
        <v>5121</v>
      </c>
      <c r="D119" s="83">
        <v>0.23</v>
      </c>
      <c r="E119" s="83">
        <v>0.22</v>
      </c>
      <c r="F119" s="83">
        <v>0.22</v>
      </c>
      <c r="G119" s="83">
        <v>0.215</v>
      </c>
      <c r="H119" s="83">
        <v>0.215</v>
      </c>
      <c r="I119" s="83">
        <v>0.215</v>
      </c>
    </row>
    <row r="120" spans="2:9" x14ac:dyDescent="0.25">
      <c r="B120" s="64" t="s">
        <v>126</v>
      </c>
      <c r="C120" s="62">
        <v>5544</v>
      </c>
      <c r="D120" s="83">
        <v>0.24</v>
      </c>
      <c r="E120" s="83">
        <v>0.23</v>
      </c>
      <c r="F120" s="83">
        <v>0.23</v>
      </c>
      <c r="G120" s="83">
        <v>0.22500000000000001</v>
      </c>
      <c r="H120" s="83">
        <v>0.22500000000000001</v>
      </c>
      <c r="I120" s="83">
        <v>0.22500000000000001</v>
      </c>
    </row>
    <row r="121" spans="2:9" x14ac:dyDescent="0.25">
      <c r="B121" s="64" t="s">
        <v>126</v>
      </c>
      <c r="C121" s="62">
        <v>5967</v>
      </c>
      <c r="D121" s="83">
        <v>0.255</v>
      </c>
      <c r="E121" s="83">
        <v>0.245</v>
      </c>
      <c r="F121" s="83">
        <v>0.245</v>
      </c>
      <c r="G121" s="83">
        <v>0.24</v>
      </c>
      <c r="H121" s="83">
        <v>0.24</v>
      </c>
      <c r="I121" s="83">
        <v>0.24</v>
      </c>
    </row>
    <row r="122" spans="2:9" x14ac:dyDescent="0.25">
      <c r="B122" s="64" t="s">
        <v>126</v>
      </c>
      <c r="C122" s="62">
        <v>6693</v>
      </c>
      <c r="D122" s="83">
        <v>0.26500000000000001</v>
      </c>
      <c r="E122" s="83">
        <v>0.255</v>
      </c>
      <c r="F122" s="83">
        <v>0.255</v>
      </c>
      <c r="G122" s="83">
        <v>0.25</v>
      </c>
      <c r="H122" s="83">
        <v>0.25</v>
      </c>
      <c r="I122" s="83">
        <v>0.25</v>
      </c>
    </row>
    <row r="123" spans="2:9" x14ac:dyDescent="0.25">
      <c r="B123" s="64" t="s">
        <v>126</v>
      </c>
      <c r="C123" s="62">
        <v>7157</v>
      </c>
      <c r="D123" s="83">
        <v>0.27500000000000002</v>
      </c>
      <c r="E123" s="83">
        <v>0.26500000000000001</v>
      </c>
      <c r="F123" s="83">
        <v>0.26500000000000001</v>
      </c>
      <c r="G123" s="83">
        <v>0.26</v>
      </c>
      <c r="H123" s="83">
        <v>0.26</v>
      </c>
      <c r="I123" s="83">
        <v>0.26</v>
      </c>
    </row>
    <row r="124" spans="2:9" x14ac:dyDescent="0.25">
      <c r="B124" s="64" t="s">
        <v>126</v>
      </c>
      <c r="C124" s="62">
        <v>7731</v>
      </c>
      <c r="D124" s="83">
        <v>0.28499999999999998</v>
      </c>
      <c r="E124" s="83">
        <v>0.27500000000000002</v>
      </c>
      <c r="F124" s="83">
        <v>0.27500000000000002</v>
      </c>
      <c r="G124" s="83">
        <v>0.27</v>
      </c>
      <c r="H124" s="83">
        <v>0.27</v>
      </c>
      <c r="I124" s="83">
        <v>0.27</v>
      </c>
    </row>
    <row r="125" spans="2:9" x14ac:dyDescent="0.25">
      <c r="B125" s="64" t="s">
        <v>126</v>
      </c>
      <c r="C125" s="62">
        <v>8407</v>
      </c>
      <c r="D125" s="83">
        <v>0.29499999999999998</v>
      </c>
      <c r="E125" s="83">
        <v>0.28499999999999998</v>
      </c>
      <c r="F125" s="83">
        <v>0.28499999999999998</v>
      </c>
      <c r="G125" s="83">
        <v>0.27999999999999997</v>
      </c>
      <c r="H125" s="83">
        <v>0.27999999999999997</v>
      </c>
      <c r="I125" s="83">
        <v>0.27999999999999997</v>
      </c>
    </row>
    <row r="126" spans="2:9" x14ac:dyDescent="0.25">
      <c r="B126" s="64" t="s">
        <v>126</v>
      </c>
      <c r="C126" s="62">
        <v>9183</v>
      </c>
      <c r="D126" s="83">
        <v>0.30499999999999999</v>
      </c>
      <c r="E126" s="83">
        <v>0.29499999999999998</v>
      </c>
      <c r="F126" s="83">
        <v>0.29499999999999998</v>
      </c>
      <c r="G126" s="83">
        <v>0.28999999999999998</v>
      </c>
      <c r="H126" s="83">
        <v>0.28999999999999998</v>
      </c>
      <c r="I126" s="83">
        <v>0.28999999999999998</v>
      </c>
    </row>
    <row r="127" spans="2:9" x14ac:dyDescent="0.25">
      <c r="B127" s="64" t="s">
        <v>126</v>
      </c>
      <c r="C127" s="62">
        <v>9909</v>
      </c>
      <c r="D127" s="83">
        <v>0.315</v>
      </c>
      <c r="E127" s="83">
        <v>0.30499999999999999</v>
      </c>
      <c r="F127" s="83">
        <v>0.30499999999999999</v>
      </c>
      <c r="G127" s="83">
        <v>0.3</v>
      </c>
      <c r="H127" s="83">
        <v>0.3</v>
      </c>
      <c r="I127" s="83">
        <v>0.3</v>
      </c>
    </row>
    <row r="128" spans="2:9" x14ac:dyDescent="0.25">
      <c r="B128" s="64" t="s">
        <v>126</v>
      </c>
      <c r="C128" s="62">
        <v>12398</v>
      </c>
      <c r="D128" s="83">
        <v>0.32500000000000001</v>
      </c>
      <c r="E128" s="83">
        <v>0.315</v>
      </c>
      <c r="F128" s="83">
        <v>0.315</v>
      </c>
      <c r="G128" s="83">
        <v>0.31</v>
      </c>
      <c r="H128" s="83">
        <v>0.31</v>
      </c>
      <c r="I128" s="83">
        <v>0.31</v>
      </c>
    </row>
    <row r="129" spans="2:9" x14ac:dyDescent="0.25">
      <c r="B129" s="65" t="s">
        <v>134</v>
      </c>
      <c r="C129" s="71">
        <v>12398</v>
      </c>
      <c r="D129" s="87">
        <v>0.33500000000000002</v>
      </c>
      <c r="E129" s="87">
        <v>0.32500000000000001</v>
      </c>
      <c r="F129" s="87">
        <v>0.32500000000000001</v>
      </c>
      <c r="G129" s="87">
        <v>0.32</v>
      </c>
      <c r="H129" s="87">
        <v>0.32</v>
      </c>
      <c r="I129" s="87">
        <v>0.32</v>
      </c>
    </row>
  </sheetData>
  <mergeCells count="14">
    <mergeCell ref="B35:C36"/>
    <mergeCell ref="B65:C66"/>
    <mergeCell ref="B99:C100"/>
    <mergeCell ref="B2:I2"/>
    <mergeCell ref="B32:I32"/>
    <mergeCell ref="B96:I96"/>
    <mergeCell ref="B62:I62"/>
    <mergeCell ref="B5:C6"/>
    <mergeCell ref="K59:L60"/>
    <mergeCell ref="K2:R2"/>
    <mergeCell ref="K5:L6"/>
    <mergeCell ref="K29:R29"/>
    <mergeCell ref="K32:L33"/>
    <mergeCell ref="K56:R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9</vt:i4>
      </vt:variant>
    </vt:vector>
  </HeadingPairs>
  <TitlesOfParts>
    <vt:vector size="9" baseType="lpstr">
      <vt:lpstr>PRESUPOSTO</vt:lpstr>
      <vt:lpstr>PLANO DE INVESTIMENTO</vt:lpstr>
      <vt:lpstr>PLANO DE FINANC.</vt:lpstr>
      <vt:lpstr>F.S.E</vt:lpstr>
      <vt:lpstr>INVENTÁRIO</vt:lpstr>
      <vt:lpstr>COMPRAS</vt:lpstr>
      <vt:lpstr>D.R previsionais</vt:lpstr>
      <vt:lpstr>PESSOAL (2)</vt:lpstr>
      <vt:lpstr>IRS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Sónia Cristina Vieira Mendes</dc:creator>
  <cp:lastModifiedBy>Tania Sofia Goncalves Santos</cp:lastModifiedBy>
  <dcterms:created xsi:type="dcterms:W3CDTF">2013-02-18T16:09:05Z</dcterms:created>
  <dcterms:modified xsi:type="dcterms:W3CDTF">2013-04-18T19:27:29Z</dcterms:modified>
</cp:coreProperties>
</file>