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6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codeName="EsteLivro"/>
  <bookViews>
    <workbookView showSheetTabs="0" xWindow="0" yWindow="0" windowWidth="16380" windowHeight="8190" tabRatio="918" activeTab="2"/>
  </bookViews>
  <sheets>
    <sheet name="Início" sheetId="13" r:id="rId1"/>
    <sheet name="Instrucoes" sheetId="12" r:id="rId2"/>
    <sheet name="Índice" sheetId="1" r:id="rId3"/>
    <sheet name="Balancete Ano" sheetId="2" r:id="rId4"/>
    <sheet name="Balancete ano anterior" sheetId="3" r:id="rId5"/>
    <sheet name="Balanço" sheetId="4" r:id="rId6"/>
    <sheet name="Demonstração Resultados" sheetId="5" r:id="rId7"/>
    <sheet name="Fluxos de Caixa" sheetId="6" r:id="rId8"/>
    <sheet name="EXTRA" sheetId="7" r:id="rId9"/>
    <sheet name="ACTOPR" sheetId="8" r:id="rId10"/>
    <sheet name="ACTFIN" sheetId="9" r:id="rId11"/>
    <sheet name="ACTINV" sheetId="10" r:id="rId12"/>
    <sheet name="Mapa Erros" sheetId="11" r:id="rId13"/>
    <sheet name="Versão" sheetId="14" r:id="rId14"/>
  </sheets>
  <definedNames>
    <definedName name="_xlnm._FilterDatabase" localSheetId="3" hidden="1">'Balancete Ano'!$A$4:$F$692</definedName>
    <definedName name="_xlnm._FilterDatabase" localSheetId="4" hidden="1">'Balancete ano anterior'!$A$4:$F$692</definedName>
    <definedName name="_xlnm.Print_Area" localSheetId="10">ACTFIN!$A$2:$I$143</definedName>
    <definedName name="_xlnm.Print_Area" localSheetId="11">ACTINV!$A$1:$I$226</definedName>
    <definedName name="_xlnm.Print_Area" localSheetId="9">ACTOPR!$A$2:$I$122</definedName>
    <definedName name="_xlnm.Print_Area" localSheetId="3">'Balancete Ano'!$A$1:$F$690</definedName>
    <definedName name="_xlnm.Print_Area" localSheetId="4">'Balancete ano anterior'!$A$1:$F$689</definedName>
    <definedName name="_xlnm.Print_Area" localSheetId="6">'Demonstração Resultados'!$A$1:$D$102</definedName>
    <definedName name="_xlnm.Print_Area" localSheetId="7">'Fluxos de Caixa'!$A$1:$D$52</definedName>
    <definedName name="_xlnm.Print_Titles" localSheetId="3">'Balancete Ano'!$1:$4</definedName>
    <definedName name="_xlnm.Print_Titles" localSheetId="4">'Balancete ano anterior'!$1:$4</definedName>
    <definedName name="_xlnm.Print_Titles" localSheetId="6">'Demonstração Resultados'!$1:$3</definedName>
  </definedNames>
  <calcPr calcId="125725"/>
</workbook>
</file>

<file path=xl/calcChain.xml><?xml version="1.0" encoding="utf-8"?>
<calcChain xmlns="http://schemas.openxmlformats.org/spreadsheetml/2006/main">
  <c r="B37" i="11"/>
  <c r="E19" i="3"/>
  <c r="H38" i="12"/>
  <c r="A1" i="11"/>
  <c r="E7"/>
  <c r="B30"/>
  <c r="B31"/>
  <c r="B32"/>
  <c r="B33"/>
  <c r="B38"/>
  <c r="B41"/>
  <c r="B42"/>
  <c r="B43"/>
  <c r="B44"/>
  <c r="B45"/>
  <c r="B51"/>
  <c r="B54"/>
  <c r="B55"/>
  <c r="B56"/>
  <c r="B57"/>
  <c r="B58"/>
  <c r="B59"/>
  <c r="B60"/>
  <c r="B61"/>
  <c r="B62"/>
  <c r="B83"/>
  <c r="C15" i="10"/>
  <c r="M15"/>
  <c r="N15"/>
  <c r="P15"/>
  <c r="Q15"/>
  <c r="T15"/>
  <c r="V15"/>
  <c r="X15"/>
  <c r="C16"/>
  <c r="M16"/>
  <c r="N16"/>
  <c r="P16"/>
  <c r="Q16"/>
  <c r="T16"/>
  <c r="V16"/>
  <c r="X16"/>
  <c r="C17"/>
  <c r="M17"/>
  <c r="N17"/>
  <c r="P17"/>
  <c r="Q17"/>
  <c r="T17"/>
  <c r="U17"/>
  <c r="V17"/>
  <c r="X17"/>
  <c r="G17" s="1"/>
  <c r="I17" s="1"/>
  <c r="C18"/>
  <c r="M18"/>
  <c r="N18"/>
  <c r="P18"/>
  <c r="Q18"/>
  <c r="T18"/>
  <c r="U18"/>
  <c r="V18"/>
  <c r="X18"/>
  <c r="G18"/>
  <c r="I18" s="1"/>
  <c r="C19"/>
  <c r="M19"/>
  <c r="N19"/>
  <c r="P19"/>
  <c r="Q19"/>
  <c r="T19"/>
  <c r="V19"/>
  <c r="X19"/>
  <c r="C20"/>
  <c r="M20"/>
  <c r="N20"/>
  <c r="P20"/>
  <c r="Q20"/>
  <c r="T20"/>
  <c r="V20"/>
  <c r="X20"/>
  <c r="C21"/>
  <c r="M21"/>
  <c r="N21"/>
  <c r="P21"/>
  <c r="Q21"/>
  <c r="T21"/>
  <c r="V21"/>
  <c r="X21"/>
  <c r="C22"/>
  <c r="M22"/>
  <c r="N22"/>
  <c r="P22"/>
  <c r="Q22"/>
  <c r="T22"/>
  <c r="V22"/>
  <c r="X22"/>
  <c r="I23"/>
  <c r="M23"/>
  <c r="N23"/>
  <c r="P23"/>
  <c r="Q23"/>
  <c r="T23"/>
  <c r="U23"/>
  <c r="V23"/>
  <c r="X23"/>
  <c r="I24"/>
  <c r="M24"/>
  <c r="N24"/>
  <c r="P24"/>
  <c r="Q24"/>
  <c r="T24"/>
  <c r="U24"/>
  <c r="V24"/>
  <c r="X24"/>
  <c r="M25"/>
  <c r="N25"/>
  <c r="P25"/>
  <c r="Q25"/>
  <c r="T25"/>
  <c r="U25"/>
  <c r="V25"/>
  <c r="X25"/>
  <c r="M26"/>
  <c r="N26"/>
  <c r="P26"/>
  <c r="Q26"/>
  <c r="T26"/>
  <c r="U26"/>
  <c r="V26"/>
  <c r="X26"/>
  <c r="M27"/>
  <c r="N27"/>
  <c r="P27"/>
  <c r="Q27"/>
  <c r="T27"/>
  <c r="U27"/>
  <c r="V27"/>
  <c r="X27"/>
  <c r="M28"/>
  <c r="N28"/>
  <c r="P28"/>
  <c r="Q28"/>
  <c r="T28"/>
  <c r="U28"/>
  <c r="V28"/>
  <c r="X28"/>
  <c r="M29"/>
  <c r="N29"/>
  <c r="P29"/>
  <c r="Q29"/>
  <c r="T29"/>
  <c r="U29"/>
  <c r="V29"/>
  <c r="X29"/>
  <c r="M30"/>
  <c r="N30"/>
  <c r="P30"/>
  <c r="Q30"/>
  <c r="T30"/>
  <c r="U30"/>
  <c r="V30"/>
  <c r="X30"/>
  <c r="C31"/>
  <c r="M31"/>
  <c r="N31"/>
  <c r="P31"/>
  <c r="Q31"/>
  <c r="T31"/>
  <c r="V31"/>
  <c r="X31"/>
  <c r="C32"/>
  <c r="M32"/>
  <c r="N32"/>
  <c r="P32"/>
  <c r="Q32"/>
  <c r="T32"/>
  <c r="V32"/>
  <c r="X32"/>
  <c r="C33"/>
  <c r="M33"/>
  <c r="N33"/>
  <c r="P33"/>
  <c r="Q33"/>
  <c r="T33"/>
  <c r="U33"/>
  <c r="V33"/>
  <c r="X33"/>
  <c r="G33" s="1"/>
  <c r="I33" s="1"/>
  <c r="C34"/>
  <c r="M34"/>
  <c r="N34"/>
  <c r="P34"/>
  <c r="Q34"/>
  <c r="T34"/>
  <c r="U34"/>
  <c r="V34"/>
  <c r="X34"/>
  <c r="G34"/>
  <c r="I34" s="1"/>
  <c r="C35"/>
  <c r="M35"/>
  <c r="N35"/>
  <c r="P35"/>
  <c r="Q35"/>
  <c r="T35"/>
  <c r="U35"/>
  <c r="V35"/>
  <c r="X35"/>
  <c r="G35"/>
  <c r="I35" s="1"/>
  <c r="C36"/>
  <c r="M36"/>
  <c r="N36"/>
  <c r="P36"/>
  <c r="Q36"/>
  <c r="T36"/>
  <c r="V36"/>
  <c r="X36"/>
  <c r="C37"/>
  <c r="M37"/>
  <c r="N37"/>
  <c r="P37"/>
  <c r="Q37"/>
  <c r="T37"/>
  <c r="V37"/>
  <c r="X37"/>
  <c r="I38"/>
  <c r="M38"/>
  <c r="N38"/>
  <c r="P38"/>
  <c r="Q38"/>
  <c r="T38"/>
  <c r="U38"/>
  <c r="V38"/>
  <c r="X38"/>
  <c r="I39"/>
  <c r="M39"/>
  <c r="N39"/>
  <c r="P39"/>
  <c r="Q39"/>
  <c r="T39"/>
  <c r="U39"/>
  <c r="V39"/>
  <c r="X39"/>
  <c r="M40"/>
  <c r="N40"/>
  <c r="P40"/>
  <c r="Q40"/>
  <c r="T40"/>
  <c r="U40"/>
  <c r="V40"/>
  <c r="X40"/>
  <c r="M41"/>
  <c r="N41"/>
  <c r="P41"/>
  <c r="Q41"/>
  <c r="T41"/>
  <c r="U41"/>
  <c r="V41"/>
  <c r="X41"/>
  <c r="M42"/>
  <c r="N42"/>
  <c r="P42"/>
  <c r="Q42"/>
  <c r="T42"/>
  <c r="U42"/>
  <c r="V42"/>
  <c r="X42"/>
  <c r="M43"/>
  <c r="N43"/>
  <c r="P43"/>
  <c r="Q43"/>
  <c r="T43"/>
  <c r="U43"/>
  <c r="V43"/>
  <c r="X43"/>
  <c r="M44"/>
  <c r="N44"/>
  <c r="P44"/>
  <c r="Q44"/>
  <c r="T44"/>
  <c r="U44"/>
  <c r="V44"/>
  <c r="X44"/>
  <c r="M45"/>
  <c r="N45"/>
  <c r="P45"/>
  <c r="Q45"/>
  <c r="T45"/>
  <c r="U45"/>
  <c r="V45"/>
  <c r="X45"/>
  <c r="C46"/>
  <c r="M46"/>
  <c r="N46"/>
  <c r="P46"/>
  <c r="Q46"/>
  <c r="T46"/>
  <c r="V46"/>
  <c r="X46"/>
  <c r="C47"/>
  <c r="M47"/>
  <c r="N47"/>
  <c r="P47"/>
  <c r="Q47"/>
  <c r="T47"/>
  <c r="V47"/>
  <c r="X47"/>
  <c r="C48"/>
  <c r="M48"/>
  <c r="N48"/>
  <c r="P48"/>
  <c r="Q48"/>
  <c r="T48"/>
  <c r="U48"/>
  <c r="V48"/>
  <c r="X48"/>
  <c r="G48" s="1"/>
  <c r="I48" s="1"/>
  <c r="C49"/>
  <c r="M49"/>
  <c r="N49"/>
  <c r="P49"/>
  <c r="Q49"/>
  <c r="T49"/>
  <c r="U49"/>
  <c r="V49"/>
  <c r="X49"/>
  <c r="G49" s="1"/>
  <c r="I49" s="1"/>
  <c r="C50"/>
  <c r="M50"/>
  <c r="N50"/>
  <c r="P50"/>
  <c r="Q50"/>
  <c r="T50"/>
  <c r="U50"/>
  <c r="V50"/>
  <c r="X50"/>
  <c r="G50"/>
  <c r="I50" s="1"/>
  <c r="I51"/>
  <c r="M51"/>
  <c r="O51" s="1"/>
  <c r="N51"/>
  <c r="P51"/>
  <c r="Q51"/>
  <c r="T51"/>
  <c r="U51"/>
  <c r="V51"/>
  <c r="X51"/>
  <c r="I52"/>
  <c r="M52"/>
  <c r="N52"/>
  <c r="P52"/>
  <c r="Q52"/>
  <c r="T52"/>
  <c r="U52"/>
  <c r="V52"/>
  <c r="X52"/>
  <c r="M53"/>
  <c r="N53"/>
  <c r="P53"/>
  <c r="Q53"/>
  <c r="T53"/>
  <c r="U53"/>
  <c r="V53"/>
  <c r="X53"/>
  <c r="M54"/>
  <c r="N54"/>
  <c r="P54"/>
  <c r="Q54"/>
  <c r="T54"/>
  <c r="U54"/>
  <c r="V54"/>
  <c r="X54"/>
  <c r="M55"/>
  <c r="N55"/>
  <c r="P55"/>
  <c r="Q55"/>
  <c r="T55"/>
  <c r="U55"/>
  <c r="V55"/>
  <c r="X55"/>
  <c r="M56"/>
  <c r="N56"/>
  <c r="P56"/>
  <c r="Q56"/>
  <c r="T56"/>
  <c r="U56"/>
  <c r="V56"/>
  <c r="X56"/>
  <c r="M57"/>
  <c r="N57"/>
  <c r="P57"/>
  <c r="Q57"/>
  <c r="T57"/>
  <c r="U57"/>
  <c r="V57"/>
  <c r="X57"/>
  <c r="M58"/>
  <c r="N58"/>
  <c r="P58"/>
  <c r="Q58"/>
  <c r="T58"/>
  <c r="U58"/>
  <c r="V58"/>
  <c r="X58"/>
  <c r="M59"/>
  <c r="N59"/>
  <c r="P59"/>
  <c r="Q59"/>
  <c r="T59"/>
  <c r="U59"/>
  <c r="V59"/>
  <c r="X59"/>
  <c r="M60"/>
  <c r="N60"/>
  <c r="P60"/>
  <c r="Q60"/>
  <c r="T60"/>
  <c r="U60"/>
  <c r="V60"/>
  <c r="X60"/>
  <c r="C61"/>
  <c r="M61"/>
  <c r="N61"/>
  <c r="P61"/>
  <c r="Q61"/>
  <c r="T61"/>
  <c r="V61"/>
  <c r="X61"/>
  <c r="C62"/>
  <c r="M62"/>
  <c r="N62"/>
  <c r="P62"/>
  <c r="Q62"/>
  <c r="T62"/>
  <c r="V62"/>
  <c r="X62"/>
  <c r="C63"/>
  <c r="M63"/>
  <c r="N63"/>
  <c r="P63"/>
  <c r="Q63"/>
  <c r="T63"/>
  <c r="V63"/>
  <c r="X63"/>
  <c r="C64"/>
  <c r="M64"/>
  <c r="N64"/>
  <c r="P64"/>
  <c r="Q64"/>
  <c r="T64"/>
  <c r="V64"/>
  <c r="X64"/>
  <c r="C65"/>
  <c r="M65"/>
  <c r="N65"/>
  <c r="P65"/>
  <c r="Q65"/>
  <c r="T65"/>
  <c r="V65"/>
  <c r="X65"/>
  <c r="C66"/>
  <c r="M66"/>
  <c r="N66"/>
  <c r="P66"/>
  <c r="Q66"/>
  <c r="T66"/>
  <c r="V66"/>
  <c r="X66"/>
  <c r="C67"/>
  <c r="M67"/>
  <c r="N67"/>
  <c r="P67"/>
  <c r="Q67"/>
  <c r="T67"/>
  <c r="V67"/>
  <c r="X67"/>
  <c r="C68"/>
  <c r="M68"/>
  <c r="N68"/>
  <c r="P68"/>
  <c r="Q68"/>
  <c r="T68"/>
  <c r="V68"/>
  <c r="X68"/>
  <c r="C69"/>
  <c r="M69"/>
  <c r="N69"/>
  <c r="P69"/>
  <c r="Q69"/>
  <c r="T69"/>
  <c r="U69"/>
  <c r="V69"/>
  <c r="X69"/>
  <c r="G69" s="1"/>
  <c r="I69" s="1"/>
  <c r="C70"/>
  <c r="M70"/>
  <c r="N70"/>
  <c r="P70"/>
  <c r="Q70"/>
  <c r="T70"/>
  <c r="U70"/>
  <c r="V70"/>
  <c r="X70"/>
  <c r="G70" s="1"/>
  <c r="I70" s="1"/>
  <c r="C71"/>
  <c r="M71"/>
  <c r="N71"/>
  <c r="P71"/>
  <c r="Q71"/>
  <c r="T71"/>
  <c r="U71"/>
  <c r="V71"/>
  <c r="X71"/>
  <c r="G71"/>
  <c r="I71" s="1"/>
  <c r="C72"/>
  <c r="M72"/>
  <c r="N72"/>
  <c r="P72"/>
  <c r="Q72"/>
  <c r="T72"/>
  <c r="U72"/>
  <c r="V72"/>
  <c r="X72"/>
  <c r="G72"/>
  <c r="I72" s="1"/>
  <c r="C73"/>
  <c r="M73"/>
  <c r="N73"/>
  <c r="P73"/>
  <c r="Q73"/>
  <c r="T73"/>
  <c r="U73"/>
  <c r="V73"/>
  <c r="X73"/>
  <c r="G73" s="1"/>
  <c r="I73" s="1"/>
  <c r="C74"/>
  <c r="M74"/>
  <c r="N74"/>
  <c r="P74"/>
  <c r="Q74"/>
  <c r="T74"/>
  <c r="U74"/>
  <c r="V74"/>
  <c r="X74"/>
  <c r="G74" s="1"/>
  <c r="I74" s="1"/>
  <c r="C75"/>
  <c r="M75"/>
  <c r="N75"/>
  <c r="P75"/>
  <c r="Q75"/>
  <c r="T75"/>
  <c r="U75"/>
  <c r="V75"/>
  <c r="X75"/>
  <c r="G75"/>
  <c r="I75" s="1"/>
  <c r="C76"/>
  <c r="M76"/>
  <c r="N76"/>
  <c r="P76"/>
  <c r="Q76"/>
  <c r="T76"/>
  <c r="U76"/>
  <c r="V76"/>
  <c r="X76"/>
  <c r="G76"/>
  <c r="I76" s="1"/>
  <c r="C77"/>
  <c r="M77"/>
  <c r="N77"/>
  <c r="P77"/>
  <c r="Q77"/>
  <c r="T77"/>
  <c r="U77"/>
  <c r="V77"/>
  <c r="X77"/>
  <c r="G77" s="1"/>
  <c r="I77" s="1"/>
  <c r="C78"/>
  <c r="M78"/>
  <c r="N78"/>
  <c r="P78"/>
  <c r="Q78"/>
  <c r="T78"/>
  <c r="U78"/>
  <c r="V78"/>
  <c r="X78"/>
  <c r="G78" s="1"/>
  <c r="I78" s="1"/>
  <c r="C79"/>
  <c r="M79"/>
  <c r="N79"/>
  <c r="P79"/>
  <c r="Q79"/>
  <c r="T79"/>
  <c r="U79"/>
  <c r="V79"/>
  <c r="X79"/>
  <c r="G79"/>
  <c r="I79" s="1"/>
  <c r="C80"/>
  <c r="M80"/>
  <c r="N80"/>
  <c r="P80"/>
  <c r="Q80"/>
  <c r="T80"/>
  <c r="U80"/>
  <c r="V80"/>
  <c r="X80"/>
  <c r="G80"/>
  <c r="I80" s="1"/>
  <c r="C81"/>
  <c r="M81"/>
  <c r="N81"/>
  <c r="P81"/>
  <c r="Q81"/>
  <c r="T81"/>
  <c r="U81"/>
  <c r="V81"/>
  <c r="X81"/>
  <c r="G81" s="1"/>
  <c r="I81" s="1"/>
  <c r="C82"/>
  <c r="M82"/>
  <c r="N82"/>
  <c r="P82"/>
  <c r="Q82"/>
  <c r="T82"/>
  <c r="U82"/>
  <c r="V82"/>
  <c r="X82"/>
  <c r="G82" s="1"/>
  <c r="I82" s="1"/>
  <c r="I83"/>
  <c r="M83"/>
  <c r="N83"/>
  <c r="P83"/>
  <c r="Q83"/>
  <c r="T83"/>
  <c r="U83"/>
  <c r="V83"/>
  <c r="X83"/>
  <c r="I84"/>
  <c r="M84"/>
  <c r="N84"/>
  <c r="P84"/>
  <c r="Q84"/>
  <c r="T84"/>
  <c r="U84"/>
  <c r="V84"/>
  <c r="X84"/>
  <c r="I85"/>
  <c r="M85"/>
  <c r="N85"/>
  <c r="P85"/>
  <c r="Q85"/>
  <c r="T85"/>
  <c r="U85"/>
  <c r="V85"/>
  <c r="X85"/>
  <c r="I86"/>
  <c r="M86"/>
  <c r="N86"/>
  <c r="P86"/>
  <c r="Q86"/>
  <c r="T86"/>
  <c r="U86"/>
  <c r="V86"/>
  <c r="X86"/>
  <c r="M87"/>
  <c r="N87"/>
  <c r="P87"/>
  <c r="Q87"/>
  <c r="T87"/>
  <c r="U87"/>
  <c r="V87"/>
  <c r="X87"/>
  <c r="M88"/>
  <c r="N88"/>
  <c r="P88"/>
  <c r="Q88"/>
  <c r="T88"/>
  <c r="U88"/>
  <c r="V88"/>
  <c r="X88"/>
  <c r="M89"/>
  <c r="N89"/>
  <c r="P89"/>
  <c r="Q89"/>
  <c r="T89"/>
  <c r="U89"/>
  <c r="V89"/>
  <c r="X89"/>
  <c r="M90"/>
  <c r="N90"/>
  <c r="P90"/>
  <c r="Q90"/>
  <c r="T90"/>
  <c r="U90"/>
  <c r="V90"/>
  <c r="X90"/>
  <c r="M91"/>
  <c r="N91"/>
  <c r="P91"/>
  <c r="Q91"/>
  <c r="T91"/>
  <c r="U91"/>
  <c r="V91"/>
  <c r="X91"/>
  <c r="M92"/>
  <c r="N92"/>
  <c r="P92"/>
  <c r="Q92"/>
  <c r="T92"/>
  <c r="U92"/>
  <c r="V92"/>
  <c r="X92"/>
  <c r="M93"/>
  <c r="N93"/>
  <c r="P93"/>
  <c r="Q93"/>
  <c r="T93"/>
  <c r="U93"/>
  <c r="V93"/>
  <c r="X93"/>
  <c r="C94"/>
  <c r="M94"/>
  <c r="N94"/>
  <c r="P94"/>
  <c r="Q94"/>
  <c r="T94"/>
  <c r="U94"/>
  <c r="X94"/>
  <c r="C95"/>
  <c r="M95"/>
  <c r="N95"/>
  <c r="P95"/>
  <c r="Q95"/>
  <c r="T95"/>
  <c r="V95"/>
  <c r="X95"/>
  <c r="M96"/>
  <c r="N96"/>
  <c r="P96"/>
  <c r="Q96"/>
  <c r="T96"/>
  <c r="U96"/>
  <c r="V96"/>
  <c r="X96"/>
  <c r="M97"/>
  <c r="N97"/>
  <c r="P97"/>
  <c r="Q97"/>
  <c r="T97"/>
  <c r="U97"/>
  <c r="V97"/>
  <c r="X97"/>
  <c r="M98"/>
  <c r="N98"/>
  <c r="P98"/>
  <c r="Q98"/>
  <c r="T98"/>
  <c r="U98"/>
  <c r="V98"/>
  <c r="X98"/>
  <c r="M99"/>
  <c r="N99"/>
  <c r="P99"/>
  <c r="Q99"/>
  <c r="T99"/>
  <c r="U99"/>
  <c r="V99"/>
  <c r="X99"/>
  <c r="M100"/>
  <c r="N100"/>
  <c r="P100"/>
  <c r="Q100"/>
  <c r="T100"/>
  <c r="U100"/>
  <c r="V100"/>
  <c r="X100"/>
  <c r="M101"/>
  <c r="N101"/>
  <c r="P101"/>
  <c r="Q101"/>
  <c r="T101"/>
  <c r="U101"/>
  <c r="V101"/>
  <c r="X101"/>
  <c r="C102"/>
  <c r="M102"/>
  <c r="N102"/>
  <c r="P102"/>
  <c r="Q102"/>
  <c r="T102"/>
  <c r="U102"/>
  <c r="X102"/>
  <c r="C103"/>
  <c r="T103"/>
  <c r="V103"/>
  <c r="X103"/>
  <c r="C104"/>
  <c r="T104"/>
  <c r="V104"/>
  <c r="X104"/>
  <c r="I105"/>
  <c r="M105"/>
  <c r="N105"/>
  <c r="P105"/>
  <c r="Q105"/>
  <c r="T105"/>
  <c r="U105"/>
  <c r="V105"/>
  <c r="X105"/>
  <c r="I106"/>
  <c r="M106"/>
  <c r="N106"/>
  <c r="P106"/>
  <c r="Q106"/>
  <c r="T106"/>
  <c r="U106"/>
  <c r="V106"/>
  <c r="X106"/>
  <c r="I107"/>
  <c r="M107"/>
  <c r="N107"/>
  <c r="P107"/>
  <c r="Q107"/>
  <c r="T107"/>
  <c r="U107"/>
  <c r="V107"/>
  <c r="X107"/>
  <c r="I108"/>
  <c r="M108"/>
  <c r="N108"/>
  <c r="P108"/>
  <c r="Q108"/>
  <c r="T108"/>
  <c r="U108"/>
  <c r="V108"/>
  <c r="X108"/>
  <c r="I109"/>
  <c r="M109"/>
  <c r="N109"/>
  <c r="P109"/>
  <c r="Q109"/>
  <c r="T109"/>
  <c r="U109"/>
  <c r="V109"/>
  <c r="X109"/>
  <c r="I110"/>
  <c r="M110"/>
  <c r="N110"/>
  <c r="P110"/>
  <c r="Q110"/>
  <c r="T110"/>
  <c r="U110"/>
  <c r="V110"/>
  <c r="X110"/>
  <c r="M111"/>
  <c r="N111"/>
  <c r="P111"/>
  <c r="Q111"/>
  <c r="T111"/>
  <c r="U111"/>
  <c r="V111"/>
  <c r="X111"/>
  <c r="M112"/>
  <c r="N112"/>
  <c r="P112"/>
  <c r="Q112"/>
  <c r="T112"/>
  <c r="U112"/>
  <c r="V112"/>
  <c r="X112"/>
  <c r="M113"/>
  <c r="N113"/>
  <c r="P113"/>
  <c r="Q113"/>
  <c r="T113"/>
  <c r="U113"/>
  <c r="V113"/>
  <c r="X113"/>
  <c r="M114"/>
  <c r="N114"/>
  <c r="P114"/>
  <c r="Q114"/>
  <c r="T114"/>
  <c r="U114"/>
  <c r="V114"/>
  <c r="X114"/>
  <c r="M115"/>
  <c r="N115"/>
  <c r="P115"/>
  <c r="Q115"/>
  <c r="T115"/>
  <c r="U115"/>
  <c r="V115"/>
  <c r="X115"/>
  <c r="M116"/>
  <c r="N116"/>
  <c r="P116"/>
  <c r="Q116"/>
  <c r="T116"/>
  <c r="U116"/>
  <c r="V116"/>
  <c r="X116"/>
  <c r="C117"/>
  <c r="T117"/>
  <c r="V117"/>
  <c r="X117"/>
  <c r="I118"/>
  <c r="M118"/>
  <c r="N118"/>
  <c r="P118"/>
  <c r="Q118"/>
  <c r="T118"/>
  <c r="U118"/>
  <c r="V118"/>
  <c r="X118"/>
  <c r="M119"/>
  <c r="N119"/>
  <c r="P119"/>
  <c r="Q119"/>
  <c r="T119"/>
  <c r="U119"/>
  <c r="V119"/>
  <c r="X119"/>
  <c r="M120"/>
  <c r="N120"/>
  <c r="P120"/>
  <c r="Q120"/>
  <c r="T120"/>
  <c r="U120"/>
  <c r="V120"/>
  <c r="X120"/>
  <c r="M121"/>
  <c r="N121"/>
  <c r="P121"/>
  <c r="Q121"/>
  <c r="T121"/>
  <c r="U121"/>
  <c r="V121"/>
  <c r="X121"/>
  <c r="M122"/>
  <c r="N122"/>
  <c r="P122"/>
  <c r="Q122"/>
  <c r="T122"/>
  <c r="U122"/>
  <c r="V122"/>
  <c r="X122"/>
  <c r="M123"/>
  <c r="N123"/>
  <c r="P123"/>
  <c r="Q123"/>
  <c r="T123"/>
  <c r="U123"/>
  <c r="V123"/>
  <c r="X123"/>
  <c r="M124"/>
  <c r="N124"/>
  <c r="P124"/>
  <c r="Q124"/>
  <c r="T124"/>
  <c r="U124"/>
  <c r="V124"/>
  <c r="X124"/>
  <c r="M125"/>
  <c r="N125"/>
  <c r="P125"/>
  <c r="Q125"/>
  <c r="T125"/>
  <c r="U125"/>
  <c r="V125"/>
  <c r="X125"/>
  <c r="M126"/>
  <c r="N126"/>
  <c r="P126"/>
  <c r="Q126"/>
  <c r="T126"/>
  <c r="U126"/>
  <c r="V126"/>
  <c r="X126"/>
  <c r="M127"/>
  <c r="N127"/>
  <c r="P127"/>
  <c r="Q127"/>
  <c r="T127"/>
  <c r="U127"/>
  <c r="V127"/>
  <c r="X127"/>
  <c r="M128"/>
  <c r="N128"/>
  <c r="P128"/>
  <c r="Q128"/>
  <c r="T128"/>
  <c r="U128"/>
  <c r="V128"/>
  <c r="X128"/>
  <c r="M129"/>
  <c r="N129"/>
  <c r="P129"/>
  <c r="Q129"/>
  <c r="T129"/>
  <c r="U129"/>
  <c r="V129"/>
  <c r="X129"/>
  <c r="M130"/>
  <c r="N130"/>
  <c r="P130"/>
  <c r="Q130"/>
  <c r="T130"/>
  <c r="U130"/>
  <c r="V130"/>
  <c r="X130"/>
  <c r="M131"/>
  <c r="N131"/>
  <c r="P131"/>
  <c r="Q131"/>
  <c r="T131"/>
  <c r="U131"/>
  <c r="V131"/>
  <c r="X131"/>
  <c r="C132"/>
  <c r="T132"/>
  <c r="U132"/>
  <c r="X132"/>
  <c r="C133"/>
  <c r="T133"/>
  <c r="U133"/>
  <c r="X133"/>
  <c r="C134"/>
  <c r="M134"/>
  <c r="N134"/>
  <c r="P134"/>
  <c r="Q134"/>
  <c r="T134"/>
  <c r="U134"/>
  <c r="X134"/>
  <c r="C135"/>
  <c r="M135"/>
  <c r="N135"/>
  <c r="P135"/>
  <c r="Q135"/>
  <c r="T135"/>
  <c r="U135"/>
  <c r="X135"/>
  <c r="C136"/>
  <c r="M136"/>
  <c r="N136"/>
  <c r="P136"/>
  <c r="Q136"/>
  <c r="T136"/>
  <c r="U136"/>
  <c r="X136"/>
  <c r="C137"/>
  <c r="M137"/>
  <c r="N137"/>
  <c r="P137"/>
  <c r="Q137"/>
  <c r="T137"/>
  <c r="V137"/>
  <c r="X137"/>
  <c r="C138"/>
  <c r="M138"/>
  <c r="N138"/>
  <c r="P138"/>
  <c r="Q138"/>
  <c r="T138"/>
  <c r="V138"/>
  <c r="X138"/>
  <c r="C139"/>
  <c r="T139"/>
  <c r="V139"/>
  <c r="X139"/>
  <c r="C140"/>
  <c r="M140"/>
  <c r="N140"/>
  <c r="P140"/>
  <c r="Q140"/>
  <c r="T140"/>
  <c r="V140"/>
  <c r="X140"/>
  <c r="C141"/>
  <c r="M141"/>
  <c r="N141"/>
  <c r="P141"/>
  <c r="Q141"/>
  <c r="T141"/>
  <c r="V141"/>
  <c r="X141"/>
  <c r="C142"/>
  <c r="M142"/>
  <c r="N142"/>
  <c r="P142"/>
  <c r="Q142"/>
  <c r="T142"/>
  <c r="V142"/>
  <c r="X142"/>
  <c r="C143"/>
  <c r="M143"/>
  <c r="N143"/>
  <c r="P143"/>
  <c r="Q143"/>
  <c r="T143"/>
  <c r="V143"/>
  <c r="X143"/>
  <c r="C144"/>
  <c r="M144"/>
  <c r="N144"/>
  <c r="P144"/>
  <c r="Q144"/>
  <c r="T144"/>
  <c r="V144"/>
  <c r="X144"/>
  <c r="C145"/>
  <c r="M145"/>
  <c r="N145"/>
  <c r="P145"/>
  <c r="Q145"/>
  <c r="T145"/>
  <c r="V145"/>
  <c r="X145"/>
  <c r="C146"/>
  <c r="M146"/>
  <c r="N146"/>
  <c r="P146"/>
  <c r="R146" s="1"/>
  <c r="Q146"/>
  <c r="T146"/>
  <c r="U146"/>
  <c r="V146"/>
  <c r="X146"/>
  <c r="G146"/>
  <c r="I146" s="1"/>
  <c r="I147"/>
  <c r="M147"/>
  <c r="N147"/>
  <c r="P147"/>
  <c r="Q147"/>
  <c r="T147"/>
  <c r="U147"/>
  <c r="V147"/>
  <c r="X147"/>
  <c r="I148"/>
  <c r="M148"/>
  <c r="N148"/>
  <c r="P148"/>
  <c r="R148" s="1"/>
  <c r="Q148"/>
  <c r="T148"/>
  <c r="U148"/>
  <c r="V148"/>
  <c r="X148"/>
  <c r="I149"/>
  <c r="M149"/>
  <c r="N149"/>
  <c r="P149"/>
  <c r="Q149"/>
  <c r="T149"/>
  <c r="U149"/>
  <c r="V149"/>
  <c r="X149"/>
  <c r="I150"/>
  <c r="M150"/>
  <c r="N150"/>
  <c r="P150"/>
  <c r="Q150"/>
  <c r="T150"/>
  <c r="U150"/>
  <c r="V150"/>
  <c r="X150"/>
  <c r="I151"/>
  <c r="M151"/>
  <c r="N151"/>
  <c r="P151"/>
  <c r="Q151"/>
  <c r="T151"/>
  <c r="U151"/>
  <c r="V151"/>
  <c r="X151"/>
  <c r="M152"/>
  <c r="N152"/>
  <c r="P152"/>
  <c r="Q152"/>
  <c r="T152"/>
  <c r="U152"/>
  <c r="V152"/>
  <c r="X152"/>
  <c r="M153"/>
  <c r="N153"/>
  <c r="P153"/>
  <c r="Q153"/>
  <c r="T153"/>
  <c r="U153"/>
  <c r="V153"/>
  <c r="X153"/>
  <c r="M154"/>
  <c r="N154"/>
  <c r="P154"/>
  <c r="Q154"/>
  <c r="T154"/>
  <c r="U154"/>
  <c r="V154"/>
  <c r="X154"/>
  <c r="M155"/>
  <c r="N155"/>
  <c r="P155"/>
  <c r="Q155"/>
  <c r="T155"/>
  <c r="U155"/>
  <c r="V155"/>
  <c r="X155"/>
  <c r="M156"/>
  <c r="N156"/>
  <c r="P156"/>
  <c r="Q156"/>
  <c r="T156"/>
  <c r="U156"/>
  <c r="V156"/>
  <c r="X156"/>
  <c r="M157"/>
  <c r="N157"/>
  <c r="P157"/>
  <c r="Q157"/>
  <c r="T157"/>
  <c r="U157"/>
  <c r="V157"/>
  <c r="X157"/>
  <c r="C158"/>
  <c r="M158"/>
  <c r="N158"/>
  <c r="P158"/>
  <c r="Q158"/>
  <c r="T158"/>
  <c r="U158"/>
  <c r="X158"/>
  <c r="C159"/>
  <c r="M159"/>
  <c r="N159"/>
  <c r="P159"/>
  <c r="Q159"/>
  <c r="T159"/>
  <c r="U159"/>
  <c r="X159"/>
  <c r="C160"/>
  <c r="M160"/>
  <c r="N160"/>
  <c r="P160"/>
  <c r="Q160"/>
  <c r="T160"/>
  <c r="U160"/>
  <c r="X160"/>
  <c r="C161"/>
  <c r="M161"/>
  <c r="N161"/>
  <c r="P161"/>
  <c r="Q161"/>
  <c r="T161"/>
  <c r="U161"/>
  <c r="X161"/>
  <c r="C162"/>
  <c r="M162"/>
  <c r="N162"/>
  <c r="P162"/>
  <c r="Q162"/>
  <c r="T162"/>
  <c r="U162"/>
  <c r="X162"/>
  <c r="C163"/>
  <c r="M163"/>
  <c r="N163"/>
  <c r="P163"/>
  <c r="Q163"/>
  <c r="T163"/>
  <c r="U163"/>
  <c r="X163"/>
  <c r="C164"/>
  <c r="M164"/>
  <c r="N164"/>
  <c r="P164"/>
  <c r="Q164"/>
  <c r="T164"/>
  <c r="U164"/>
  <c r="X164"/>
  <c r="C165"/>
  <c r="M165"/>
  <c r="N165"/>
  <c r="P165"/>
  <c r="Q165"/>
  <c r="T165"/>
  <c r="U165"/>
  <c r="X165"/>
  <c r="C166"/>
  <c r="M166"/>
  <c r="N166"/>
  <c r="P166"/>
  <c r="R166"/>
  <c r="Q166"/>
  <c r="T166"/>
  <c r="U166"/>
  <c r="X166"/>
  <c r="C167"/>
  <c r="T167"/>
  <c r="U167"/>
  <c r="X167"/>
  <c r="C168"/>
  <c r="M168"/>
  <c r="N168"/>
  <c r="P168"/>
  <c r="R168" s="1"/>
  <c r="Q168"/>
  <c r="T168"/>
  <c r="U168"/>
  <c r="X168"/>
  <c r="C169"/>
  <c r="M169"/>
  <c r="N169"/>
  <c r="P169"/>
  <c r="Q169"/>
  <c r="T169"/>
  <c r="U169"/>
  <c r="X169"/>
  <c r="C170"/>
  <c r="M170"/>
  <c r="N170"/>
  <c r="P170"/>
  <c r="Q170"/>
  <c r="T170"/>
  <c r="V170"/>
  <c r="X170"/>
  <c r="C171"/>
  <c r="M171"/>
  <c r="N171"/>
  <c r="P171"/>
  <c r="R171" s="1"/>
  <c r="Q171"/>
  <c r="T171"/>
  <c r="U171"/>
  <c r="V171"/>
  <c r="X171"/>
  <c r="G171" s="1"/>
  <c r="I171" s="1"/>
  <c r="C172"/>
  <c r="M172"/>
  <c r="N172"/>
  <c r="P172"/>
  <c r="Q172"/>
  <c r="T172"/>
  <c r="V172"/>
  <c r="X172"/>
  <c r="I173"/>
  <c r="M173"/>
  <c r="N173"/>
  <c r="P173"/>
  <c r="Q173"/>
  <c r="T173"/>
  <c r="U173"/>
  <c r="V173"/>
  <c r="X173"/>
  <c r="I174"/>
  <c r="M174"/>
  <c r="N174"/>
  <c r="P174"/>
  <c r="Q174"/>
  <c r="T174"/>
  <c r="U174"/>
  <c r="V174"/>
  <c r="X174"/>
  <c r="I175"/>
  <c r="M175"/>
  <c r="N175"/>
  <c r="P175"/>
  <c r="Q175"/>
  <c r="T175"/>
  <c r="U175"/>
  <c r="V175"/>
  <c r="X175"/>
  <c r="I176"/>
  <c r="M176"/>
  <c r="N176"/>
  <c r="P176"/>
  <c r="Q176"/>
  <c r="T176"/>
  <c r="U176"/>
  <c r="V176"/>
  <c r="X176"/>
  <c r="M177"/>
  <c r="N177"/>
  <c r="P177"/>
  <c r="Q177"/>
  <c r="T177"/>
  <c r="U177"/>
  <c r="V177"/>
  <c r="X177"/>
  <c r="M178"/>
  <c r="N178"/>
  <c r="P178"/>
  <c r="Q178"/>
  <c r="T178"/>
  <c r="U178"/>
  <c r="V178"/>
  <c r="X178"/>
  <c r="M179"/>
  <c r="N179"/>
  <c r="P179"/>
  <c r="Q179"/>
  <c r="T179"/>
  <c r="U179"/>
  <c r="V179"/>
  <c r="X179"/>
  <c r="M180"/>
  <c r="N180"/>
  <c r="P180"/>
  <c r="Q180"/>
  <c r="T180"/>
  <c r="U180"/>
  <c r="V180"/>
  <c r="X180"/>
  <c r="M181"/>
  <c r="N181"/>
  <c r="P181"/>
  <c r="Q181"/>
  <c r="T181"/>
  <c r="U181"/>
  <c r="V181"/>
  <c r="X181"/>
  <c r="M182"/>
  <c r="N182"/>
  <c r="P182"/>
  <c r="Q182"/>
  <c r="T182"/>
  <c r="U182"/>
  <c r="V182"/>
  <c r="X182"/>
  <c r="C183"/>
  <c r="M183"/>
  <c r="N183"/>
  <c r="P183"/>
  <c r="Q183"/>
  <c r="T183"/>
  <c r="U183"/>
  <c r="X183"/>
  <c r="C184"/>
  <c r="M184"/>
  <c r="N184"/>
  <c r="P184"/>
  <c r="Q184"/>
  <c r="T184"/>
  <c r="U184"/>
  <c r="X184"/>
  <c r="C185"/>
  <c r="M185"/>
  <c r="N185"/>
  <c r="P185"/>
  <c r="Q185"/>
  <c r="T185"/>
  <c r="U185"/>
  <c r="X185"/>
  <c r="C186"/>
  <c r="M186"/>
  <c r="N186"/>
  <c r="P186"/>
  <c r="Q186"/>
  <c r="T186"/>
  <c r="U186"/>
  <c r="X186"/>
  <c r="C187"/>
  <c r="M187"/>
  <c r="N187"/>
  <c r="P187"/>
  <c r="Q187"/>
  <c r="T187"/>
  <c r="U187"/>
  <c r="X187"/>
  <c r="C188"/>
  <c r="M188"/>
  <c r="N188"/>
  <c r="P188"/>
  <c r="Q188"/>
  <c r="T188"/>
  <c r="U188"/>
  <c r="X188"/>
  <c r="C189"/>
  <c r="M189"/>
  <c r="N189"/>
  <c r="P189"/>
  <c r="Q189"/>
  <c r="T189"/>
  <c r="U189"/>
  <c r="X189"/>
  <c r="C190"/>
  <c r="M190"/>
  <c r="N190"/>
  <c r="P190"/>
  <c r="Q190"/>
  <c r="T190"/>
  <c r="V190"/>
  <c r="X190"/>
  <c r="C191"/>
  <c r="M191"/>
  <c r="N191"/>
  <c r="P191"/>
  <c r="Q191"/>
  <c r="T191"/>
  <c r="U191"/>
  <c r="V191"/>
  <c r="X191"/>
  <c r="G191" s="1"/>
  <c r="I191" s="1"/>
  <c r="I192"/>
  <c r="M192"/>
  <c r="N192"/>
  <c r="P192"/>
  <c r="Q192"/>
  <c r="T192"/>
  <c r="U192"/>
  <c r="V192"/>
  <c r="X192"/>
  <c r="M193"/>
  <c r="N193"/>
  <c r="P193"/>
  <c r="Q193"/>
  <c r="T193"/>
  <c r="U193"/>
  <c r="V193"/>
  <c r="X193"/>
  <c r="M194"/>
  <c r="N194"/>
  <c r="P194"/>
  <c r="Q194"/>
  <c r="T194"/>
  <c r="U194"/>
  <c r="V194"/>
  <c r="X194"/>
  <c r="M195"/>
  <c r="N195"/>
  <c r="P195"/>
  <c r="Q195"/>
  <c r="T195"/>
  <c r="U195"/>
  <c r="V195"/>
  <c r="X195"/>
  <c r="M196"/>
  <c r="N196"/>
  <c r="P196"/>
  <c r="Q196"/>
  <c r="T196"/>
  <c r="U196"/>
  <c r="V196"/>
  <c r="X196"/>
  <c r="M197"/>
  <c r="N197"/>
  <c r="P197"/>
  <c r="Q197"/>
  <c r="T197"/>
  <c r="U197"/>
  <c r="V197"/>
  <c r="X197"/>
  <c r="M198"/>
  <c r="N198"/>
  <c r="P198"/>
  <c r="Q198"/>
  <c r="T198"/>
  <c r="U198"/>
  <c r="V198"/>
  <c r="X198"/>
  <c r="M199"/>
  <c r="N199"/>
  <c r="P199"/>
  <c r="Q199"/>
  <c r="T199"/>
  <c r="U199"/>
  <c r="V199"/>
  <c r="X199"/>
  <c r="M200"/>
  <c r="N200"/>
  <c r="P200"/>
  <c r="Q200"/>
  <c r="T200"/>
  <c r="U200"/>
  <c r="V200"/>
  <c r="X200"/>
  <c r="C201"/>
  <c r="M201"/>
  <c r="N201"/>
  <c r="P201"/>
  <c r="Q201"/>
  <c r="T201"/>
  <c r="U201"/>
  <c r="X201"/>
  <c r="C202"/>
  <c r="M202"/>
  <c r="N202"/>
  <c r="P202"/>
  <c r="Q202"/>
  <c r="T202"/>
  <c r="U202"/>
  <c r="X202"/>
  <c r="C203"/>
  <c r="M203"/>
  <c r="N203"/>
  <c r="P203"/>
  <c r="Q203"/>
  <c r="T203"/>
  <c r="U203"/>
  <c r="X203"/>
  <c r="C204"/>
  <c r="M204"/>
  <c r="N204"/>
  <c r="P204"/>
  <c r="Q204"/>
  <c r="T204"/>
  <c r="U204"/>
  <c r="X204"/>
  <c r="C205"/>
  <c r="M205"/>
  <c r="N205"/>
  <c r="P205"/>
  <c r="Q205"/>
  <c r="T205"/>
  <c r="U205"/>
  <c r="X205"/>
  <c r="C206"/>
  <c r="M206"/>
  <c r="N206"/>
  <c r="P206"/>
  <c r="Q206"/>
  <c r="T206"/>
  <c r="V206"/>
  <c r="X206"/>
  <c r="C207"/>
  <c r="M207"/>
  <c r="N207"/>
  <c r="P207"/>
  <c r="Q207"/>
  <c r="R207" s="1"/>
  <c r="U207" s="1"/>
  <c r="T207"/>
  <c r="V207"/>
  <c r="X207"/>
  <c r="C208"/>
  <c r="T208"/>
  <c r="V208"/>
  <c r="X208"/>
  <c r="C209"/>
  <c r="T209"/>
  <c r="V209"/>
  <c r="X209"/>
  <c r="C210"/>
  <c r="M210"/>
  <c r="N210"/>
  <c r="P210"/>
  <c r="Q210"/>
  <c r="T210"/>
  <c r="V210"/>
  <c r="X210"/>
  <c r="C211"/>
  <c r="M211"/>
  <c r="N211"/>
  <c r="P211"/>
  <c r="Q211"/>
  <c r="T211"/>
  <c r="V211"/>
  <c r="X211"/>
  <c r="C212"/>
  <c r="M212"/>
  <c r="N212"/>
  <c r="P212"/>
  <c r="Q212"/>
  <c r="T212"/>
  <c r="V212"/>
  <c r="X212"/>
  <c r="C213"/>
  <c r="M213"/>
  <c r="N213"/>
  <c r="P213"/>
  <c r="Q213"/>
  <c r="T213"/>
  <c r="V213"/>
  <c r="X213"/>
  <c r="C214"/>
  <c r="M214"/>
  <c r="N214"/>
  <c r="P214"/>
  <c r="Q214"/>
  <c r="R214" s="1"/>
  <c r="T214"/>
  <c r="V214"/>
  <c r="X214"/>
  <c r="C215"/>
  <c r="M215"/>
  <c r="N215"/>
  <c r="P215"/>
  <c r="Q215"/>
  <c r="T215"/>
  <c r="V215"/>
  <c r="X215"/>
  <c r="C216"/>
  <c r="M216"/>
  <c r="N216"/>
  <c r="P216"/>
  <c r="Q216"/>
  <c r="T216"/>
  <c r="V216"/>
  <c r="X216"/>
  <c r="C217"/>
  <c r="M217"/>
  <c r="N217"/>
  <c r="P217"/>
  <c r="Q217"/>
  <c r="T217"/>
  <c r="V217"/>
  <c r="X217"/>
  <c r="C218"/>
  <c r="M218"/>
  <c r="N218"/>
  <c r="P218"/>
  <c r="Q218"/>
  <c r="T218"/>
  <c r="U218"/>
  <c r="V218"/>
  <c r="X218"/>
  <c r="G218"/>
  <c r="I218" s="1"/>
  <c r="C219"/>
  <c r="M219"/>
  <c r="N219"/>
  <c r="P219"/>
  <c r="Q219"/>
  <c r="T219"/>
  <c r="U219"/>
  <c r="V219"/>
  <c r="X219"/>
  <c r="G219" s="1"/>
  <c r="I219" s="1"/>
  <c r="C220"/>
  <c r="M220"/>
  <c r="N220"/>
  <c r="P220"/>
  <c r="Q220"/>
  <c r="T220"/>
  <c r="U220"/>
  <c r="V220"/>
  <c r="X220"/>
  <c r="G220" s="1"/>
  <c r="I220" s="1"/>
  <c r="C221"/>
  <c r="M221"/>
  <c r="N221"/>
  <c r="P221"/>
  <c r="Q221"/>
  <c r="T221"/>
  <c r="U221"/>
  <c r="V221"/>
  <c r="X221"/>
  <c r="G221" s="1"/>
  <c r="I221" s="1"/>
  <c r="C222"/>
  <c r="M222"/>
  <c r="N222"/>
  <c r="P222"/>
  <c r="Q222"/>
  <c r="T222"/>
  <c r="U222"/>
  <c r="V222"/>
  <c r="X222"/>
  <c r="G222"/>
  <c r="I222" s="1"/>
  <c r="C223"/>
  <c r="G223"/>
  <c r="I223" s="1"/>
  <c r="M223"/>
  <c r="N223"/>
  <c r="P223"/>
  <c r="Q223"/>
  <c r="T223"/>
  <c r="U223"/>
  <c r="V223"/>
  <c r="X223"/>
  <c r="C224"/>
  <c r="M224"/>
  <c r="N224"/>
  <c r="P224"/>
  <c r="Q224"/>
  <c r="T224"/>
  <c r="U224"/>
  <c r="X224"/>
  <c r="I225"/>
  <c r="M225"/>
  <c r="N225"/>
  <c r="P225"/>
  <c r="Q225"/>
  <c r="T225"/>
  <c r="U225"/>
  <c r="V225"/>
  <c r="X225"/>
  <c r="M226"/>
  <c r="N226"/>
  <c r="P226"/>
  <c r="Q226"/>
  <c r="T226"/>
  <c r="U226"/>
  <c r="V226"/>
  <c r="X226"/>
  <c r="M227"/>
  <c r="N227"/>
  <c r="P227"/>
  <c r="Q227"/>
  <c r="T227"/>
  <c r="U227"/>
  <c r="V227"/>
  <c r="X227"/>
  <c r="M228"/>
  <c r="N228"/>
  <c r="P228"/>
  <c r="Q228"/>
  <c r="T228"/>
  <c r="U228"/>
  <c r="V228"/>
  <c r="X228"/>
  <c r="M229"/>
  <c r="N229"/>
  <c r="P229"/>
  <c r="Q229"/>
  <c r="T229"/>
  <c r="U229"/>
  <c r="V229"/>
  <c r="X229"/>
  <c r="C15" i="9"/>
  <c r="T15"/>
  <c r="U15"/>
  <c r="X15"/>
  <c r="C16"/>
  <c r="M16"/>
  <c r="N16"/>
  <c r="P16"/>
  <c r="Q16"/>
  <c r="U16" s="1"/>
  <c r="T16"/>
  <c r="V16"/>
  <c r="X16"/>
  <c r="C17"/>
  <c r="M17"/>
  <c r="N17"/>
  <c r="T17" s="1"/>
  <c r="W17" s="1"/>
  <c r="G17" s="1"/>
  <c r="I17" s="1"/>
  <c r="P17"/>
  <c r="Q17"/>
  <c r="U17"/>
  <c r="V17"/>
  <c r="X17"/>
  <c r="C18"/>
  <c r="T18"/>
  <c r="U18"/>
  <c r="X18"/>
  <c r="M19"/>
  <c r="N19"/>
  <c r="P19"/>
  <c r="Q19"/>
  <c r="T19"/>
  <c r="U19"/>
  <c r="V19"/>
  <c r="X19"/>
  <c r="M20"/>
  <c r="N20"/>
  <c r="P20"/>
  <c r="Q20"/>
  <c r="T20"/>
  <c r="U20"/>
  <c r="V20"/>
  <c r="X20"/>
  <c r="M21"/>
  <c r="N21"/>
  <c r="P21"/>
  <c r="Q21"/>
  <c r="T21"/>
  <c r="U21"/>
  <c r="V21"/>
  <c r="X21"/>
  <c r="M22"/>
  <c r="N22"/>
  <c r="P22"/>
  <c r="Q22"/>
  <c r="T22"/>
  <c r="U22"/>
  <c r="V22"/>
  <c r="X22"/>
  <c r="M23"/>
  <c r="N23"/>
  <c r="P23"/>
  <c r="Q23"/>
  <c r="T23"/>
  <c r="U23"/>
  <c r="V23"/>
  <c r="X23"/>
  <c r="M24"/>
  <c r="N24"/>
  <c r="P24"/>
  <c r="Q24"/>
  <c r="T24"/>
  <c r="U24"/>
  <c r="V24"/>
  <c r="X24"/>
  <c r="M25"/>
  <c r="N25"/>
  <c r="P25"/>
  <c r="Q25"/>
  <c r="T25"/>
  <c r="U25"/>
  <c r="V25"/>
  <c r="X25"/>
  <c r="C26"/>
  <c r="M26"/>
  <c r="N26"/>
  <c r="P26"/>
  <c r="Q26"/>
  <c r="T26"/>
  <c r="U26"/>
  <c r="X26"/>
  <c r="C27"/>
  <c r="M27"/>
  <c r="N27"/>
  <c r="P27"/>
  <c r="Q27"/>
  <c r="T27"/>
  <c r="U27"/>
  <c r="X27"/>
  <c r="C28"/>
  <c r="M28"/>
  <c r="N28"/>
  <c r="P28"/>
  <c r="Q28"/>
  <c r="T28"/>
  <c r="U28"/>
  <c r="X28"/>
  <c r="C29"/>
  <c r="M29"/>
  <c r="N29"/>
  <c r="P29"/>
  <c r="Q29"/>
  <c r="T29"/>
  <c r="U29"/>
  <c r="X29"/>
  <c r="C30"/>
  <c r="M30"/>
  <c r="N30"/>
  <c r="P30"/>
  <c r="Q30"/>
  <c r="T30"/>
  <c r="U30"/>
  <c r="X30"/>
  <c r="C31"/>
  <c r="M31"/>
  <c r="N31"/>
  <c r="P31"/>
  <c r="Q31"/>
  <c r="T31"/>
  <c r="U31"/>
  <c r="X31"/>
  <c r="C32"/>
  <c r="M32"/>
  <c r="N32"/>
  <c r="P32"/>
  <c r="Q32"/>
  <c r="T32"/>
  <c r="U32"/>
  <c r="X32"/>
  <c r="I33"/>
  <c r="M33"/>
  <c r="N33"/>
  <c r="P33"/>
  <c r="Q33"/>
  <c r="T33"/>
  <c r="U33"/>
  <c r="V33"/>
  <c r="X33"/>
  <c r="I34"/>
  <c r="M34"/>
  <c r="N34"/>
  <c r="P34"/>
  <c r="Q34"/>
  <c r="T34"/>
  <c r="U34"/>
  <c r="V34"/>
  <c r="X34"/>
  <c r="M35"/>
  <c r="N35"/>
  <c r="P35"/>
  <c r="Q35"/>
  <c r="T35"/>
  <c r="U35"/>
  <c r="V35"/>
  <c r="X35"/>
  <c r="M36"/>
  <c r="N36"/>
  <c r="P36"/>
  <c r="Q36"/>
  <c r="R36" s="1"/>
  <c r="T36"/>
  <c r="U36"/>
  <c r="V36"/>
  <c r="X36"/>
  <c r="M37"/>
  <c r="N37"/>
  <c r="P37"/>
  <c r="Q37"/>
  <c r="T37"/>
  <c r="U37"/>
  <c r="V37"/>
  <c r="X37"/>
  <c r="M38"/>
  <c r="N38"/>
  <c r="P38"/>
  <c r="Q38"/>
  <c r="T38"/>
  <c r="U38"/>
  <c r="V38"/>
  <c r="X38"/>
  <c r="M39"/>
  <c r="N39"/>
  <c r="P39"/>
  <c r="Q39"/>
  <c r="T39"/>
  <c r="U39"/>
  <c r="V39"/>
  <c r="X39"/>
  <c r="M40"/>
  <c r="N40"/>
  <c r="P40"/>
  <c r="Q40"/>
  <c r="R40" s="1"/>
  <c r="S40" s="1"/>
  <c r="T40"/>
  <c r="U40"/>
  <c r="V40"/>
  <c r="X40"/>
  <c r="M41"/>
  <c r="N41"/>
  <c r="P41"/>
  <c r="Q41"/>
  <c r="T41"/>
  <c r="U41"/>
  <c r="V41"/>
  <c r="X41"/>
  <c r="M42"/>
  <c r="O42" s="1"/>
  <c r="S42" s="1"/>
  <c r="N42"/>
  <c r="P42"/>
  <c r="Q42"/>
  <c r="T42"/>
  <c r="U42"/>
  <c r="V42"/>
  <c r="X42"/>
  <c r="M43"/>
  <c r="N43"/>
  <c r="P43"/>
  <c r="Q43"/>
  <c r="T43"/>
  <c r="U43"/>
  <c r="V43"/>
  <c r="X43"/>
  <c r="C44"/>
  <c r="M44"/>
  <c r="N44"/>
  <c r="P44"/>
  <c r="Q44"/>
  <c r="T44"/>
  <c r="U44"/>
  <c r="V44"/>
  <c r="X44"/>
  <c r="G44" s="1"/>
  <c r="I44" s="1"/>
  <c r="I47" s="1"/>
  <c r="I45"/>
  <c r="M45"/>
  <c r="N45"/>
  <c r="P45"/>
  <c r="Q45"/>
  <c r="T45"/>
  <c r="U45"/>
  <c r="V45"/>
  <c r="X45"/>
  <c r="I46"/>
  <c r="M46"/>
  <c r="N46"/>
  <c r="P46"/>
  <c r="Q46"/>
  <c r="T46"/>
  <c r="U46"/>
  <c r="V46"/>
  <c r="X46"/>
  <c r="M47"/>
  <c r="N47"/>
  <c r="P47"/>
  <c r="Q47"/>
  <c r="T47"/>
  <c r="U47"/>
  <c r="V47"/>
  <c r="X47"/>
  <c r="M48"/>
  <c r="N48"/>
  <c r="P48"/>
  <c r="Q48"/>
  <c r="T48"/>
  <c r="U48"/>
  <c r="V48"/>
  <c r="X48"/>
  <c r="M49"/>
  <c r="N49"/>
  <c r="P49"/>
  <c r="Q49"/>
  <c r="T49"/>
  <c r="U49"/>
  <c r="V49"/>
  <c r="X49"/>
  <c r="M50"/>
  <c r="N50"/>
  <c r="P50"/>
  <c r="Q50"/>
  <c r="T50"/>
  <c r="U50"/>
  <c r="V50"/>
  <c r="X50"/>
  <c r="M51"/>
  <c r="N51"/>
  <c r="P51"/>
  <c r="Q51"/>
  <c r="T51"/>
  <c r="U51"/>
  <c r="V51"/>
  <c r="X51"/>
  <c r="M52"/>
  <c r="N52"/>
  <c r="P52"/>
  <c r="Q52"/>
  <c r="T52"/>
  <c r="U52"/>
  <c r="V52"/>
  <c r="X52"/>
  <c r="M53"/>
  <c r="N53"/>
  <c r="P53"/>
  <c r="Q53"/>
  <c r="T53"/>
  <c r="U53"/>
  <c r="V53"/>
  <c r="X53"/>
  <c r="M54"/>
  <c r="N54"/>
  <c r="P54"/>
  <c r="Q54"/>
  <c r="T54"/>
  <c r="U54"/>
  <c r="V54"/>
  <c r="X54"/>
  <c r="M55"/>
  <c r="N55"/>
  <c r="P55"/>
  <c r="Q55"/>
  <c r="T55"/>
  <c r="U55"/>
  <c r="V55"/>
  <c r="X55"/>
  <c r="M56"/>
  <c r="N56"/>
  <c r="P56"/>
  <c r="Q56"/>
  <c r="T56"/>
  <c r="U56"/>
  <c r="V56"/>
  <c r="X56"/>
  <c r="M57"/>
  <c r="N57"/>
  <c r="P57"/>
  <c r="Q57"/>
  <c r="T57"/>
  <c r="U57"/>
  <c r="V57"/>
  <c r="X57"/>
  <c r="C58"/>
  <c r="M58"/>
  <c r="N58"/>
  <c r="P58"/>
  <c r="Q58"/>
  <c r="T58"/>
  <c r="U58"/>
  <c r="X58"/>
  <c r="I59"/>
  <c r="M59"/>
  <c r="N59"/>
  <c r="P59"/>
  <c r="Q59"/>
  <c r="T59"/>
  <c r="U59"/>
  <c r="V59"/>
  <c r="X59"/>
  <c r="I60"/>
  <c r="M60"/>
  <c r="N60"/>
  <c r="P60"/>
  <c r="Q60"/>
  <c r="T60"/>
  <c r="U60"/>
  <c r="V60"/>
  <c r="X60"/>
  <c r="M61"/>
  <c r="N61"/>
  <c r="P61"/>
  <c r="R61" s="1"/>
  <c r="Q61"/>
  <c r="T61"/>
  <c r="U61"/>
  <c r="V61"/>
  <c r="X61"/>
  <c r="M62"/>
  <c r="N62"/>
  <c r="P62"/>
  <c r="Q62"/>
  <c r="T62"/>
  <c r="U62"/>
  <c r="V62"/>
  <c r="X62"/>
  <c r="M63"/>
  <c r="N63"/>
  <c r="P63"/>
  <c r="Q63"/>
  <c r="T63"/>
  <c r="U63"/>
  <c r="V63"/>
  <c r="X63"/>
  <c r="M64"/>
  <c r="N64"/>
  <c r="P64"/>
  <c r="Q64"/>
  <c r="T64"/>
  <c r="U64"/>
  <c r="V64"/>
  <c r="X64"/>
  <c r="M65"/>
  <c r="N65"/>
  <c r="P65"/>
  <c r="R65" s="1"/>
  <c r="Q65"/>
  <c r="T65"/>
  <c r="U65"/>
  <c r="V65"/>
  <c r="X65"/>
  <c r="M66"/>
  <c r="N66"/>
  <c r="P66"/>
  <c r="Q66"/>
  <c r="T66"/>
  <c r="U66"/>
  <c r="V66"/>
  <c r="X66"/>
  <c r="C67"/>
  <c r="M67"/>
  <c r="N67"/>
  <c r="P67"/>
  <c r="Q67"/>
  <c r="T67"/>
  <c r="V67"/>
  <c r="X67"/>
  <c r="I68"/>
  <c r="M68"/>
  <c r="N68"/>
  <c r="P68"/>
  <c r="Q68"/>
  <c r="T68"/>
  <c r="U68"/>
  <c r="V68"/>
  <c r="X68"/>
  <c r="I69"/>
  <c r="M69"/>
  <c r="N69"/>
  <c r="P69"/>
  <c r="Q69"/>
  <c r="T69"/>
  <c r="U69"/>
  <c r="V69"/>
  <c r="X69"/>
  <c r="I70"/>
  <c r="M70"/>
  <c r="N70"/>
  <c r="P70"/>
  <c r="Q70"/>
  <c r="T70"/>
  <c r="U70"/>
  <c r="V70"/>
  <c r="X70"/>
  <c r="I71"/>
  <c r="M71"/>
  <c r="N71"/>
  <c r="P71"/>
  <c r="Q71"/>
  <c r="T71"/>
  <c r="U71"/>
  <c r="V71"/>
  <c r="X71"/>
  <c r="I72"/>
  <c r="M72"/>
  <c r="N72"/>
  <c r="P72"/>
  <c r="Q72"/>
  <c r="T72"/>
  <c r="U72"/>
  <c r="V72"/>
  <c r="X72"/>
  <c r="M73"/>
  <c r="N73"/>
  <c r="P73"/>
  <c r="Q73"/>
  <c r="T73"/>
  <c r="U73"/>
  <c r="V73"/>
  <c r="X73"/>
  <c r="M74"/>
  <c r="N74"/>
  <c r="P74"/>
  <c r="Q74"/>
  <c r="T74"/>
  <c r="U74"/>
  <c r="V74"/>
  <c r="X74"/>
  <c r="M75"/>
  <c r="N75"/>
  <c r="P75"/>
  <c r="Q75"/>
  <c r="T75"/>
  <c r="U75"/>
  <c r="V75"/>
  <c r="X75"/>
  <c r="M76"/>
  <c r="N76"/>
  <c r="P76"/>
  <c r="Q76"/>
  <c r="T76"/>
  <c r="U76"/>
  <c r="V76"/>
  <c r="X76"/>
  <c r="M77"/>
  <c r="N77"/>
  <c r="P77"/>
  <c r="Q77"/>
  <c r="T77"/>
  <c r="U77"/>
  <c r="V77"/>
  <c r="X77"/>
  <c r="M78"/>
  <c r="N78"/>
  <c r="P78"/>
  <c r="Q78"/>
  <c r="T78"/>
  <c r="U78"/>
  <c r="V78"/>
  <c r="X78"/>
  <c r="M79"/>
  <c r="N79"/>
  <c r="P79"/>
  <c r="Q79"/>
  <c r="T79"/>
  <c r="U79"/>
  <c r="V79"/>
  <c r="X79"/>
  <c r="M80"/>
  <c r="N80"/>
  <c r="P80"/>
  <c r="Q80"/>
  <c r="T80"/>
  <c r="U80"/>
  <c r="V80"/>
  <c r="X80"/>
  <c r="M81"/>
  <c r="N81"/>
  <c r="P81"/>
  <c r="Q81"/>
  <c r="T81"/>
  <c r="U81"/>
  <c r="V81"/>
  <c r="X81"/>
  <c r="M82"/>
  <c r="N82"/>
  <c r="P82"/>
  <c r="Q82"/>
  <c r="T82"/>
  <c r="U82"/>
  <c r="V82"/>
  <c r="X82"/>
  <c r="M83"/>
  <c r="N83"/>
  <c r="P83"/>
  <c r="R83" s="1"/>
  <c r="Q83"/>
  <c r="T83"/>
  <c r="U83"/>
  <c r="V83"/>
  <c r="X83"/>
  <c r="M84"/>
  <c r="N84"/>
  <c r="P84"/>
  <c r="Q84"/>
  <c r="T84"/>
  <c r="U84"/>
  <c r="V84"/>
  <c r="X84"/>
  <c r="M85"/>
  <c r="N85"/>
  <c r="P85"/>
  <c r="Q85"/>
  <c r="T85"/>
  <c r="U85"/>
  <c r="V85"/>
  <c r="X85"/>
  <c r="C86"/>
  <c r="T86"/>
  <c r="U86"/>
  <c r="X86"/>
  <c r="C87"/>
  <c r="M87"/>
  <c r="N87"/>
  <c r="P87"/>
  <c r="Q87"/>
  <c r="U87" s="1"/>
  <c r="T87"/>
  <c r="V87"/>
  <c r="X87"/>
  <c r="C88"/>
  <c r="M88"/>
  <c r="N88"/>
  <c r="T88" s="1"/>
  <c r="P88"/>
  <c r="Q88"/>
  <c r="U88"/>
  <c r="V88"/>
  <c r="X88"/>
  <c r="C89"/>
  <c r="T89"/>
  <c r="U89"/>
  <c r="X89"/>
  <c r="I90"/>
  <c r="M90"/>
  <c r="N90"/>
  <c r="P90"/>
  <c r="Q90"/>
  <c r="T90"/>
  <c r="U90"/>
  <c r="V90"/>
  <c r="X90"/>
  <c r="M91"/>
  <c r="N91"/>
  <c r="P91"/>
  <c r="Q91"/>
  <c r="T91"/>
  <c r="U91"/>
  <c r="V91"/>
  <c r="X91"/>
  <c r="M92"/>
  <c r="N92"/>
  <c r="P92"/>
  <c r="Q92"/>
  <c r="T92"/>
  <c r="U92"/>
  <c r="V92"/>
  <c r="X92"/>
  <c r="M93"/>
  <c r="N93"/>
  <c r="P93"/>
  <c r="Q93"/>
  <c r="T93"/>
  <c r="U93"/>
  <c r="V93"/>
  <c r="X93"/>
  <c r="M94"/>
  <c r="N94"/>
  <c r="P94"/>
  <c r="Q94"/>
  <c r="R94"/>
  <c r="T94"/>
  <c r="U94"/>
  <c r="V94"/>
  <c r="X94"/>
  <c r="M95"/>
  <c r="N95"/>
  <c r="P95"/>
  <c r="Q95"/>
  <c r="T95"/>
  <c r="U95"/>
  <c r="V95"/>
  <c r="X95"/>
  <c r="M96"/>
  <c r="N96"/>
  <c r="P96"/>
  <c r="Q96"/>
  <c r="R96" s="1"/>
  <c r="T96"/>
  <c r="U96"/>
  <c r="V96"/>
  <c r="X96"/>
  <c r="M97"/>
  <c r="N97"/>
  <c r="P97"/>
  <c r="Q97"/>
  <c r="R97" s="1"/>
  <c r="T97"/>
  <c r="U97"/>
  <c r="V97"/>
  <c r="X97"/>
  <c r="C98"/>
  <c r="T98"/>
  <c r="V98"/>
  <c r="X98"/>
  <c r="C99"/>
  <c r="M99"/>
  <c r="N99"/>
  <c r="P99"/>
  <c r="Q99"/>
  <c r="T99"/>
  <c r="U99"/>
  <c r="X99"/>
  <c r="I100"/>
  <c r="M100"/>
  <c r="N100"/>
  <c r="P100"/>
  <c r="Q100"/>
  <c r="T100"/>
  <c r="U100"/>
  <c r="V100"/>
  <c r="X100"/>
  <c r="I101"/>
  <c r="M101"/>
  <c r="N101"/>
  <c r="P101"/>
  <c r="Q101"/>
  <c r="T101"/>
  <c r="U101"/>
  <c r="V101"/>
  <c r="X101"/>
  <c r="I102"/>
  <c r="M102"/>
  <c r="N102"/>
  <c r="P102"/>
  <c r="Q102"/>
  <c r="T102"/>
  <c r="U102"/>
  <c r="V102"/>
  <c r="X102"/>
  <c r="I103"/>
  <c r="M103"/>
  <c r="N103"/>
  <c r="P103"/>
  <c r="Q103"/>
  <c r="R103" s="1"/>
  <c r="T103"/>
  <c r="U103"/>
  <c r="V103"/>
  <c r="X103"/>
  <c r="I104"/>
  <c r="M104"/>
  <c r="N104"/>
  <c r="P104"/>
  <c r="Q104"/>
  <c r="T104"/>
  <c r="U104"/>
  <c r="V104"/>
  <c r="X104"/>
  <c r="M105"/>
  <c r="N105"/>
  <c r="P105"/>
  <c r="Q105"/>
  <c r="T105"/>
  <c r="U105"/>
  <c r="V105"/>
  <c r="X105"/>
  <c r="M106"/>
  <c r="N106"/>
  <c r="P106"/>
  <c r="Q106"/>
  <c r="T106"/>
  <c r="U106"/>
  <c r="V106"/>
  <c r="X106"/>
  <c r="M107"/>
  <c r="N107"/>
  <c r="P107"/>
  <c r="Q107"/>
  <c r="T107"/>
  <c r="U107"/>
  <c r="V107"/>
  <c r="X107"/>
  <c r="M108"/>
  <c r="N108"/>
  <c r="P108"/>
  <c r="Q108"/>
  <c r="T108"/>
  <c r="U108"/>
  <c r="V108"/>
  <c r="X108"/>
  <c r="M109"/>
  <c r="N109"/>
  <c r="P109"/>
  <c r="Q109"/>
  <c r="T109"/>
  <c r="U109"/>
  <c r="V109"/>
  <c r="X109"/>
  <c r="M110"/>
  <c r="N110"/>
  <c r="P110"/>
  <c r="Q110"/>
  <c r="T110"/>
  <c r="U110"/>
  <c r="V110"/>
  <c r="X110"/>
  <c r="C111"/>
  <c r="M111"/>
  <c r="N111"/>
  <c r="P111"/>
  <c r="Q111"/>
  <c r="T111"/>
  <c r="U111"/>
  <c r="V111"/>
  <c r="X111"/>
  <c r="G111" s="1"/>
  <c r="I111" s="1"/>
  <c r="I114" s="1"/>
  <c r="C40" i="6" s="1"/>
  <c r="I112" i="9"/>
  <c r="M112"/>
  <c r="N112"/>
  <c r="P112"/>
  <c r="Q112"/>
  <c r="T112"/>
  <c r="U112"/>
  <c r="V112"/>
  <c r="X112"/>
  <c r="I113"/>
  <c r="M113"/>
  <c r="N113"/>
  <c r="P113"/>
  <c r="Q113"/>
  <c r="R113" s="1"/>
  <c r="T113"/>
  <c r="U113"/>
  <c r="V113"/>
  <c r="X113"/>
  <c r="M114"/>
  <c r="N114"/>
  <c r="P114"/>
  <c r="Q114"/>
  <c r="T114"/>
  <c r="U114"/>
  <c r="V114"/>
  <c r="X114"/>
  <c r="M115"/>
  <c r="N115"/>
  <c r="P115"/>
  <c r="Q115"/>
  <c r="T115"/>
  <c r="U115"/>
  <c r="V115"/>
  <c r="X115"/>
  <c r="M116"/>
  <c r="N116"/>
  <c r="P116"/>
  <c r="Q116"/>
  <c r="T116"/>
  <c r="U116"/>
  <c r="V116"/>
  <c r="X116"/>
  <c r="M117"/>
  <c r="N117"/>
  <c r="P117"/>
  <c r="Q117"/>
  <c r="T117"/>
  <c r="U117"/>
  <c r="V117"/>
  <c r="X117"/>
  <c r="M118"/>
  <c r="N118"/>
  <c r="P118"/>
  <c r="Q118"/>
  <c r="T118"/>
  <c r="U118"/>
  <c r="V118"/>
  <c r="X118"/>
  <c r="M119"/>
  <c r="N119"/>
  <c r="P119"/>
  <c r="Q119"/>
  <c r="R119"/>
  <c r="T119"/>
  <c r="U119"/>
  <c r="V119"/>
  <c r="X119"/>
  <c r="C120"/>
  <c r="M120"/>
  <c r="N120"/>
  <c r="P120"/>
  <c r="Q120"/>
  <c r="T120"/>
  <c r="U120"/>
  <c r="X120"/>
  <c r="C121"/>
  <c r="M121"/>
  <c r="N121"/>
  <c r="P121"/>
  <c r="Q121"/>
  <c r="T121"/>
  <c r="U121"/>
  <c r="X121"/>
  <c r="C122"/>
  <c r="M122"/>
  <c r="N122"/>
  <c r="P122"/>
  <c r="Q122"/>
  <c r="T122"/>
  <c r="U122"/>
  <c r="X122"/>
  <c r="C123"/>
  <c r="M123"/>
  <c r="N123"/>
  <c r="P123"/>
  <c r="Q123"/>
  <c r="T123"/>
  <c r="U123"/>
  <c r="X123"/>
  <c r="I124"/>
  <c r="M124"/>
  <c r="N124"/>
  <c r="P124"/>
  <c r="Q124"/>
  <c r="T124"/>
  <c r="U124"/>
  <c r="V124"/>
  <c r="X124"/>
  <c r="I125"/>
  <c r="M125"/>
  <c r="N125"/>
  <c r="P125"/>
  <c r="R125"/>
  <c r="Q125"/>
  <c r="T125"/>
  <c r="U125"/>
  <c r="V125"/>
  <c r="X125"/>
  <c r="M126"/>
  <c r="N126"/>
  <c r="P126"/>
  <c r="R126" s="1"/>
  <c r="Q126"/>
  <c r="T126"/>
  <c r="U126"/>
  <c r="V126"/>
  <c r="X126"/>
  <c r="M127"/>
  <c r="N127"/>
  <c r="P127"/>
  <c r="R127" s="1"/>
  <c r="Q127"/>
  <c r="T127"/>
  <c r="U127"/>
  <c r="V127"/>
  <c r="X127"/>
  <c r="M128"/>
  <c r="N128"/>
  <c r="P128"/>
  <c r="Q128"/>
  <c r="T128"/>
  <c r="U128"/>
  <c r="V128"/>
  <c r="X128"/>
  <c r="M129"/>
  <c r="N129"/>
  <c r="P129"/>
  <c r="Q129"/>
  <c r="T129"/>
  <c r="U129"/>
  <c r="V129"/>
  <c r="X129"/>
  <c r="M130"/>
  <c r="N130"/>
  <c r="P130"/>
  <c r="Q130"/>
  <c r="T130"/>
  <c r="U130"/>
  <c r="V130"/>
  <c r="X130"/>
  <c r="M131"/>
  <c r="N131"/>
  <c r="P131"/>
  <c r="Q131"/>
  <c r="T131"/>
  <c r="U131"/>
  <c r="V131"/>
  <c r="X131"/>
  <c r="C132"/>
  <c r="M132"/>
  <c r="N132"/>
  <c r="P132"/>
  <c r="Q132"/>
  <c r="T132"/>
  <c r="V132"/>
  <c r="X132"/>
  <c r="I133"/>
  <c r="M133"/>
  <c r="N133"/>
  <c r="P133"/>
  <c r="Q133"/>
  <c r="T133"/>
  <c r="U133"/>
  <c r="V133"/>
  <c r="X133"/>
  <c r="I134"/>
  <c r="M134"/>
  <c r="N134"/>
  <c r="P134"/>
  <c r="Q134"/>
  <c r="T134"/>
  <c r="U134"/>
  <c r="V134"/>
  <c r="X134"/>
  <c r="I135"/>
  <c r="M135"/>
  <c r="N135"/>
  <c r="P135"/>
  <c r="Q135"/>
  <c r="R135" s="1"/>
  <c r="T135"/>
  <c r="U135"/>
  <c r="V135"/>
  <c r="X135"/>
  <c r="I136"/>
  <c r="M136"/>
  <c r="N136"/>
  <c r="P136"/>
  <c r="Q136"/>
  <c r="T136"/>
  <c r="U136"/>
  <c r="V136"/>
  <c r="X136"/>
  <c r="I137"/>
  <c r="M137"/>
  <c r="N137"/>
  <c r="P137"/>
  <c r="Q137"/>
  <c r="T137"/>
  <c r="U137"/>
  <c r="V137"/>
  <c r="X137"/>
  <c r="I138"/>
  <c r="M138"/>
  <c r="N138"/>
  <c r="P138"/>
  <c r="Q138"/>
  <c r="T138"/>
  <c r="U138"/>
  <c r="V138"/>
  <c r="X138"/>
  <c r="I139"/>
  <c r="M139"/>
  <c r="N139"/>
  <c r="P139"/>
  <c r="Q139"/>
  <c r="T139"/>
  <c r="U139"/>
  <c r="V139"/>
  <c r="X139"/>
  <c r="I140"/>
  <c r="M140"/>
  <c r="N140"/>
  <c r="P140"/>
  <c r="Q140"/>
  <c r="T140"/>
  <c r="U140"/>
  <c r="V140"/>
  <c r="X140"/>
  <c r="M141"/>
  <c r="N141"/>
  <c r="P141"/>
  <c r="R141" s="1"/>
  <c r="Q141"/>
  <c r="T141"/>
  <c r="U141"/>
  <c r="V141"/>
  <c r="X141"/>
  <c r="C13" i="8"/>
  <c r="T13"/>
  <c r="U13"/>
  <c r="X13"/>
  <c r="C14"/>
  <c r="T14"/>
  <c r="U14"/>
  <c r="X14"/>
  <c r="C15"/>
  <c r="T15"/>
  <c r="V15"/>
  <c r="X15"/>
  <c r="C16"/>
  <c r="T16"/>
  <c r="V16"/>
  <c r="X16"/>
  <c r="C17"/>
  <c r="T17"/>
  <c r="V17"/>
  <c r="X17"/>
  <c r="C18"/>
  <c r="M18"/>
  <c r="N18"/>
  <c r="P18"/>
  <c r="Q18"/>
  <c r="T18"/>
  <c r="V18"/>
  <c r="X18"/>
  <c r="C19"/>
  <c r="M19"/>
  <c r="N19"/>
  <c r="P19"/>
  <c r="Q19"/>
  <c r="T19"/>
  <c r="V19"/>
  <c r="X19"/>
  <c r="C20"/>
  <c r="M20"/>
  <c r="N20"/>
  <c r="P20"/>
  <c r="Q20"/>
  <c r="T20"/>
  <c r="U20"/>
  <c r="X20"/>
  <c r="C21"/>
  <c r="M21"/>
  <c r="N21"/>
  <c r="P21"/>
  <c r="Q21"/>
  <c r="T21"/>
  <c r="V21"/>
  <c r="X21"/>
  <c r="C22"/>
  <c r="G22"/>
  <c r="I22" s="1"/>
  <c r="M22"/>
  <c r="N22"/>
  <c r="P22"/>
  <c r="Q22"/>
  <c r="T22"/>
  <c r="U22"/>
  <c r="V22"/>
  <c r="X22"/>
  <c r="I23"/>
  <c r="M23"/>
  <c r="N23"/>
  <c r="P23"/>
  <c r="Q23"/>
  <c r="T23"/>
  <c r="U23"/>
  <c r="V23"/>
  <c r="X23"/>
  <c r="I24"/>
  <c r="M24"/>
  <c r="N24"/>
  <c r="P24"/>
  <c r="Q24"/>
  <c r="T24"/>
  <c r="U24"/>
  <c r="V24"/>
  <c r="X24"/>
  <c r="M25"/>
  <c r="N25"/>
  <c r="P25"/>
  <c r="Q25"/>
  <c r="T25"/>
  <c r="U25"/>
  <c r="V25"/>
  <c r="X25"/>
  <c r="M26"/>
  <c r="N26"/>
  <c r="P26"/>
  <c r="Q26"/>
  <c r="T26"/>
  <c r="U26"/>
  <c r="V26"/>
  <c r="X26"/>
  <c r="M27"/>
  <c r="N27"/>
  <c r="P27"/>
  <c r="R27" s="1"/>
  <c r="Q27"/>
  <c r="T27"/>
  <c r="U27"/>
  <c r="V27"/>
  <c r="X27"/>
  <c r="M28"/>
  <c r="N28"/>
  <c r="P28"/>
  <c r="Q28"/>
  <c r="T28"/>
  <c r="U28"/>
  <c r="V28"/>
  <c r="X28"/>
  <c r="M29"/>
  <c r="N29"/>
  <c r="P29"/>
  <c r="Q29"/>
  <c r="T29"/>
  <c r="U29"/>
  <c r="V29"/>
  <c r="X29"/>
  <c r="M30"/>
  <c r="N30"/>
  <c r="P30"/>
  <c r="R30" s="1"/>
  <c r="Q30"/>
  <c r="T30"/>
  <c r="U30"/>
  <c r="V30"/>
  <c r="X30"/>
  <c r="C31"/>
  <c r="T31"/>
  <c r="U31"/>
  <c r="X31"/>
  <c r="C32"/>
  <c r="M32"/>
  <c r="N32"/>
  <c r="P32"/>
  <c r="Q32"/>
  <c r="T32"/>
  <c r="U32"/>
  <c r="X32"/>
  <c r="C33"/>
  <c r="T33"/>
  <c r="V33"/>
  <c r="X33"/>
  <c r="C34"/>
  <c r="T34"/>
  <c r="V34"/>
  <c r="X34"/>
  <c r="C35"/>
  <c r="M35"/>
  <c r="N35"/>
  <c r="P35"/>
  <c r="Q35"/>
  <c r="T35"/>
  <c r="U35"/>
  <c r="X35"/>
  <c r="C36"/>
  <c r="M36"/>
  <c r="N36"/>
  <c r="P36"/>
  <c r="Q36"/>
  <c r="T36"/>
  <c r="U36"/>
  <c r="X36"/>
  <c r="C37"/>
  <c r="M37"/>
  <c r="N37"/>
  <c r="P37"/>
  <c r="Q37"/>
  <c r="T37"/>
  <c r="V37"/>
  <c r="X37"/>
  <c r="C38"/>
  <c r="M38"/>
  <c r="N38"/>
  <c r="P38"/>
  <c r="Q38"/>
  <c r="T38"/>
  <c r="U38"/>
  <c r="V38"/>
  <c r="X38"/>
  <c r="G38" s="1"/>
  <c r="I38" s="1"/>
  <c r="C39"/>
  <c r="M39"/>
  <c r="N39"/>
  <c r="P39"/>
  <c r="R39" s="1"/>
  <c r="Q39"/>
  <c r="T39"/>
  <c r="U39"/>
  <c r="V39"/>
  <c r="X39"/>
  <c r="G39" s="1"/>
  <c r="I39" s="1"/>
  <c r="I40"/>
  <c r="M40"/>
  <c r="N40"/>
  <c r="P40"/>
  <c r="Q40"/>
  <c r="T40"/>
  <c r="U40"/>
  <c r="V40"/>
  <c r="X40"/>
  <c r="I41"/>
  <c r="M41"/>
  <c r="N41"/>
  <c r="P41"/>
  <c r="Q41"/>
  <c r="T41"/>
  <c r="U41"/>
  <c r="V41"/>
  <c r="X41"/>
  <c r="I42"/>
  <c r="M42"/>
  <c r="N42"/>
  <c r="P42"/>
  <c r="Q42"/>
  <c r="R42" s="1"/>
  <c r="T42"/>
  <c r="U42"/>
  <c r="V42"/>
  <c r="X42"/>
  <c r="I43"/>
  <c r="M43"/>
  <c r="N43"/>
  <c r="P43"/>
  <c r="Q43"/>
  <c r="T43"/>
  <c r="U43"/>
  <c r="V43"/>
  <c r="X43"/>
  <c r="I44"/>
  <c r="M44"/>
  <c r="N44"/>
  <c r="P44"/>
  <c r="Q44"/>
  <c r="T44"/>
  <c r="U44"/>
  <c r="V44"/>
  <c r="X44"/>
  <c r="I45"/>
  <c r="M45"/>
  <c r="N45"/>
  <c r="P45"/>
  <c r="Q45"/>
  <c r="T45"/>
  <c r="U45"/>
  <c r="V45"/>
  <c r="X45"/>
  <c r="I46"/>
  <c r="M46"/>
  <c r="N46"/>
  <c r="P46"/>
  <c r="Q46"/>
  <c r="R46" s="1"/>
  <c r="T46"/>
  <c r="U46"/>
  <c r="V46"/>
  <c r="X46"/>
  <c r="M47"/>
  <c r="N47"/>
  <c r="P47"/>
  <c r="Q47"/>
  <c r="T47"/>
  <c r="U47"/>
  <c r="V47"/>
  <c r="X47"/>
  <c r="M48"/>
  <c r="N48"/>
  <c r="P48"/>
  <c r="Q48"/>
  <c r="R48" s="1"/>
  <c r="T48"/>
  <c r="U48"/>
  <c r="V48"/>
  <c r="X48"/>
  <c r="M49"/>
  <c r="N49"/>
  <c r="P49"/>
  <c r="Q49"/>
  <c r="T49"/>
  <c r="U49"/>
  <c r="V49"/>
  <c r="X49"/>
  <c r="M50"/>
  <c r="N50"/>
  <c r="P50"/>
  <c r="Q50"/>
  <c r="T50"/>
  <c r="U50"/>
  <c r="V50"/>
  <c r="X50"/>
  <c r="M51"/>
  <c r="N51"/>
  <c r="P51"/>
  <c r="Q51"/>
  <c r="T51"/>
  <c r="U51"/>
  <c r="V51"/>
  <c r="X51"/>
  <c r="M52"/>
  <c r="N52"/>
  <c r="P52"/>
  <c r="Q52"/>
  <c r="T52"/>
  <c r="U52"/>
  <c r="V52"/>
  <c r="X52"/>
  <c r="C53"/>
  <c r="T53"/>
  <c r="U53"/>
  <c r="X53"/>
  <c r="C54"/>
  <c r="M54"/>
  <c r="N54"/>
  <c r="P54"/>
  <c r="Q54"/>
  <c r="T54"/>
  <c r="U54"/>
  <c r="X54"/>
  <c r="C55"/>
  <c r="T55"/>
  <c r="V55"/>
  <c r="X55"/>
  <c r="C56"/>
  <c r="M56"/>
  <c r="N56"/>
  <c r="P56"/>
  <c r="Q56"/>
  <c r="T56"/>
  <c r="U56"/>
  <c r="X56"/>
  <c r="I57"/>
  <c r="M57"/>
  <c r="N57"/>
  <c r="P57"/>
  <c r="Q57"/>
  <c r="T57"/>
  <c r="U57"/>
  <c r="V57"/>
  <c r="X57"/>
  <c r="I58"/>
  <c r="M58"/>
  <c r="N58"/>
  <c r="P58"/>
  <c r="Q58"/>
  <c r="T58"/>
  <c r="U58"/>
  <c r="V58"/>
  <c r="X58"/>
  <c r="I59"/>
  <c r="M59"/>
  <c r="N59"/>
  <c r="P59"/>
  <c r="Q59"/>
  <c r="T59"/>
  <c r="U59"/>
  <c r="V59"/>
  <c r="X59"/>
  <c r="M60"/>
  <c r="N60"/>
  <c r="P60"/>
  <c r="Q60"/>
  <c r="T60"/>
  <c r="U60"/>
  <c r="V60"/>
  <c r="X60"/>
  <c r="M61"/>
  <c r="N61"/>
  <c r="P61"/>
  <c r="Q61"/>
  <c r="T61"/>
  <c r="U61"/>
  <c r="V61"/>
  <c r="X61"/>
  <c r="M62"/>
  <c r="N62"/>
  <c r="P62"/>
  <c r="Q62"/>
  <c r="T62"/>
  <c r="U62"/>
  <c r="V62"/>
  <c r="X62"/>
  <c r="M63"/>
  <c r="N63"/>
  <c r="P63"/>
  <c r="Q63"/>
  <c r="T63"/>
  <c r="U63"/>
  <c r="V63"/>
  <c r="X63"/>
  <c r="M64"/>
  <c r="N64"/>
  <c r="P64"/>
  <c r="Q64"/>
  <c r="T64"/>
  <c r="U64"/>
  <c r="V64"/>
  <c r="X64"/>
  <c r="M65"/>
  <c r="N65"/>
  <c r="P65"/>
  <c r="Q65"/>
  <c r="T65"/>
  <c r="U65"/>
  <c r="V65"/>
  <c r="X65"/>
  <c r="C66"/>
  <c r="M66"/>
  <c r="N66"/>
  <c r="P66"/>
  <c r="Q66"/>
  <c r="R66" s="1"/>
  <c r="T66"/>
  <c r="U66"/>
  <c r="X66"/>
  <c r="C67"/>
  <c r="T67"/>
  <c r="V67"/>
  <c r="X67"/>
  <c r="C68"/>
  <c r="M68"/>
  <c r="N68"/>
  <c r="P68"/>
  <c r="Q68"/>
  <c r="R68" s="1"/>
  <c r="T68"/>
  <c r="V68"/>
  <c r="X68"/>
  <c r="C69"/>
  <c r="M69"/>
  <c r="N69"/>
  <c r="P69"/>
  <c r="Q69"/>
  <c r="T69"/>
  <c r="V69"/>
  <c r="X69"/>
  <c r="C70"/>
  <c r="M70"/>
  <c r="N70"/>
  <c r="P70"/>
  <c r="Q70"/>
  <c r="T70"/>
  <c r="V70"/>
  <c r="X70"/>
  <c r="C71"/>
  <c r="M71"/>
  <c r="N71"/>
  <c r="P71"/>
  <c r="Q71"/>
  <c r="T71"/>
  <c r="U71"/>
  <c r="X71"/>
  <c r="C72"/>
  <c r="M72"/>
  <c r="N72"/>
  <c r="P72"/>
  <c r="Q72"/>
  <c r="T72"/>
  <c r="U72"/>
  <c r="X72"/>
  <c r="I73"/>
  <c r="M73"/>
  <c r="N73"/>
  <c r="P73"/>
  <c r="Q73"/>
  <c r="T73"/>
  <c r="U73"/>
  <c r="V73"/>
  <c r="X73"/>
  <c r="I74"/>
  <c r="M74"/>
  <c r="N74"/>
  <c r="P74"/>
  <c r="Q74"/>
  <c r="T74"/>
  <c r="U74"/>
  <c r="V74"/>
  <c r="X74"/>
  <c r="M75"/>
  <c r="N75"/>
  <c r="P75"/>
  <c r="Q75"/>
  <c r="T75"/>
  <c r="U75"/>
  <c r="V75"/>
  <c r="X75"/>
  <c r="M76"/>
  <c r="N76"/>
  <c r="P76"/>
  <c r="Q76"/>
  <c r="T76"/>
  <c r="U76"/>
  <c r="V76"/>
  <c r="X76"/>
  <c r="M77"/>
  <c r="N77"/>
  <c r="P77"/>
  <c r="Q77"/>
  <c r="R77"/>
  <c r="T77"/>
  <c r="U77"/>
  <c r="V77"/>
  <c r="X77"/>
  <c r="M78"/>
  <c r="N78"/>
  <c r="P78"/>
  <c r="Q78"/>
  <c r="T78"/>
  <c r="U78"/>
  <c r="V78"/>
  <c r="X78"/>
  <c r="M79"/>
  <c r="N79"/>
  <c r="P79"/>
  <c r="Q79"/>
  <c r="R79" s="1"/>
  <c r="T79"/>
  <c r="U79"/>
  <c r="V79"/>
  <c r="X79"/>
  <c r="M80"/>
  <c r="N80"/>
  <c r="P80"/>
  <c r="Q80"/>
  <c r="T80"/>
  <c r="U80"/>
  <c r="V80"/>
  <c r="X80"/>
  <c r="C81"/>
  <c r="T81"/>
  <c r="V81"/>
  <c r="X81"/>
  <c r="C82"/>
  <c r="M82"/>
  <c r="N82"/>
  <c r="P82"/>
  <c r="R82" s="1"/>
  <c r="Q82"/>
  <c r="T82"/>
  <c r="U82"/>
  <c r="X82"/>
  <c r="C83"/>
  <c r="T83"/>
  <c r="V83"/>
  <c r="X83"/>
  <c r="C84"/>
  <c r="M84"/>
  <c r="N84"/>
  <c r="P84"/>
  <c r="Q84"/>
  <c r="T84"/>
  <c r="U84"/>
  <c r="X84"/>
  <c r="C85"/>
  <c r="M85"/>
  <c r="N85"/>
  <c r="P85"/>
  <c r="Q85"/>
  <c r="T85"/>
  <c r="U85"/>
  <c r="X85"/>
  <c r="C86"/>
  <c r="M86"/>
  <c r="N86"/>
  <c r="P86"/>
  <c r="Q86"/>
  <c r="T86"/>
  <c r="U86"/>
  <c r="X86"/>
  <c r="C87"/>
  <c r="M87"/>
  <c r="N87"/>
  <c r="P87"/>
  <c r="Q87"/>
  <c r="T87"/>
  <c r="U87"/>
  <c r="X87"/>
  <c r="C88"/>
  <c r="M88"/>
  <c r="N88"/>
  <c r="P88"/>
  <c r="Q88"/>
  <c r="T88"/>
  <c r="U88"/>
  <c r="X88"/>
  <c r="C89"/>
  <c r="M89"/>
  <c r="N89"/>
  <c r="P89"/>
  <c r="Q89"/>
  <c r="T89"/>
  <c r="U89"/>
  <c r="X89"/>
  <c r="C90"/>
  <c r="M90"/>
  <c r="N90"/>
  <c r="P90"/>
  <c r="Q90"/>
  <c r="T90"/>
  <c r="U90"/>
  <c r="X90"/>
  <c r="C91"/>
  <c r="M91"/>
  <c r="N91"/>
  <c r="P91"/>
  <c r="Q91"/>
  <c r="T91"/>
  <c r="U91"/>
  <c r="X91"/>
  <c r="C92"/>
  <c r="M92"/>
  <c r="N92"/>
  <c r="P92"/>
  <c r="Q92"/>
  <c r="T92"/>
  <c r="U92"/>
  <c r="X92"/>
  <c r="C93"/>
  <c r="T93"/>
  <c r="U93"/>
  <c r="X93"/>
  <c r="C94"/>
  <c r="M94"/>
  <c r="N94"/>
  <c r="P94"/>
  <c r="Q94"/>
  <c r="T94"/>
  <c r="U94"/>
  <c r="X94"/>
  <c r="C95"/>
  <c r="M95"/>
  <c r="N95"/>
  <c r="P95"/>
  <c r="Q95"/>
  <c r="T95"/>
  <c r="U95"/>
  <c r="X95"/>
  <c r="C96"/>
  <c r="M96"/>
  <c r="N96"/>
  <c r="P96"/>
  <c r="R96" s="1"/>
  <c r="Q96"/>
  <c r="T96"/>
  <c r="U96"/>
  <c r="X96"/>
  <c r="C97"/>
  <c r="T97"/>
  <c r="U97"/>
  <c r="X97"/>
  <c r="C98"/>
  <c r="M98"/>
  <c r="N98"/>
  <c r="P98"/>
  <c r="Q98"/>
  <c r="T98"/>
  <c r="U98"/>
  <c r="X98"/>
  <c r="C99"/>
  <c r="M99"/>
  <c r="N99"/>
  <c r="P99"/>
  <c r="Q99"/>
  <c r="T99"/>
  <c r="U99"/>
  <c r="X99"/>
  <c r="C100"/>
  <c r="M100"/>
  <c r="N100"/>
  <c r="P100"/>
  <c r="Q100"/>
  <c r="T100"/>
  <c r="U100"/>
  <c r="X100"/>
  <c r="C101"/>
  <c r="M101"/>
  <c r="N101"/>
  <c r="P101"/>
  <c r="Q101"/>
  <c r="T101"/>
  <c r="U101"/>
  <c r="X101"/>
  <c r="C102"/>
  <c r="M102"/>
  <c r="N102"/>
  <c r="P102"/>
  <c r="Q102"/>
  <c r="T102"/>
  <c r="U102"/>
  <c r="X102"/>
  <c r="C103"/>
  <c r="T103"/>
  <c r="U103"/>
  <c r="X103"/>
  <c r="C104"/>
  <c r="M104"/>
  <c r="N104"/>
  <c r="P104"/>
  <c r="Q104"/>
  <c r="T104"/>
  <c r="V104"/>
  <c r="X104"/>
  <c r="C105"/>
  <c r="M105"/>
  <c r="N105"/>
  <c r="P105"/>
  <c r="Q105"/>
  <c r="T105"/>
  <c r="V105"/>
  <c r="X105"/>
  <c r="C106"/>
  <c r="M106"/>
  <c r="N106"/>
  <c r="P106"/>
  <c r="Q106"/>
  <c r="T106"/>
  <c r="V106"/>
  <c r="X106"/>
  <c r="C107"/>
  <c r="M107"/>
  <c r="N107"/>
  <c r="P107"/>
  <c r="Q107"/>
  <c r="T107"/>
  <c r="V107"/>
  <c r="X107"/>
  <c r="C108"/>
  <c r="M108"/>
  <c r="N108"/>
  <c r="P108"/>
  <c r="Q108"/>
  <c r="T108"/>
  <c r="V108"/>
  <c r="X108"/>
  <c r="C109"/>
  <c r="M109"/>
  <c r="N109"/>
  <c r="P109"/>
  <c r="Q109"/>
  <c r="T109"/>
  <c r="V109"/>
  <c r="X109"/>
  <c r="C110"/>
  <c r="M110"/>
  <c r="N110"/>
  <c r="P110"/>
  <c r="Q110"/>
  <c r="T110"/>
  <c r="V110"/>
  <c r="X110"/>
  <c r="C111"/>
  <c r="M111"/>
  <c r="N111"/>
  <c r="P111"/>
  <c r="Q111"/>
  <c r="T111"/>
  <c r="V111"/>
  <c r="X111"/>
  <c r="C112"/>
  <c r="M112"/>
  <c r="N112"/>
  <c r="P112"/>
  <c r="Q112"/>
  <c r="T112"/>
  <c r="V112"/>
  <c r="X112"/>
  <c r="C113"/>
  <c r="M113"/>
  <c r="N113"/>
  <c r="P113"/>
  <c r="Q113"/>
  <c r="R113" s="1"/>
  <c r="T113"/>
  <c r="V113"/>
  <c r="X113"/>
  <c r="C114"/>
  <c r="M114"/>
  <c r="N114"/>
  <c r="P114"/>
  <c r="Q114"/>
  <c r="R114" s="1"/>
  <c r="U114" s="1"/>
  <c r="W114" s="1"/>
  <c r="G114" s="1"/>
  <c r="I114" s="1"/>
  <c r="T114"/>
  <c r="V114"/>
  <c r="X114"/>
  <c r="C115"/>
  <c r="M115"/>
  <c r="N115"/>
  <c r="P115"/>
  <c r="Q115"/>
  <c r="T115"/>
  <c r="V115"/>
  <c r="X115"/>
  <c r="C116"/>
  <c r="M116"/>
  <c r="N116"/>
  <c r="O116" s="1"/>
  <c r="S116" s="1"/>
  <c r="P116"/>
  <c r="Q116"/>
  <c r="R116" s="1"/>
  <c r="T116"/>
  <c r="U116"/>
  <c r="V116"/>
  <c r="X116"/>
  <c r="G116" s="1"/>
  <c r="I116" s="1"/>
  <c r="C117"/>
  <c r="M117"/>
  <c r="O117" s="1"/>
  <c r="S117" s="1"/>
  <c r="N117"/>
  <c r="P117"/>
  <c r="Q117"/>
  <c r="R117"/>
  <c r="T117"/>
  <c r="U117"/>
  <c r="V117"/>
  <c r="X117"/>
  <c r="G117" s="1"/>
  <c r="I117" s="1"/>
  <c r="C118"/>
  <c r="M118"/>
  <c r="O118" s="1"/>
  <c r="N118"/>
  <c r="P118"/>
  <c r="R118" s="1"/>
  <c r="Q118"/>
  <c r="T118"/>
  <c r="W118" s="1"/>
  <c r="U118"/>
  <c r="V118"/>
  <c r="X118"/>
  <c r="G118"/>
  <c r="I118" s="1"/>
  <c r="C119"/>
  <c r="M119"/>
  <c r="N119"/>
  <c r="P119"/>
  <c r="R119" s="1"/>
  <c r="Q119"/>
  <c r="T119"/>
  <c r="W119" s="1"/>
  <c r="U119"/>
  <c r="V119"/>
  <c r="X119"/>
  <c r="G119" s="1"/>
  <c r="I119" s="1"/>
  <c r="M120"/>
  <c r="N120"/>
  <c r="P120"/>
  <c r="R120" s="1"/>
  <c r="S120" s="1"/>
  <c r="Q120"/>
  <c r="T120"/>
  <c r="W120" s="1"/>
  <c r="U120"/>
  <c r="V120"/>
  <c r="X120"/>
  <c r="M121"/>
  <c r="O121" s="1"/>
  <c r="S121" s="1"/>
  <c r="N121"/>
  <c r="P121"/>
  <c r="Q121"/>
  <c r="T121"/>
  <c r="U121"/>
  <c r="V121"/>
  <c r="X121"/>
  <c r="M122"/>
  <c r="N122"/>
  <c r="P122"/>
  <c r="R122" s="1"/>
  <c r="Q122"/>
  <c r="T122"/>
  <c r="W122" s="1"/>
  <c r="U122"/>
  <c r="V122"/>
  <c r="X122"/>
  <c r="M123"/>
  <c r="N123"/>
  <c r="P123"/>
  <c r="Q123"/>
  <c r="T123"/>
  <c r="U123"/>
  <c r="V123"/>
  <c r="X123"/>
  <c r="M124"/>
  <c r="O124" s="1"/>
  <c r="N124"/>
  <c r="P124"/>
  <c r="Q124"/>
  <c r="T124"/>
  <c r="W124" s="1"/>
  <c r="U124"/>
  <c r="V124"/>
  <c r="X124"/>
  <c r="M125"/>
  <c r="N125"/>
  <c r="P125"/>
  <c r="Q125"/>
  <c r="T125"/>
  <c r="U125"/>
  <c r="V125"/>
  <c r="X125"/>
  <c r="A1" i="6"/>
  <c r="D11"/>
  <c r="D14"/>
  <c r="D29"/>
  <c r="D45"/>
  <c r="D43"/>
  <c r="C46"/>
  <c r="C47"/>
  <c r="C48"/>
  <c r="D48"/>
  <c r="D53"/>
  <c r="C12" i="11" s="1"/>
  <c r="B51" i="6"/>
  <c r="D51"/>
  <c r="B52"/>
  <c r="A1" i="5"/>
  <c r="A3"/>
  <c r="B42"/>
  <c r="D42"/>
  <c r="B43"/>
  <c r="C72"/>
  <c r="D72"/>
  <c r="C76"/>
  <c r="D76"/>
  <c r="C1" i="4"/>
  <c r="C2"/>
  <c r="E15"/>
  <c r="F15"/>
  <c r="E16"/>
  <c r="F16"/>
  <c r="E18"/>
  <c r="F18"/>
  <c r="E24"/>
  <c r="F24"/>
  <c r="E26"/>
  <c r="F26"/>
  <c r="E28"/>
  <c r="F28"/>
  <c r="E29"/>
  <c r="F29"/>
  <c r="E30"/>
  <c r="F30"/>
  <c r="E32"/>
  <c r="F32"/>
  <c r="E37"/>
  <c r="F37"/>
  <c r="E39"/>
  <c r="F39"/>
  <c r="E40"/>
  <c r="F40"/>
  <c r="E41"/>
  <c r="F41"/>
  <c r="E42"/>
  <c r="F42"/>
  <c r="E54"/>
  <c r="F54"/>
  <c r="E55"/>
  <c r="F55"/>
  <c r="E56"/>
  <c r="F56"/>
  <c r="E57"/>
  <c r="F57"/>
  <c r="E58"/>
  <c r="F58"/>
  <c r="E63"/>
  <c r="F63"/>
  <c r="E65"/>
  <c r="F65"/>
  <c r="E66"/>
  <c r="F66"/>
  <c r="E68"/>
  <c r="F68"/>
  <c r="E69"/>
  <c r="F69"/>
  <c r="E70"/>
  <c r="F70"/>
  <c r="D77"/>
  <c r="F77"/>
  <c r="D78"/>
  <c r="C1" i="3"/>
  <c r="B5" i="9" s="1"/>
  <c r="C2" i="3"/>
  <c r="B12" i="11" s="1"/>
  <c r="C3" i="3"/>
  <c r="F5" i="4" s="1"/>
  <c r="F5" i="3"/>
  <c r="F6"/>
  <c r="F7"/>
  <c r="D9"/>
  <c r="E9"/>
  <c r="F10"/>
  <c r="F11"/>
  <c r="D12"/>
  <c r="E12"/>
  <c r="F13"/>
  <c r="F14"/>
  <c r="D15"/>
  <c r="E15"/>
  <c r="F16"/>
  <c r="F17"/>
  <c r="D19"/>
  <c r="F19" s="1"/>
  <c r="F20"/>
  <c r="F21"/>
  <c r="F22"/>
  <c r="F23"/>
  <c r="F24"/>
  <c r="F25"/>
  <c r="D26"/>
  <c r="E26"/>
  <c r="F27"/>
  <c r="F28"/>
  <c r="F29"/>
  <c r="F30"/>
  <c r="F31"/>
  <c r="F32"/>
  <c r="F33"/>
  <c r="F34"/>
  <c r="F35"/>
  <c r="D36"/>
  <c r="M14" i="8"/>
  <c r="E36" i="3"/>
  <c r="E18"/>
  <c r="N13" i="8" s="1"/>
  <c r="N14"/>
  <c r="F37" i="3"/>
  <c r="F38"/>
  <c r="D40"/>
  <c r="E40"/>
  <c r="F62" i="4" s="1"/>
  <c r="F41" i="3"/>
  <c r="F42"/>
  <c r="F43"/>
  <c r="F44"/>
  <c r="F45"/>
  <c r="F46"/>
  <c r="D47"/>
  <c r="E47"/>
  <c r="F48"/>
  <c r="F49"/>
  <c r="F50"/>
  <c r="F51"/>
  <c r="F52"/>
  <c r="F53"/>
  <c r="F54"/>
  <c r="F55"/>
  <c r="F56"/>
  <c r="D58"/>
  <c r="F58"/>
  <c r="E58"/>
  <c r="F59"/>
  <c r="F60"/>
  <c r="D61"/>
  <c r="E61"/>
  <c r="F62"/>
  <c r="F63"/>
  <c r="D64"/>
  <c r="E64"/>
  <c r="F59" i="4"/>
  <c r="F65" i="3"/>
  <c r="F66"/>
  <c r="D67"/>
  <c r="E67"/>
  <c r="F68"/>
  <c r="F69"/>
  <c r="F70"/>
  <c r="F72"/>
  <c r="F73"/>
  <c r="D74"/>
  <c r="D71" s="1"/>
  <c r="E74"/>
  <c r="E71"/>
  <c r="F75"/>
  <c r="F76"/>
  <c r="F77"/>
  <c r="F78"/>
  <c r="F79"/>
  <c r="F80"/>
  <c r="F81"/>
  <c r="F82"/>
  <c r="F83"/>
  <c r="D86"/>
  <c r="D85" s="1"/>
  <c r="E86"/>
  <c r="F86"/>
  <c r="F87"/>
  <c r="F88"/>
  <c r="F89"/>
  <c r="D90"/>
  <c r="E90"/>
  <c r="F91"/>
  <c r="F92"/>
  <c r="D94"/>
  <c r="D93"/>
  <c r="E94"/>
  <c r="E93"/>
  <c r="F95"/>
  <c r="F96"/>
  <c r="D98"/>
  <c r="E98"/>
  <c r="F99"/>
  <c r="F100"/>
  <c r="D101"/>
  <c r="F101"/>
  <c r="E101"/>
  <c r="F102"/>
  <c r="F103"/>
  <c r="D104"/>
  <c r="E104"/>
  <c r="F105"/>
  <c r="F106"/>
  <c r="D107"/>
  <c r="E107"/>
  <c r="F108"/>
  <c r="F109"/>
  <c r="F111"/>
  <c r="F112"/>
  <c r="F113"/>
  <c r="F114"/>
  <c r="F115"/>
  <c r="D116"/>
  <c r="M18" i="9"/>
  <c r="O18" s="1"/>
  <c r="E116" i="3"/>
  <c r="N18" i="9"/>
  <c r="F117" i="3"/>
  <c r="F118"/>
  <c r="D119"/>
  <c r="M97" i="8"/>
  <c r="O97" s="1"/>
  <c r="E119" i="3"/>
  <c r="N97" i="8"/>
  <c r="F120" i="3"/>
  <c r="F121"/>
  <c r="D122"/>
  <c r="E122"/>
  <c r="F123"/>
  <c r="F124"/>
  <c r="D127"/>
  <c r="D126"/>
  <c r="E127"/>
  <c r="N167" i="10"/>
  <c r="F128" i="3"/>
  <c r="F129"/>
  <c r="F130"/>
  <c r="F131"/>
  <c r="D133"/>
  <c r="E133"/>
  <c r="F134"/>
  <c r="F135"/>
  <c r="D136"/>
  <c r="E136"/>
  <c r="F137"/>
  <c r="F138"/>
  <c r="F139"/>
  <c r="F140"/>
  <c r="F141"/>
  <c r="D142"/>
  <c r="E142"/>
  <c r="F143"/>
  <c r="F144"/>
  <c r="F145"/>
  <c r="F146"/>
  <c r="D147"/>
  <c r="F147" s="1"/>
  <c r="E147"/>
  <c r="N93" i="8" s="1"/>
  <c r="F148" i="3"/>
  <c r="F149"/>
  <c r="D150"/>
  <c r="E150"/>
  <c r="F151"/>
  <c r="F152"/>
  <c r="D153"/>
  <c r="F153" s="1"/>
  <c r="E153"/>
  <c r="F154"/>
  <c r="F155"/>
  <c r="D156"/>
  <c r="E156"/>
  <c r="F53" i="4" s="1"/>
  <c r="F157" i="3"/>
  <c r="F158"/>
  <c r="F159"/>
  <c r="F160"/>
  <c r="F161"/>
  <c r="F162"/>
  <c r="F163"/>
  <c r="F164"/>
  <c r="F166"/>
  <c r="D167"/>
  <c r="E167"/>
  <c r="F168"/>
  <c r="F169"/>
  <c r="F170"/>
  <c r="F171"/>
  <c r="D172"/>
  <c r="E172"/>
  <c r="F173"/>
  <c r="F174"/>
  <c r="F176"/>
  <c r="F177"/>
  <c r="D178"/>
  <c r="D175" s="1"/>
  <c r="E178"/>
  <c r="F179"/>
  <c r="F180"/>
  <c r="F182"/>
  <c r="F183"/>
  <c r="D184"/>
  <c r="D181"/>
  <c r="E184"/>
  <c r="F185"/>
  <c r="D86" i="5" s="1"/>
  <c r="F186" i="3"/>
  <c r="D187"/>
  <c r="E187"/>
  <c r="F188"/>
  <c r="F189"/>
  <c r="F190"/>
  <c r="F191"/>
  <c r="D192"/>
  <c r="D57" i="5" s="1"/>
  <c r="E192" i="3"/>
  <c r="F193"/>
  <c r="F194"/>
  <c r="F195"/>
  <c r="F196"/>
  <c r="F197"/>
  <c r="F198"/>
  <c r="D199"/>
  <c r="D74" i="5" s="1"/>
  <c r="D73" s="1"/>
  <c r="E199" i="3"/>
  <c r="F200"/>
  <c r="F201"/>
  <c r="F202"/>
  <c r="D203"/>
  <c r="F203" s="1"/>
  <c r="E203"/>
  <c r="F204"/>
  <c r="F205"/>
  <c r="F206"/>
  <c r="F207"/>
  <c r="D209"/>
  <c r="E209"/>
  <c r="E208" s="1"/>
  <c r="F208" s="1"/>
  <c r="F210"/>
  <c r="F211"/>
  <c r="D212"/>
  <c r="E212"/>
  <c r="F213"/>
  <c r="F214"/>
  <c r="D215"/>
  <c r="E215"/>
  <c r="F215"/>
  <c r="F216"/>
  <c r="F217"/>
  <c r="F218"/>
  <c r="F219"/>
  <c r="F221"/>
  <c r="D64" i="5"/>
  <c r="F222" i="3"/>
  <c r="F223"/>
  <c r="F224"/>
  <c r="D77" i="5"/>
  <c r="F225" i="3"/>
  <c r="D226"/>
  <c r="D220" s="1"/>
  <c r="F220" s="1"/>
  <c r="E226"/>
  <c r="E220" s="1"/>
  <c r="F227"/>
  <c r="D87" i="5" s="1"/>
  <c r="F228" i="3"/>
  <c r="D97" i="5" s="1"/>
  <c r="F229" i="3"/>
  <c r="D231"/>
  <c r="E231"/>
  <c r="F232"/>
  <c r="F233"/>
  <c r="F234"/>
  <c r="D235"/>
  <c r="E235"/>
  <c r="F236"/>
  <c r="F237"/>
  <c r="F238"/>
  <c r="D239"/>
  <c r="F239"/>
  <c r="E239"/>
  <c r="F240"/>
  <c r="F241"/>
  <c r="F242"/>
  <c r="D243"/>
  <c r="E243"/>
  <c r="F243" s="1"/>
  <c r="F244"/>
  <c r="F245"/>
  <c r="D246"/>
  <c r="E246"/>
  <c r="F247"/>
  <c r="F248"/>
  <c r="D249"/>
  <c r="M133" i="10" s="1"/>
  <c r="E249" i="3"/>
  <c r="F250"/>
  <c r="F251"/>
  <c r="F252"/>
  <c r="F254"/>
  <c r="F255"/>
  <c r="F256"/>
  <c r="D257"/>
  <c r="E257"/>
  <c r="F258"/>
  <c r="F259"/>
  <c r="F260"/>
  <c r="D261"/>
  <c r="E261"/>
  <c r="F262"/>
  <c r="F263"/>
  <c r="F264"/>
  <c r="F266"/>
  <c r="F267"/>
  <c r="F268"/>
  <c r="F269"/>
  <c r="F270"/>
  <c r="F271"/>
  <c r="F272"/>
  <c r="D273"/>
  <c r="D265"/>
  <c r="E273"/>
  <c r="F274"/>
  <c r="F275"/>
  <c r="F276"/>
  <c r="F277"/>
  <c r="F278"/>
  <c r="F279"/>
  <c r="F280"/>
  <c r="D281"/>
  <c r="F281"/>
  <c r="E281"/>
  <c r="F282"/>
  <c r="F283"/>
  <c r="F284"/>
  <c r="F285"/>
  <c r="F286"/>
  <c r="F287"/>
  <c r="F288"/>
  <c r="F290"/>
  <c r="F291"/>
  <c r="F292"/>
  <c r="F293"/>
  <c r="F294"/>
  <c r="D295"/>
  <c r="E295"/>
  <c r="F296"/>
  <c r="F297"/>
  <c r="F298"/>
  <c r="F299"/>
  <c r="D300"/>
  <c r="E300"/>
  <c r="E289" s="1"/>
  <c r="F289" s="1"/>
  <c r="F11" i="4" s="1"/>
  <c r="F301" i="3"/>
  <c r="F10" i="4"/>
  <c r="F302" i="3"/>
  <c r="F303"/>
  <c r="F304"/>
  <c r="F305"/>
  <c r="F307"/>
  <c r="F308"/>
  <c r="F309"/>
  <c r="F310"/>
  <c r="D311"/>
  <c r="E311"/>
  <c r="F312"/>
  <c r="F313"/>
  <c r="F314"/>
  <c r="F315"/>
  <c r="D316"/>
  <c r="D306" s="1"/>
  <c r="F306" s="1"/>
  <c r="E316"/>
  <c r="F316"/>
  <c r="F317"/>
  <c r="F318"/>
  <c r="F319"/>
  <c r="F320"/>
  <c r="D321"/>
  <c r="E321"/>
  <c r="F321" s="1"/>
  <c r="F31" i="4" s="1"/>
  <c r="F322" i="3"/>
  <c r="F323"/>
  <c r="F324"/>
  <c r="D325"/>
  <c r="F325" s="1"/>
  <c r="F38" i="4" s="1"/>
  <c r="E325" i="3"/>
  <c r="F326"/>
  <c r="F327"/>
  <c r="F328"/>
  <c r="F329"/>
  <c r="D330"/>
  <c r="F330" s="1"/>
  <c r="E330"/>
  <c r="F331"/>
  <c r="F332"/>
  <c r="F333"/>
  <c r="F43" i="4"/>
  <c r="D335" i="3"/>
  <c r="E335"/>
  <c r="F336"/>
  <c r="F337"/>
  <c r="F338"/>
  <c r="F339"/>
  <c r="D341"/>
  <c r="E341"/>
  <c r="F342"/>
  <c r="F343"/>
  <c r="D344"/>
  <c r="D340"/>
  <c r="E344"/>
  <c r="F344"/>
  <c r="F345"/>
  <c r="F346"/>
  <c r="D347"/>
  <c r="E347"/>
  <c r="F347" s="1"/>
  <c r="F46" i="4" s="1"/>
  <c r="F348" i="3"/>
  <c r="F349"/>
  <c r="F350"/>
  <c r="F351"/>
  <c r="F352"/>
  <c r="F354"/>
  <c r="D355"/>
  <c r="E355"/>
  <c r="F356"/>
  <c r="F357"/>
  <c r="F358"/>
  <c r="F359"/>
  <c r="F360"/>
  <c r="F361"/>
  <c r="F362"/>
  <c r="D363"/>
  <c r="E363"/>
  <c r="F364"/>
  <c r="F365"/>
  <c r="F366"/>
  <c r="F367"/>
  <c r="F368"/>
  <c r="D369"/>
  <c r="E369"/>
  <c r="F370"/>
  <c r="F371"/>
  <c r="F372"/>
  <c r="F373"/>
  <c r="D374"/>
  <c r="F374"/>
  <c r="E374"/>
  <c r="F375"/>
  <c r="F376"/>
  <c r="F377"/>
  <c r="F378"/>
  <c r="D379"/>
  <c r="E379"/>
  <c r="F379"/>
  <c r="F380"/>
  <c r="F381"/>
  <c r="F382"/>
  <c r="F383"/>
  <c r="F384"/>
  <c r="F385"/>
  <c r="F386"/>
  <c r="F387"/>
  <c r="F389"/>
  <c r="F390"/>
  <c r="D391"/>
  <c r="D388"/>
  <c r="E391"/>
  <c r="E388"/>
  <c r="N55" i="8" s="1"/>
  <c r="F392" i="3"/>
  <c r="F393"/>
  <c r="F394"/>
  <c r="F395"/>
  <c r="F396"/>
  <c r="F397"/>
  <c r="F398"/>
  <c r="D400"/>
  <c r="E400"/>
  <c r="F401"/>
  <c r="F402"/>
  <c r="F403"/>
  <c r="D404"/>
  <c r="E404"/>
  <c r="F405"/>
  <c r="F406"/>
  <c r="F407"/>
  <c r="F408"/>
  <c r="F409"/>
  <c r="F410"/>
  <c r="F411"/>
  <c r="D412"/>
  <c r="D399" s="1"/>
  <c r="F399" s="1"/>
  <c r="D24" i="5" s="1"/>
  <c r="E412" i="3"/>
  <c r="F413"/>
  <c r="F414"/>
  <c r="F415"/>
  <c r="F416"/>
  <c r="F417"/>
  <c r="D419"/>
  <c r="D418"/>
  <c r="F418" s="1"/>
  <c r="E419"/>
  <c r="E418"/>
  <c r="F420"/>
  <c r="F421"/>
  <c r="F422"/>
  <c r="F423"/>
  <c r="F424"/>
  <c r="F425"/>
  <c r="F426"/>
  <c r="F427"/>
  <c r="F428"/>
  <c r="F429"/>
  <c r="F431"/>
  <c r="F432"/>
  <c r="F433"/>
  <c r="D434"/>
  <c r="M208" i="10"/>
  <c r="E434" i="3"/>
  <c r="N208" i="10"/>
  <c r="F435" i="3"/>
  <c r="D88" i="5"/>
  <c r="F436" i="3"/>
  <c r="D98" i="5"/>
  <c r="D437" i="3"/>
  <c r="E437"/>
  <c r="F438"/>
  <c r="F439"/>
  <c r="F440"/>
  <c r="F441"/>
  <c r="F442"/>
  <c r="F443"/>
  <c r="F444"/>
  <c r="F445"/>
  <c r="D447"/>
  <c r="M83" i="8"/>
  <c r="E447" i="3"/>
  <c r="F448"/>
  <c r="F449"/>
  <c r="F450"/>
  <c r="F451"/>
  <c r="F452"/>
  <c r="D453"/>
  <c r="F453"/>
  <c r="E453"/>
  <c r="F454"/>
  <c r="F455"/>
  <c r="F456"/>
  <c r="D457"/>
  <c r="E457"/>
  <c r="N139" i="10" s="1"/>
  <c r="O139" s="1"/>
  <c r="F458" i="3"/>
  <c r="F459"/>
  <c r="F460"/>
  <c r="F461"/>
  <c r="D462"/>
  <c r="E462"/>
  <c r="F462"/>
  <c r="F463"/>
  <c r="F464"/>
  <c r="F465"/>
  <c r="F466"/>
  <c r="D468"/>
  <c r="D467"/>
  <c r="E468"/>
  <c r="E467"/>
  <c r="F469"/>
  <c r="F470"/>
  <c r="F471"/>
  <c r="F472"/>
  <c r="F473"/>
  <c r="F474"/>
  <c r="F475"/>
  <c r="F476"/>
  <c r="F477"/>
  <c r="D478"/>
  <c r="E478"/>
  <c r="F479"/>
  <c r="F480"/>
  <c r="F481"/>
  <c r="F482"/>
  <c r="F483"/>
  <c r="F484"/>
  <c r="F485"/>
  <c r="F486"/>
  <c r="D488"/>
  <c r="F488" s="1"/>
  <c r="E488"/>
  <c r="F489"/>
  <c r="F490"/>
  <c r="D491"/>
  <c r="E491"/>
  <c r="F491" s="1"/>
  <c r="F492"/>
  <c r="F493"/>
  <c r="D494"/>
  <c r="E494"/>
  <c r="F494"/>
  <c r="F495"/>
  <c r="F496"/>
  <c r="D498"/>
  <c r="E498"/>
  <c r="F498" s="1"/>
  <c r="F499"/>
  <c r="F500"/>
  <c r="F501"/>
  <c r="D502"/>
  <c r="F502"/>
  <c r="E502"/>
  <c r="F503"/>
  <c r="F504"/>
  <c r="F505"/>
  <c r="D506"/>
  <c r="E506"/>
  <c r="F507"/>
  <c r="F508"/>
  <c r="F509"/>
  <c r="D510"/>
  <c r="E510"/>
  <c r="F511"/>
  <c r="F512"/>
  <c r="F513"/>
  <c r="D515"/>
  <c r="F515"/>
  <c r="E515"/>
  <c r="F516"/>
  <c r="F517"/>
  <c r="F518"/>
  <c r="D519"/>
  <c r="E519"/>
  <c r="F520"/>
  <c r="F521"/>
  <c r="F522"/>
  <c r="D523"/>
  <c r="E523"/>
  <c r="F524"/>
  <c r="F525"/>
  <c r="F526"/>
  <c r="D527"/>
  <c r="E527"/>
  <c r="F527" s="1"/>
  <c r="F528"/>
  <c r="F529"/>
  <c r="F530"/>
  <c r="D532"/>
  <c r="E532"/>
  <c r="F533"/>
  <c r="F534"/>
  <c r="F535"/>
  <c r="D536"/>
  <c r="F536" s="1"/>
  <c r="E536"/>
  <c r="F537"/>
  <c r="F538"/>
  <c r="F539"/>
  <c r="D540"/>
  <c r="E540"/>
  <c r="F541"/>
  <c r="F542"/>
  <c r="F543"/>
  <c r="D544"/>
  <c r="E544"/>
  <c r="F545"/>
  <c r="F546"/>
  <c r="F547"/>
  <c r="D549"/>
  <c r="D548" s="1"/>
  <c r="E549"/>
  <c r="E548"/>
  <c r="F550"/>
  <c r="F551"/>
  <c r="F552"/>
  <c r="F553"/>
  <c r="F554"/>
  <c r="D555"/>
  <c r="E555"/>
  <c r="F556"/>
  <c r="F557"/>
  <c r="F558"/>
  <c r="F559"/>
  <c r="D560"/>
  <c r="M81" i="8" s="1"/>
  <c r="O81" s="1"/>
  <c r="E560" i="3"/>
  <c r="N81" i="8" s="1"/>
  <c r="F561" i="3"/>
  <c r="F562"/>
  <c r="D564"/>
  <c r="E564"/>
  <c r="F564"/>
  <c r="F565"/>
  <c r="F566"/>
  <c r="F567"/>
  <c r="F568"/>
  <c r="D570"/>
  <c r="F570"/>
  <c r="E570"/>
  <c r="E569"/>
  <c r="F571"/>
  <c r="F572"/>
  <c r="F573"/>
  <c r="F574"/>
  <c r="F575"/>
  <c r="F576"/>
  <c r="F577"/>
  <c r="F578"/>
  <c r="F579"/>
  <c r="F580"/>
  <c r="D581"/>
  <c r="E581"/>
  <c r="F581" s="1"/>
  <c r="D16" i="5" s="1"/>
  <c r="F582" i="3"/>
  <c r="F583"/>
  <c r="F584"/>
  <c r="F585"/>
  <c r="F586"/>
  <c r="F587"/>
  <c r="F588"/>
  <c r="F589"/>
  <c r="F591"/>
  <c r="F592"/>
  <c r="F593"/>
  <c r="D594"/>
  <c r="M209" i="10"/>
  <c r="E594" i="3"/>
  <c r="F595"/>
  <c r="D89" i="5" s="1"/>
  <c r="F596" i="3"/>
  <c r="D99" i="5" s="1"/>
  <c r="D598" i="3"/>
  <c r="M17" i="8" s="1"/>
  <c r="E598" i="3"/>
  <c r="N17" i="8"/>
  <c r="F599" i="3"/>
  <c r="F600"/>
  <c r="F601"/>
  <c r="F602"/>
  <c r="F603"/>
  <c r="F604"/>
  <c r="F605"/>
  <c r="F606"/>
  <c r="D607"/>
  <c r="F607"/>
  <c r="E607"/>
  <c r="F608"/>
  <c r="F609"/>
  <c r="F610"/>
  <c r="D611"/>
  <c r="E611"/>
  <c r="F612"/>
  <c r="F613"/>
  <c r="F614"/>
  <c r="D615"/>
  <c r="F615" s="1"/>
  <c r="E615"/>
  <c r="F616"/>
  <c r="F617"/>
  <c r="F618"/>
  <c r="D620"/>
  <c r="D619" s="1"/>
  <c r="E620"/>
  <c r="E619"/>
  <c r="F621"/>
  <c r="F622"/>
  <c r="F623"/>
  <c r="F624"/>
  <c r="F625"/>
  <c r="F626"/>
  <c r="F627"/>
  <c r="F628"/>
  <c r="D629"/>
  <c r="E629"/>
  <c r="F629" s="1"/>
  <c r="F630"/>
  <c r="F631"/>
  <c r="F632"/>
  <c r="F633"/>
  <c r="F634"/>
  <c r="F635"/>
  <c r="F636"/>
  <c r="D638"/>
  <c r="E638"/>
  <c r="F638" s="1"/>
  <c r="F639"/>
  <c r="F640"/>
  <c r="F641"/>
  <c r="F642"/>
  <c r="F643"/>
  <c r="D29" i="5" s="1"/>
  <c r="F644" i="3"/>
  <c r="D645"/>
  <c r="M104" i="10"/>
  <c r="E645" i="3"/>
  <c r="N117" i="10"/>
  <c r="F646" i="3"/>
  <c r="F647"/>
  <c r="F648"/>
  <c r="F649"/>
  <c r="F650"/>
  <c r="F651"/>
  <c r="D653"/>
  <c r="D652"/>
  <c r="M67" i="8"/>
  <c r="E653" i="3"/>
  <c r="N67" i="8" s="1"/>
  <c r="F654" i="3"/>
  <c r="F655"/>
  <c r="F656"/>
  <c r="D657"/>
  <c r="E657"/>
  <c r="D666"/>
  <c r="D62" i="5"/>
  <c r="D61" s="1"/>
  <c r="D670" i="3"/>
  <c r="D63" i="5"/>
  <c r="D676" i="3"/>
  <c r="D70" i="5"/>
  <c r="D679" i="3"/>
  <c r="D71" i="5"/>
  <c r="D684" i="3"/>
  <c r="D90" i="5"/>
  <c r="C85" s="1"/>
  <c r="D687" i="3"/>
  <c r="D690"/>
  <c r="C1" i="2"/>
  <c r="B5" i="8" s="1"/>
  <c r="C2" i="2"/>
  <c r="C4" i="7" s="1"/>
  <c r="C3" i="2"/>
  <c r="C94" i="5" s="1"/>
  <c r="F5" i="2"/>
  <c r="F6"/>
  <c r="F7"/>
  <c r="D9"/>
  <c r="E9"/>
  <c r="E8" s="1"/>
  <c r="F10"/>
  <c r="F11"/>
  <c r="D12"/>
  <c r="D8"/>
  <c r="P103" i="8" s="1"/>
  <c r="E12" i="2"/>
  <c r="F13"/>
  <c r="F14"/>
  <c r="D15"/>
  <c r="E15"/>
  <c r="F15" s="1"/>
  <c r="F16"/>
  <c r="F17"/>
  <c r="D19"/>
  <c r="E19"/>
  <c r="F19"/>
  <c r="F20"/>
  <c r="F21"/>
  <c r="F22"/>
  <c r="F23"/>
  <c r="F24"/>
  <c r="F25"/>
  <c r="D26"/>
  <c r="E26"/>
  <c r="F26" s="1"/>
  <c r="F27"/>
  <c r="F28"/>
  <c r="F29"/>
  <c r="F30"/>
  <c r="F31"/>
  <c r="F32"/>
  <c r="F33"/>
  <c r="F34"/>
  <c r="F35"/>
  <c r="D36"/>
  <c r="P14" i="8"/>
  <c r="R14" s="1"/>
  <c r="E36" i="2"/>
  <c r="B36" i="11"/>
  <c r="Q14" i="8"/>
  <c r="F37" i="2"/>
  <c r="F38"/>
  <c r="D40"/>
  <c r="E40"/>
  <c r="F41"/>
  <c r="F42"/>
  <c r="F43"/>
  <c r="F44"/>
  <c r="F45"/>
  <c r="F46"/>
  <c r="D47"/>
  <c r="E47"/>
  <c r="F48"/>
  <c r="F49"/>
  <c r="F50"/>
  <c r="F51"/>
  <c r="F52"/>
  <c r="F53"/>
  <c r="F54"/>
  <c r="F55"/>
  <c r="F56"/>
  <c r="D58"/>
  <c r="E58"/>
  <c r="F59"/>
  <c r="F60"/>
  <c r="D61"/>
  <c r="F61"/>
  <c r="E61"/>
  <c r="F62"/>
  <c r="F63"/>
  <c r="D64"/>
  <c r="F64" s="1"/>
  <c r="E64"/>
  <c r="E59" i="4" s="1"/>
  <c r="F65" i="2"/>
  <c r="F66"/>
  <c r="D67"/>
  <c r="E67"/>
  <c r="F68"/>
  <c r="F69"/>
  <c r="F70"/>
  <c r="F72"/>
  <c r="F73"/>
  <c r="D74"/>
  <c r="D71"/>
  <c r="E25" i="4" s="1"/>
  <c r="E74" i="2"/>
  <c r="E71" s="1"/>
  <c r="F75"/>
  <c r="F76"/>
  <c r="F77"/>
  <c r="F78"/>
  <c r="F79"/>
  <c r="F80"/>
  <c r="F81"/>
  <c r="F82"/>
  <c r="F83"/>
  <c r="D86"/>
  <c r="E86"/>
  <c r="F87"/>
  <c r="F88"/>
  <c r="F89"/>
  <c r="D90"/>
  <c r="E90"/>
  <c r="F91"/>
  <c r="F92"/>
  <c r="D94"/>
  <c r="D93"/>
  <c r="E94"/>
  <c r="E93"/>
  <c r="F95"/>
  <c r="F96"/>
  <c r="D98"/>
  <c r="E98"/>
  <c r="E97" s="1"/>
  <c r="E84" s="1"/>
  <c r="F99"/>
  <c r="F100"/>
  <c r="D101"/>
  <c r="E101"/>
  <c r="F102"/>
  <c r="F103"/>
  <c r="D104"/>
  <c r="E104"/>
  <c r="F105"/>
  <c r="F106"/>
  <c r="D107"/>
  <c r="E107"/>
  <c r="F108"/>
  <c r="F109"/>
  <c r="F111"/>
  <c r="F112"/>
  <c r="F113"/>
  <c r="F114"/>
  <c r="F115"/>
  <c r="D116"/>
  <c r="P18" i="9"/>
  <c r="E116" i="2"/>
  <c r="Q18" i="9"/>
  <c r="F117" i="2"/>
  <c r="F118"/>
  <c r="D119"/>
  <c r="P97" i="8"/>
  <c r="E119" i="2"/>
  <c r="Q97" i="8"/>
  <c r="F120" i="2"/>
  <c r="F121"/>
  <c r="D122"/>
  <c r="E122"/>
  <c r="F123"/>
  <c r="F124"/>
  <c r="D127"/>
  <c r="P167" i="10"/>
  <c r="E127" i="2"/>
  <c r="E126"/>
  <c r="F128"/>
  <c r="F129"/>
  <c r="F130"/>
  <c r="F131"/>
  <c r="D133"/>
  <c r="E133"/>
  <c r="F134"/>
  <c r="F135"/>
  <c r="D136"/>
  <c r="E136"/>
  <c r="F137"/>
  <c r="F138"/>
  <c r="F139"/>
  <c r="F140"/>
  <c r="F141"/>
  <c r="D142"/>
  <c r="E142"/>
  <c r="F143"/>
  <c r="F144"/>
  <c r="F145"/>
  <c r="F146"/>
  <c r="D147"/>
  <c r="P93" i="8" s="1"/>
  <c r="R93" s="1"/>
  <c r="E147" i="2"/>
  <c r="Q93" i="8" s="1"/>
  <c r="F148" i="2"/>
  <c r="F149"/>
  <c r="D150"/>
  <c r="E150"/>
  <c r="F150"/>
  <c r="F151"/>
  <c r="F152"/>
  <c r="D153"/>
  <c r="E153"/>
  <c r="F154"/>
  <c r="F155"/>
  <c r="D156"/>
  <c r="E156"/>
  <c r="E53" i="4" s="1"/>
  <c r="E60" s="1"/>
  <c r="F157" i="2"/>
  <c r="F158"/>
  <c r="F159"/>
  <c r="F160"/>
  <c r="F161"/>
  <c r="F162"/>
  <c r="F163"/>
  <c r="F164"/>
  <c r="F166"/>
  <c r="D167"/>
  <c r="E167"/>
  <c r="F168"/>
  <c r="F169"/>
  <c r="F170"/>
  <c r="F171"/>
  <c r="D172"/>
  <c r="E172"/>
  <c r="F173"/>
  <c r="F174"/>
  <c r="F176"/>
  <c r="F177"/>
  <c r="D178"/>
  <c r="D175"/>
  <c r="E178"/>
  <c r="E175"/>
  <c r="F179"/>
  <c r="F180"/>
  <c r="F182"/>
  <c r="F183"/>
  <c r="D184"/>
  <c r="D181"/>
  <c r="E184"/>
  <c r="E181"/>
  <c r="F185"/>
  <c r="F186"/>
  <c r="D187"/>
  <c r="C56" i="5"/>
  <c r="E187" i="2"/>
  <c r="F188"/>
  <c r="F189"/>
  <c r="F190"/>
  <c r="F191"/>
  <c r="D192"/>
  <c r="C57" i="5" s="1"/>
  <c r="C55" s="1"/>
  <c r="E192" i="2"/>
  <c r="F193"/>
  <c r="F194"/>
  <c r="F195"/>
  <c r="F196"/>
  <c r="F197"/>
  <c r="F198"/>
  <c r="D199"/>
  <c r="E199"/>
  <c r="F200"/>
  <c r="F201"/>
  <c r="F202"/>
  <c r="D203"/>
  <c r="E203"/>
  <c r="F204"/>
  <c r="F205"/>
  <c r="F206"/>
  <c r="F207"/>
  <c r="D209"/>
  <c r="E209"/>
  <c r="F210"/>
  <c r="F211"/>
  <c r="D212"/>
  <c r="E212"/>
  <c r="F213"/>
  <c r="F214"/>
  <c r="D215"/>
  <c r="E215"/>
  <c r="F216"/>
  <c r="F217"/>
  <c r="F218"/>
  <c r="F219"/>
  <c r="F221"/>
  <c r="F222"/>
  <c r="F223"/>
  <c r="F224"/>
  <c r="F225"/>
  <c r="D226"/>
  <c r="D220"/>
  <c r="E226"/>
  <c r="E220"/>
  <c r="F227"/>
  <c r="C87" i="5"/>
  <c r="F228" i="2"/>
  <c r="C97" i="5"/>
  <c r="F229" i="2"/>
  <c r="D231"/>
  <c r="E231"/>
  <c r="F232"/>
  <c r="F233"/>
  <c r="F234"/>
  <c r="D235"/>
  <c r="E235"/>
  <c r="F235" s="1"/>
  <c r="F236"/>
  <c r="F237"/>
  <c r="F238"/>
  <c r="D239"/>
  <c r="E239"/>
  <c r="F240"/>
  <c r="F241"/>
  <c r="F242"/>
  <c r="D243"/>
  <c r="E243"/>
  <c r="F244"/>
  <c r="F245"/>
  <c r="D246"/>
  <c r="E246"/>
  <c r="F247"/>
  <c r="F248"/>
  <c r="D249"/>
  <c r="P133" i="10" s="1"/>
  <c r="E249" i="2"/>
  <c r="Q133" i="10"/>
  <c r="F250" i="2"/>
  <c r="F251"/>
  <c r="F252"/>
  <c r="F254"/>
  <c r="F255"/>
  <c r="F256"/>
  <c r="D257"/>
  <c r="E257"/>
  <c r="F258"/>
  <c r="F259"/>
  <c r="F260"/>
  <c r="D261"/>
  <c r="E261"/>
  <c r="F262"/>
  <c r="F263"/>
  <c r="F264"/>
  <c r="F266"/>
  <c r="F267"/>
  <c r="F268"/>
  <c r="F269"/>
  <c r="F270"/>
  <c r="F271"/>
  <c r="F272"/>
  <c r="D273"/>
  <c r="E273"/>
  <c r="F274"/>
  <c r="F275"/>
  <c r="F276"/>
  <c r="F277"/>
  <c r="F278"/>
  <c r="F279"/>
  <c r="F280"/>
  <c r="D281"/>
  <c r="E281"/>
  <c r="B48" i="11" s="1"/>
  <c r="F282" i="2"/>
  <c r="F283"/>
  <c r="F284"/>
  <c r="F285"/>
  <c r="F286"/>
  <c r="F287"/>
  <c r="F288"/>
  <c r="F290"/>
  <c r="F291"/>
  <c r="F292"/>
  <c r="F293"/>
  <c r="F294"/>
  <c r="D295"/>
  <c r="E295"/>
  <c r="F296"/>
  <c r="F297"/>
  <c r="F298"/>
  <c r="F299"/>
  <c r="D300"/>
  <c r="E300"/>
  <c r="F301"/>
  <c r="F302"/>
  <c r="F303"/>
  <c r="F304"/>
  <c r="F305"/>
  <c r="F307"/>
  <c r="F308"/>
  <c r="F309"/>
  <c r="F310"/>
  <c r="D311"/>
  <c r="E311"/>
  <c r="F312"/>
  <c r="F313"/>
  <c r="F314"/>
  <c r="F315"/>
  <c r="D316"/>
  <c r="E316"/>
  <c r="B50" i="11" s="1"/>
  <c r="F317" i="2"/>
  <c r="F318"/>
  <c r="F319"/>
  <c r="F320"/>
  <c r="D321"/>
  <c r="F321" s="1"/>
  <c r="E31" i="4" s="1"/>
  <c r="E321" i="2"/>
  <c r="F322"/>
  <c r="F323"/>
  <c r="F324"/>
  <c r="D325"/>
  <c r="E325"/>
  <c r="F326"/>
  <c r="F327"/>
  <c r="F328"/>
  <c r="F329"/>
  <c r="D330"/>
  <c r="F330"/>
  <c r="E330"/>
  <c r="F331"/>
  <c r="F332"/>
  <c r="F333"/>
  <c r="E43" i="4" s="1"/>
  <c r="D335" i="2"/>
  <c r="D334" s="1"/>
  <c r="F334" s="1"/>
  <c r="E44" i="4" s="1"/>
  <c r="E335" i="2"/>
  <c r="E334" s="1"/>
  <c r="F336"/>
  <c r="F337"/>
  <c r="F338"/>
  <c r="F339"/>
  <c r="D341"/>
  <c r="E341"/>
  <c r="F342"/>
  <c r="F343"/>
  <c r="D344"/>
  <c r="E344"/>
  <c r="F345"/>
  <c r="F346"/>
  <c r="D347"/>
  <c r="E347"/>
  <c r="F348"/>
  <c r="F349"/>
  <c r="F350"/>
  <c r="F351"/>
  <c r="F352"/>
  <c r="F354"/>
  <c r="D355"/>
  <c r="E355"/>
  <c r="F356"/>
  <c r="F357"/>
  <c r="F358"/>
  <c r="F359"/>
  <c r="F360"/>
  <c r="F361"/>
  <c r="F362"/>
  <c r="D363"/>
  <c r="E363"/>
  <c r="F364"/>
  <c r="F365"/>
  <c r="F366"/>
  <c r="F367"/>
  <c r="F368"/>
  <c r="D369"/>
  <c r="E369"/>
  <c r="F370"/>
  <c r="F371"/>
  <c r="F372"/>
  <c r="F373"/>
  <c r="D374"/>
  <c r="E374"/>
  <c r="F375"/>
  <c r="F376"/>
  <c r="F377"/>
  <c r="F378"/>
  <c r="D379"/>
  <c r="E379"/>
  <c r="F380"/>
  <c r="F381"/>
  <c r="F382"/>
  <c r="F383"/>
  <c r="F384"/>
  <c r="F385"/>
  <c r="F386"/>
  <c r="F387"/>
  <c r="F389"/>
  <c r="F390"/>
  <c r="D391"/>
  <c r="D388" s="1"/>
  <c r="P55" i="8" s="1"/>
  <c r="E391" i="2"/>
  <c r="F392"/>
  <c r="F393"/>
  <c r="F394"/>
  <c r="F395"/>
  <c r="F396"/>
  <c r="F397"/>
  <c r="F398"/>
  <c r="D400"/>
  <c r="E400"/>
  <c r="F400" s="1"/>
  <c r="F401"/>
  <c r="F402"/>
  <c r="F403"/>
  <c r="D404"/>
  <c r="E404"/>
  <c r="F405"/>
  <c r="F406"/>
  <c r="F407"/>
  <c r="F408"/>
  <c r="F409"/>
  <c r="F410"/>
  <c r="F411"/>
  <c r="D412"/>
  <c r="E412"/>
  <c r="F413"/>
  <c r="F414"/>
  <c r="F415"/>
  <c r="F416"/>
  <c r="F417"/>
  <c r="D419"/>
  <c r="D418"/>
  <c r="E419"/>
  <c r="E418"/>
  <c r="F420"/>
  <c r="F421"/>
  <c r="F422"/>
  <c r="F423"/>
  <c r="F424"/>
  <c r="F425"/>
  <c r="F426"/>
  <c r="F427"/>
  <c r="F428"/>
  <c r="F429"/>
  <c r="F431"/>
  <c r="F432"/>
  <c r="F433"/>
  <c r="D434"/>
  <c r="P208" i="10" s="1"/>
  <c r="E434" i="2"/>
  <c r="F435"/>
  <c r="C88" i="5" s="1"/>
  <c r="F436" i="2"/>
  <c r="C98" i="5" s="1"/>
  <c r="D437" i="2"/>
  <c r="F437" s="1"/>
  <c r="E437"/>
  <c r="F438"/>
  <c r="F439"/>
  <c r="F440"/>
  <c r="F441"/>
  <c r="F442"/>
  <c r="F443"/>
  <c r="F444"/>
  <c r="F445"/>
  <c r="D447"/>
  <c r="P83" i="8"/>
  <c r="E447" i="2"/>
  <c r="F448"/>
  <c r="F449"/>
  <c r="F450"/>
  <c r="F451"/>
  <c r="F452"/>
  <c r="D453"/>
  <c r="E453"/>
  <c r="F454"/>
  <c r="F455"/>
  <c r="F456"/>
  <c r="D457"/>
  <c r="P139" i="10"/>
  <c r="E457" i="2"/>
  <c r="Q139" i="10"/>
  <c r="F458" i="2"/>
  <c r="F459"/>
  <c r="F460"/>
  <c r="F461"/>
  <c r="D462"/>
  <c r="E462"/>
  <c r="F463"/>
  <c r="F464"/>
  <c r="F465"/>
  <c r="F466"/>
  <c r="D468"/>
  <c r="E468"/>
  <c r="E467" s="1"/>
  <c r="E446" s="1"/>
  <c r="F469"/>
  <c r="F470"/>
  <c r="F471"/>
  <c r="F472"/>
  <c r="F473"/>
  <c r="F474"/>
  <c r="F475"/>
  <c r="F476"/>
  <c r="F477"/>
  <c r="D478"/>
  <c r="E478"/>
  <c r="F479"/>
  <c r="F480"/>
  <c r="F481"/>
  <c r="F482"/>
  <c r="B70" i="11" s="1"/>
  <c r="F483" i="2"/>
  <c r="F484"/>
  <c r="F485"/>
  <c r="F486"/>
  <c r="D488"/>
  <c r="E488"/>
  <c r="F489"/>
  <c r="F490"/>
  <c r="D491"/>
  <c r="E491"/>
  <c r="F492"/>
  <c r="F493"/>
  <c r="D494"/>
  <c r="E494"/>
  <c r="F495"/>
  <c r="F496"/>
  <c r="D498"/>
  <c r="E498"/>
  <c r="F499"/>
  <c r="F500"/>
  <c r="F501"/>
  <c r="D502"/>
  <c r="F502"/>
  <c r="E502"/>
  <c r="F503"/>
  <c r="F504"/>
  <c r="F505"/>
  <c r="D506"/>
  <c r="F506"/>
  <c r="E506"/>
  <c r="F507"/>
  <c r="F508"/>
  <c r="F509"/>
  <c r="D510"/>
  <c r="E510"/>
  <c r="F511"/>
  <c r="F512"/>
  <c r="F513"/>
  <c r="D515"/>
  <c r="E515"/>
  <c r="F516"/>
  <c r="F517"/>
  <c r="F518"/>
  <c r="D519"/>
  <c r="E519"/>
  <c r="F520"/>
  <c r="F521"/>
  <c r="F522"/>
  <c r="D523"/>
  <c r="E523"/>
  <c r="F524"/>
  <c r="F525"/>
  <c r="F526"/>
  <c r="D527"/>
  <c r="E527"/>
  <c r="F528"/>
  <c r="F529"/>
  <c r="F530"/>
  <c r="D532"/>
  <c r="E532"/>
  <c r="F533"/>
  <c r="F534"/>
  <c r="F535"/>
  <c r="D536"/>
  <c r="F536"/>
  <c r="E536"/>
  <c r="F537"/>
  <c r="F538"/>
  <c r="F539"/>
  <c r="D540"/>
  <c r="E540"/>
  <c r="F541"/>
  <c r="F542"/>
  <c r="F543"/>
  <c r="D544"/>
  <c r="E544"/>
  <c r="F545"/>
  <c r="F546"/>
  <c r="F547"/>
  <c r="D549"/>
  <c r="D548"/>
  <c r="E549"/>
  <c r="E548"/>
  <c r="Q16" i="8"/>
  <c r="F550" i="2"/>
  <c r="F551"/>
  <c r="F552"/>
  <c r="F553"/>
  <c r="F554"/>
  <c r="D555"/>
  <c r="E555"/>
  <c r="F556"/>
  <c r="F557"/>
  <c r="F558"/>
  <c r="F559"/>
  <c r="D560"/>
  <c r="P81" i="8"/>
  <c r="E560" i="2"/>
  <c r="Q81" i="8"/>
  <c r="F561" i="2"/>
  <c r="F562"/>
  <c r="D564"/>
  <c r="E564"/>
  <c r="F565"/>
  <c r="F566"/>
  <c r="F567"/>
  <c r="F568"/>
  <c r="D570"/>
  <c r="E570"/>
  <c r="E569" s="1"/>
  <c r="E563" s="1"/>
  <c r="F571"/>
  <c r="F572"/>
  <c r="F573"/>
  <c r="F574"/>
  <c r="F575"/>
  <c r="F576"/>
  <c r="F577"/>
  <c r="F578"/>
  <c r="F579"/>
  <c r="F580"/>
  <c r="D581"/>
  <c r="E581"/>
  <c r="F582"/>
  <c r="F583"/>
  <c r="F584"/>
  <c r="F585"/>
  <c r="F586"/>
  <c r="F587"/>
  <c r="F588"/>
  <c r="F589"/>
  <c r="F591"/>
  <c r="F592"/>
  <c r="F593"/>
  <c r="D594"/>
  <c r="E594"/>
  <c r="E590" s="1"/>
  <c r="F595"/>
  <c r="C89" i="5" s="1"/>
  <c r="F596" i="2"/>
  <c r="C99" i="5" s="1"/>
  <c r="D598" i="2"/>
  <c r="P17" i="8" s="1"/>
  <c r="E598" i="2"/>
  <c r="Q17" i="8"/>
  <c r="F599" i="2"/>
  <c r="F600"/>
  <c r="F601"/>
  <c r="F602"/>
  <c r="F603"/>
  <c r="F604"/>
  <c r="F605"/>
  <c r="F606"/>
  <c r="D607"/>
  <c r="E607"/>
  <c r="F607" s="1"/>
  <c r="B72" i="11" s="1"/>
  <c r="F608" i="2"/>
  <c r="F609"/>
  <c r="F610"/>
  <c r="D611"/>
  <c r="E611"/>
  <c r="F612"/>
  <c r="F613"/>
  <c r="F614"/>
  <c r="D615"/>
  <c r="E615"/>
  <c r="F615" s="1"/>
  <c r="F616"/>
  <c r="F617"/>
  <c r="F618"/>
  <c r="D620"/>
  <c r="E620"/>
  <c r="E619" s="1"/>
  <c r="E597" s="1"/>
  <c r="F621"/>
  <c r="F622"/>
  <c r="F623"/>
  <c r="F624"/>
  <c r="F625"/>
  <c r="F626"/>
  <c r="F627"/>
  <c r="F628"/>
  <c r="D629"/>
  <c r="E629"/>
  <c r="F630"/>
  <c r="F631"/>
  <c r="F632"/>
  <c r="F633"/>
  <c r="F634"/>
  <c r="F635"/>
  <c r="F636"/>
  <c r="D638"/>
  <c r="E638"/>
  <c r="F639"/>
  <c r="F640"/>
  <c r="F641"/>
  <c r="F642"/>
  <c r="F643"/>
  <c r="F644"/>
  <c r="D645"/>
  <c r="P104" i="10"/>
  <c r="E645" i="2"/>
  <c r="Q104" i="10"/>
  <c r="F646" i="2"/>
  <c r="F647"/>
  <c r="F648"/>
  <c r="F649"/>
  <c r="F650"/>
  <c r="C29" i="5" s="1"/>
  <c r="F651" i="2"/>
  <c r="D653"/>
  <c r="P67" i="8"/>
  <c r="E653" i="2"/>
  <c r="F654"/>
  <c r="F655"/>
  <c r="F656"/>
  <c r="D657"/>
  <c r="E657"/>
  <c r="D666"/>
  <c r="C62" i="5"/>
  <c r="D670" i="2"/>
  <c r="C63" i="5"/>
  <c r="D676" i="2"/>
  <c r="C70" i="5"/>
  <c r="D679" i="2"/>
  <c r="C71" i="5"/>
  <c r="D684" i="2"/>
  <c r="C90" i="5"/>
  <c r="D687" i="2"/>
  <c r="C95" i="5"/>
  <c r="D690" i="2"/>
  <c r="R15" i="10"/>
  <c r="U15" s="1"/>
  <c r="W15" s="1"/>
  <c r="G15" s="1"/>
  <c r="I15" s="1"/>
  <c r="R162"/>
  <c r="R119"/>
  <c r="R114"/>
  <c r="S114" s="1"/>
  <c r="R112"/>
  <c r="R110"/>
  <c r="R107"/>
  <c r="R64"/>
  <c r="U64" s="1"/>
  <c r="W64" s="1"/>
  <c r="G64" s="1"/>
  <c r="I64" s="1"/>
  <c r="R59"/>
  <c r="R55"/>
  <c r="R32"/>
  <c r="U32" s="1"/>
  <c r="R29"/>
  <c r="S29" s="1"/>
  <c r="R27"/>
  <c r="R25"/>
  <c r="R22"/>
  <c r="U22" s="1"/>
  <c r="W22" s="1"/>
  <c r="G22" s="1"/>
  <c r="I22" s="1"/>
  <c r="R16"/>
  <c r="U16" s="1"/>
  <c r="R25" i="9"/>
  <c r="R196" i="10"/>
  <c r="R182"/>
  <c r="R180"/>
  <c r="R178"/>
  <c r="R175"/>
  <c r="R172"/>
  <c r="R165"/>
  <c r="R118"/>
  <c r="R113"/>
  <c r="R111"/>
  <c r="R38"/>
  <c r="R34"/>
  <c r="W24"/>
  <c r="R24"/>
  <c r="R19"/>
  <c r="U19" s="1"/>
  <c r="W19" s="1"/>
  <c r="G19" s="1"/>
  <c r="I19" s="1"/>
  <c r="R18"/>
  <c r="R220"/>
  <c r="R197"/>
  <c r="R138"/>
  <c r="U138" s="1"/>
  <c r="W110"/>
  <c r="R109"/>
  <c r="W108"/>
  <c r="R108"/>
  <c r="R102"/>
  <c r="R101"/>
  <c r="R99"/>
  <c r="R97"/>
  <c r="R93"/>
  <c r="R91"/>
  <c r="R89"/>
  <c r="R87"/>
  <c r="R61"/>
  <c r="U61" s="1"/>
  <c r="R58"/>
  <c r="R54"/>
  <c r="R51"/>
  <c r="R157"/>
  <c r="R155"/>
  <c r="R153"/>
  <c r="R141"/>
  <c r="U141" s="1"/>
  <c r="R81"/>
  <c r="R79"/>
  <c r="R78"/>
  <c r="R67" i="9"/>
  <c r="U67" s="1"/>
  <c r="W67" s="1"/>
  <c r="G67" s="1"/>
  <c r="I67" s="1"/>
  <c r="I73" s="1"/>
  <c r="C36" i="6" s="1"/>
  <c r="R19" i="9"/>
  <c r="R203" i="10"/>
  <c r="R199"/>
  <c r="R195"/>
  <c r="R193"/>
  <c r="R63"/>
  <c r="R57"/>
  <c r="S57" s="1"/>
  <c r="R53"/>
  <c r="R52"/>
  <c r="W50"/>
  <c r="R77" i="9"/>
  <c r="R75"/>
  <c r="R221" i="10"/>
  <c r="R204"/>
  <c r="R194"/>
  <c r="R192"/>
  <c r="R181"/>
  <c r="R179"/>
  <c r="R177"/>
  <c r="R150"/>
  <c r="R144"/>
  <c r="U144" s="1"/>
  <c r="W144" s="1"/>
  <c r="G144" s="1"/>
  <c r="I144" s="1"/>
  <c r="R105"/>
  <c r="R100"/>
  <c r="R96"/>
  <c r="R95"/>
  <c r="U95" s="1"/>
  <c r="W95" s="1"/>
  <c r="G95" s="1"/>
  <c r="I95" s="1"/>
  <c r="R92"/>
  <c r="R90"/>
  <c r="R88"/>
  <c r="R86"/>
  <c r="R83"/>
  <c r="R82"/>
  <c r="W80"/>
  <c r="R75"/>
  <c r="R74"/>
  <c r="W72"/>
  <c r="R49"/>
  <c r="R48"/>
  <c r="R46"/>
  <c r="U46" s="1"/>
  <c r="W46" s="1"/>
  <c r="G46" s="1"/>
  <c r="I46" s="1"/>
  <c r="R39"/>
  <c r="S39" s="1"/>
  <c r="R37"/>
  <c r="U37"/>
  <c r="W37" s="1"/>
  <c r="G37" s="1"/>
  <c r="I37" s="1"/>
  <c r="R24" i="8"/>
  <c r="R45" i="10"/>
  <c r="S45" s="1"/>
  <c r="R44"/>
  <c r="R43"/>
  <c r="S43" s="1"/>
  <c r="R42"/>
  <c r="R41"/>
  <c r="S41" s="1"/>
  <c r="R40"/>
  <c r="W39"/>
  <c r="W38"/>
  <c r="R36"/>
  <c r="U36" s="1"/>
  <c r="W36" s="1"/>
  <c r="G36" s="1"/>
  <c r="I36" s="1"/>
  <c r="R35"/>
  <c r="W30"/>
  <c r="W29"/>
  <c r="W28"/>
  <c r="W27"/>
  <c r="W26"/>
  <c r="W25"/>
  <c r="R20"/>
  <c r="U20" s="1"/>
  <c r="W20" s="1"/>
  <c r="G20" s="1"/>
  <c r="I20" s="1"/>
  <c r="R72" i="9"/>
  <c r="R23"/>
  <c r="R225" i="10"/>
  <c r="R219"/>
  <c r="R198"/>
  <c r="R176"/>
  <c r="R164"/>
  <c r="R160"/>
  <c r="R151"/>
  <c r="S151" s="1"/>
  <c r="R145"/>
  <c r="U145" s="1"/>
  <c r="R143"/>
  <c r="U143" s="1"/>
  <c r="W143" s="1"/>
  <c r="G143" s="1"/>
  <c r="I143" s="1"/>
  <c r="W116"/>
  <c r="W115"/>
  <c r="W114"/>
  <c r="W113"/>
  <c r="W112"/>
  <c r="W111"/>
  <c r="R106"/>
  <c r="R98"/>
  <c r="R94"/>
  <c r="R85"/>
  <c r="W84"/>
  <c r="R84"/>
  <c r="S84" s="1"/>
  <c r="W82"/>
  <c r="R80"/>
  <c r="S80" s="1"/>
  <c r="R76"/>
  <c r="R72"/>
  <c r="W70"/>
  <c r="R66"/>
  <c r="U66" s="1"/>
  <c r="W66" s="1"/>
  <c r="G66" s="1"/>
  <c r="I66" s="1"/>
  <c r="R62"/>
  <c r="U62" s="1"/>
  <c r="W62" s="1"/>
  <c r="G62" s="1"/>
  <c r="I62" s="1"/>
  <c r="R60"/>
  <c r="R56"/>
  <c r="R50"/>
  <c r="R47"/>
  <c r="U47" s="1"/>
  <c r="W47" s="1"/>
  <c r="G47" s="1"/>
  <c r="I47" s="1"/>
  <c r="R31"/>
  <c r="U31" s="1"/>
  <c r="W31" s="1"/>
  <c r="G31" s="1"/>
  <c r="I31" s="1"/>
  <c r="R21"/>
  <c r="U21" s="1"/>
  <c r="W21" s="1"/>
  <c r="G21" s="1"/>
  <c r="I21" s="1"/>
  <c r="O58"/>
  <c r="O54"/>
  <c r="O52"/>
  <c r="O48"/>
  <c r="O107"/>
  <c r="O85"/>
  <c r="O81"/>
  <c r="O56"/>
  <c r="O55"/>
  <c r="O49"/>
  <c r="O43"/>
  <c r="O21"/>
  <c r="O20"/>
  <c r="O155"/>
  <c r="O151"/>
  <c r="O108"/>
  <c r="S108" s="1"/>
  <c r="O57"/>
  <c r="O53"/>
  <c r="S53" s="1"/>
  <c r="O40"/>
  <c r="O22"/>
  <c r="O153"/>
  <c r="O19"/>
  <c r="O45"/>
  <c r="R163"/>
  <c r="R77"/>
  <c r="R70"/>
  <c r="R28"/>
  <c r="S28" s="1"/>
  <c r="R71"/>
  <c r="R69"/>
  <c r="W192"/>
  <c r="W150"/>
  <c r="R68"/>
  <c r="U68" s="1"/>
  <c r="R67"/>
  <c r="U67" s="1"/>
  <c r="R33"/>
  <c r="O35"/>
  <c r="R26"/>
  <c r="O152"/>
  <c r="R73"/>
  <c r="R65"/>
  <c r="U65" s="1"/>
  <c r="W65" s="1"/>
  <c r="G65" s="1"/>
  <c r="I65" s="1"/>
  <c r="R30"/>
  <c r="R129"/>
  <c r="R128"/>
  <c r="S128" s="1"/>
  <c r="R127"/>
  <c r="R126"/>
  <c r="S126" s="1"/>
  <c r="R125"/>
  <c r="R124"/>
  <c r="S124" s="1"/>
  <c r="R121"/>
  <c r="R120"/>
  <c r="W53"/>
  <c r="R116"/>
  <c r="S116" s="1"/>
  <c r="R190"/>
  <c r="U190"/>
  <c r="W190" s="1"/>
  <c r="R184"/>
  <c r="R131"/>
  <c r="R130"/>
  <c r="R123"/>
  <c r="S123" s="1"/>
  <c r="R122"/>
  <c r="E265" i="2"/>
  <c r="W148" i="10"/>
  <c r="W200"/>
  <c r="W199"/>
  <c r="W198"/>
  <c r="W197"/>
  <c r="W196"/>
  <c r="W195"/>
  <c r="W194"/>
  <c r="W193"/>
  <c r="O36"/>
  <c r="D54" i="5"/>
  <c r="B6" i="11"/>
  <c r="C7" i="10"/>
  <c r="B3" i="7"/>
  <c r="O64" i="10"/>
  <c r="W45"/>
  <c r="W44"/>
  <c r="W43"/>
  <c r="W42"/>
  <c r="W41"/>
  <c r="W40"/>
  <c r="O156"/>
  <c r="O154"/>
  <c r="S154" s="1"/>
  <c r="O125"/>
  <c r="W18"/>
  <c r="W58"/>
  <c r="W178"/>
  <c r="W146"/>
  <c r="O109"/>
  <c r="S109" s="1"/>
  <c r="W106"/>
  <c r="W98"/>
  <c r="W96"/>
  <c r="W93"/>
  <c r="W92"/>
  <c r="W54"/>
  <c r="W34"/>
  <c r="O129"/>
  <c r="O111"/>
  <c r="W74"/>
  <c r="W60"/>
  <c r="W59"/>
  <c r="W57"/>
  <c r="W56"/>
  <c r="W55"/>
  <c r="W52"/>
  <c r="W48"/>
  <c r="W182"/>
  <c r="W180"/>
  <c r="W179"/>
  <c r="W177"/>
  <c r="W101"/>
  <c r="W100"/>
  <c r="W99"/>
  <c r="W97"/>
  <c r="W91"/>
  <c r="W90"/>
  <c r="W89"/>
  <c r="W88"/>
  <c r="W87"/>
  <c r="W86"/>
  <c r="W78"/>
  <c r="W76"/>
  <c r="F86" i="2"/>
  <c r="O77" i="10"/>
  <c r="O69"/>
  <c r="O68"/>
  <c r="O33"/>
  <c r="S33" s="1"/>
  <c r="O32"/>
  <c r="O31"/>
  <c r="O149"/>
  <c r="O83"/>
  <c r="S83" s="1"/>
  <c r="O75"/>
  <c r="O16"/>
  <c r="O137"/>
  <c r="O136"/>
  <c r="O135"/>
  <c r="O134"/>
  <c r="O82"/>
  <c r="O80"/>
  <c r="O72"/>
  <c r="O30"/>
  <c r="O29"/>
  <c r="O28"/>
  <c r="O27"/>
  <c r="O26"/>
  <c r="S26" s="1"/>
  <c r="O25"/>
  <c r="O15"/>
  <c r="W218"/>
  <c r="W173"/>
  <c r="W85"/>
  <c r="W81"/>
  <c r="W73"/>
  <c r="O179"/>
  <c r="S179" s="1"/>
  <c r="O106"/>
  <c r="O74"/>
  <c r="S74" s="1"/>
  <c r="O120"/>
  <c r="O119"/>
  <c r="O118"/>
  <c r="O191"/>
  <c r="O189"/>
  <c r="O59"/>
  <c r="O131"/>
  <c r="O130"/>
  <c r="S130" s="1"/>
  <c r="O128"/>
  <c r="O127"/>
  <c r="S127" s="1"/>
  <c r="O126"/>
  <c r="O124"/>
  <c r="O123"/>
  <c r="O122"/>
  <c r="S122" s="1"/>
  <c r="O121"/>
  <c r="O67"/>
  <c r="O66"/>
  <c r="O65"/>
  <c r="O63"/>
  <c r="O62"/>
  <c r="O61"/>
  <c r="O190"/>
  <c r="S190" s="1"/>
  <c r="O188"/>
  <c r="B5"/>
  <c r="E126" i="3"/>
  <c r="O173" i="10"/>
  <c r="R100" i="9"/>
  <c r="F9" i="2"/>
  <c r="R25" i="8"/>
  <c r="R43" i="9"/>
  <c r="R42"/>
  <c r="R39"/>
  <c r="R35"/>
  <c r="R34"/>
  <c r="S34" s="1"/>
  <c r="D637" i="2"/>
  <c r="P103" i="10"/>
  <c r="R81" i="9"/>
  <c r="R80"/>
  <c r="F107" i="3"/>
  <c r="F523"/>
  <c r="E590"/>
  <c r="M117" i="10"/>
  <c r="O24"/>
  <c r="O23"/>
  <c r="E265" i="3"/>
  <c r="F136"/>
  <c r="F400"/>
  <c r="F549"/>
  <c r="F12" i="4"/>
  <c r="O17" i="10"/>
  <c r="S17" s="1"/>
  <c r="C30" i="5"/>
  <c r="F374" i="2"/>
  <c r="F453"/>
  <c r="B71" i="11"/>
  <c r="R69" i="8"/>
  <c r="U69"/>
  <c r="R52"/>
  <c r="R51"/>
  <c r="R47"/>
  <c r="R47" i="9"/>
  <c r="S47" s="1"/>
  <c r="R95"/>
  <c r="F629" i="2"/>
  <c r="D306"/>
  <c r="R26" i="8"/>
  <c r="S26" s="1"/>
  <c r="R87" i="9"/>
  <c r="R210" i="10"/>
  <c r="U210" s="1"/>
  <c r="W210" s="1"/>
  <c r="G210" s="1"/>
  <c r="I210" s="1"/>
  <c r="R206"/>
  <c r="U206"/>
  <c r="W206" s="1"/>
  <c r="G206" s="1"/>
  <c r="I206" s="1"/>
  <c r="R202"/>
  <c r="R173"/>
  <c r="S173" s="1"/>
  <c r="R154"/>
  <c r="R30" i="9"/>
  <c r="R28"/>
  <c r="R185" i="10"/>
  <c r="R22" i="9"/>
  <c r="R21"/>
  <c r="R20"/>
  <c r="R228" i="10"/>
  <c r="E208" i="2"/>
  <c r="R29" i="8"/>
  <c r="R28"/>
  <c r="R200" i="10"/>
  <c r="R134" i="9"/>
  <c r="R57"/>
  <c r="R56"/>
  <c r="R51"/>
  <c r="R49"/>
  <c r="R45"/>
  <c r="R24"/>
  <c r="R188" i="10"/>
  <c r="S188" s="1"/>
  <c r="V188" s="1"/>
  <c r="W188" s="1"/>
  <c r="G188" s="1"/>
  <c r="I188" s="1"/>
  <c r="R17"/>
  <c r="R88" i="9"/>
  <c r="R45" i="8"/>
  <c r="R16" i="9"/>
  <c r="R156" i="10"/>
  <c r="R152"/>
  <c r="S152" s="1"/>
  <c r="R229"/>
  <c r="R227"/>
  <c r="S227" s="1"/>
  <c r="R226"/>
  <c r="R224"/>
  <c r="R191"/>
  <c r="R142"/>
  <c r="U142" s="1"/>
  <c r="W142" s="1"/>
  <c r="G142" s="1"/>
  <c r="I142" s="1"/>
  <c r="R140"/>
  <c r="U140" s="1"/>
  <c r="W140" s="1"/>
  <c r="G140" s="1"/>
  <c r="I140" s="1"/>
  <c r="R23"/>
  <c r="S23" s="1"/>
  <c r="R84" i="9"/>
  <c r="R78"/>
  <c r="R76"/>
  <c r="R74"/>
  <c r="R186" i="10"/>
  <c r="R149"/>
  <c r="S149" s="1"/>
  <c r="R169"/>
  <c r="R31" i="9"/>
  <c r="R201" i="10"/>
  <c r="R174"/>
  <c r="S174" s="1"/>
  <c r="R136"/>
  <c r="R135"/>
  <c r="R115"/>
  <c r="E23" i="4"/>
  <c r="B26" i="11"/>
  <c r="D57" i="2"/>
  <c r="P53" i="8" s="1"/>
  <c r="P209" i="10"/>
  <c r="D289" i="2"/>
  <c r="D430"/>
  <c r="F620" i="3"/>
  <c r="D95" i="5"/>
  <c r="C100" s="1"/>
  <c r="F404" i="3"/>
  <c r="E132"/>
  <c r="F133"/>
  <c r="F127"/>
  <c r="F261"/>
  <c r="F26"/>
  <c r="F226"/>
  <c r="D430"/>
  <c r="F40"/>
  <c r="D39"/>
  <c r="M31" i="8" s="1"/>
  <c r="F23" i="4"/>
  <c r="F67" i="3"/>
  <c r="D637"/>
  <c r="M103" i="10" s="1"/>
  <c r="D75" i="5"/>
  <c r="F36" i="3"/>
  <c r="E334"/>
  <c r="D132"/>
  <c r="F281" i="2"/>
  <c r="E253"/>
  <c r="F611"/>
  <c r="C8" i="5" s="1"/>
  <c r="R118" i="9"/>
  <c r="Q167" i="10"/>
  <c r="D652" i="2"/>
  <c r="C25" i="5"/>
  <c r="E306" i="2"/>
  <c r="F122"/>
  <c r="F246"/>
  <c r="F325"/>
  <c r="E38" i="4"/>
  <c r="Q89" i="9"/>
  <c r="F653" i="2"/>
  <c r="C34" i="5" s="1"/>
  <c r="E340" i="2"/>
  <c r="F295"/>
  <c r="F147"/>
  <c r="F249"/>
  <c r="F215"/>
  <c r="F209"/>
  <c r="F167"/>
  <c r="F153"/>
  <c r="R59" i="9"/>
  <c r="F175" i="2"/>
  <c r="F133"/>
  <c r="F90"/>
  <c r="C86" i="5"/>
  <c r="E637" i="2"/>
  <c r="F107"/>
  <c r="F457"/>
  <c r="R106" i="9"/>
  <c r="F462" i="2"/>
  <c r="F494"/>
  <c r="F181"/>
  <c r="C59" i="5"/>
  <c r="E85" i="2"/>
  <c r="F335"/>
  <c r="C61" i="5"/>
  <c r="F532" i="2"/>
  <c r="F491"/>
  <c r="F226"/>
  <c r="E13" i="4"/>
  <c r="C14" i="5"/>
  <c r="F136" i="2"/>
  <c r="F498"/>
  <c r="R139" i="10"/>
  <c r="F581" i="2"/>
  <c r="B21" i="11"/>
  <c r="F369" i="2"/>
  <c r="D353"/>
  <c r="P34" i="8" s="1"/>
  <c r="R34" s="1"/>
  <c r="F347" i="2"/>
  <c r="E46" i="4" s="1"/>
  <c r="C64" i="5"/>
  <c r="F192" i="2"/>
  <c r="D85"/>
  <c r="F85"/>
  <c r="Q209" i="10"/>
  <c r="R209" s="1"/>
  <c r="U209" s="1"/>
  <c r="W209" s="1"/>
  <c r="G209" s="1"/>
  <c r="I209" s="1"/>
  <c r="D399" i="2"/>
  <c r="F404"/>
  <c r="F239"/>
  <c r="E14" i="4"/>
  <c r="E132" i="2"/>
  <c r="E125"/>
  <c r="F488"/>
  <c r="R139" i="9"/>
  <c r="R124"/>
  <c r="S124" s="1"/>
  <c r="R110"/>
  <c r="R109"/>
  <c r="R108"/>
  <c r="R105"/>
  <c r="R104"/>
  <c r="R58"/>
  <c r="S58" s="1"/>
  <c r="V58" s="1"/>
  <c r="W58" s="1"/>
  <c r="G58" s="1"/>
  <c r="I58" s="1"/>
  <c r="I61" s="1"/>
  <c r="F306" i="2"/>
  <c r="F515"/>
  <c r="F379"/>
  <c r="F344"/>
  <c r="F156"/>
  <c r="R36" i="8"/>
  <c r="R35"/>
  <c r="F311" i="2"/>
  <c r="F184"/>
  <c r="F653" i="3"/>
  <c r="D34" i="5"/>
  <c r="O48" i="8"/>
  <c r="O47"/>
  <c r="O39"/>
  <c r="F540" i="3"/>
  <c r="F519"/>
  <c r="E514"/>
  <c r="F510"/>
  <c r="F506"/>
  <c r="D487"/>
  <c r="M98" i="9"/>
  <c r="F478" i="3"/>
  <c r="F457"/>
  <c r="F437"/>
  <c r="F419"/>
  <c r="E399"/>
  <c r="O58" i="9"/>
  <c r="O41" i="10"/>
  <c r="O39"/>
  <c r="E340" i="3"/>
  <c r="F335"/>
  <c r="F311"/>
  <c r="F300"/>
  <c r="D253"/>
  <c r="F246"/>
  <c r="F13" i="4"/>
  <c r="F212" i="3"/>
  <c r="F209"/>
  <c r="D208"/>
  <c r="F199"/>
  <c r="F187"/>
  <c r="D96" i="5"/>
  <c r="F178" i="3"/>
  <c r="F172"/>
  <c r="F167"/>
  <c r="F156"/>
  <c r="M93" i="8"/>
  <c r="F142" i="3"/>
  <c r="F126"/>
  <c r="F116"/>
  <c r="D97"/>
  <c r="F90"/>
  <c r="F61"/>
  <c r="F67" i="4"/>
  <c r="W220" i="10"/>
  <c r="D18" i="3"/>
  <c r="M13" i="8"/>
  <c r="O223" i="10"/>
  <c r="F12" i="3"/>
  <c r="O150" i="10"/>
  <c r="S150" s="1"/>
  <c r="O137" i="9"/>
  <c r="O66"/>
  <c r="O64"/>
  <c r="O92"/>
  <c r="O91"/>
  <c r="O90"/>
  <c r="O33"/>
  <c r="O32"/>
  <c r="O31"/>
  <c r="O30"/>
  <c r="O29"/>
  <c r="O28"/>
  <c r="O27"/>
  <c r="O229" i="10"/>
  <c r="S229" s="1"/>
  <c r="O228"/>
  <c r="O227"/>
  <c r="O226"/>
  <c r="S226" s="1"/>
  <c r="O225"/>
  <c r="O224"/>
  <c r="F637" i="2"/>
  <c r="Q103" i="10"/>
  <c r="R70" i="9"/>
  <c r="R218" i="10"/>
  <c r="R217"/>
  <c r="U217" s="1"/>
  <c r="W217" s="1"/>
  <c r="G217" s="1"/>
  <c r="I217" s="1"/>
  <c r="R216"/>
  <c r="U216" s="1"/>
  <c r="W216" s="1"/>
  <c r="G216" s="1"/>
  <c r="I216" s="1"/>
  <c r="R215"/>
  <c r="U215" s="1"/>
  <c r="W215" s="1"/>
  <c r="G215" s="1"/>
  <c r="I215" s="1"/>
  <c r="R213"/>
  <c r="U213" s="1"/>
  <c r="W213" s="1"/>
  <c r="G213" s="1"/>
  <c r="I213" s="1"/>
  <c r="R212"/>
  <c r="U212" s="1"/>
  <c r="W212" s="1"/>
  <c r="G212" s="1"/>
  <c r="I212" s="1"/>
  <c r="S111"/>
  <c r="F620" i="2"/>
  <c r="D265"/>
  <c r="F265"/>
  <c r="E10" i="4"/>
  <c r="E19" s="1"/>
  <c r="E34" s="1"/>
  <c r="F257" i="2"/>
  <c r="R69" i="9"/>
  <c r="R68"/>
  <c r="F638" i="2"/>
  <c r="Q117" i="10"/>
  <c r="R112" i="8"/>
  <c r="U112" s="1"/>
  <c r="W112" s="1"/>
  <c r="G112" s="1"/>
  <c r="I112" s="1"/>
  <c r="R22"/>
  <c r="R123" i="9"/>
  <c r="R122"/>
  <c r="R121"/>
  <c r="R120"/>
  <c r="S120" s="1"/>
  <c r="V120" s="1"/>
  <c r="W120" s="1"/>
  <c r="G120" s="1"/>
  <c r="I120" s="1"/>
  <c r="R107"/>
  <c r="R41"/>
  <c r="S41" s="1"/>
  <c r="R189" i="10"/>
  <c r="S189" s="1"/>
  <c r="V189" s="1"/>
  <c r="W189" s="1"/>
  <c r="G189" s="1"/>
  <c r="I189" s="1"/>
  <c r="F645" i="2"/>
  <c r="F468"/>
  <c r="Q208" i="10"/>
  <c r="R32" i="8"/>
  <c r="S32" s="1"/>
  <c r="V32" s="1"/>
  <c r="W32" s="1"/>
  <c r="G32" s="1"/>
  <c r="I32" s="1"/>
  <c r="R92" i="9"/>
  <c r="R90"/>
  <c r="R85"/>
  <c r="R79"/>
  <c r="R73"/>
  <c r="R27"/>
  <c r="S27" s="1"/>
  <c r="V27" s="1"/>
  <c r="W27" s="1"/>
  <c r="G27" s="1"/>
  <c r="I27" s="1"/>
  <c r="R26"/>
  <c r="R64" i="8"/>
  <c r="R63"/>
  <c r="R62"/>
  <c r="R61"/>
  <c r="R60"/>
  <c r="R59"/>
  <c r="R58"/>
  <c r="R137" i="9"/>
  <c r="R112"/>
  <c r="F261" i="2"/>
  <c r="F657"/>
  <c r="D467"/>
  <c r="F467" s="1"/>
  <c r="F447"/>
  <c r="R102" i="8"/>
  <c r="R91"/>
  <c r="D18" i="2"/>
  <c r="P13" i="8"/>
  <c r="D683" i="2"/>
  <c r="P89" i="9"/>
  <c r="R89" s="1"/>
  <c r="F116" i="2"/>
  <c r="S15" i="10"/>
  <c r="E39" i="2"/>
  <c r="Q31" i="8"/>
  <c r="R31" s="1"/>
  <c r="E62" i="4"/>
  <c r="R75" i="8"/>
  <c r="R57"/>
  <c r="F419" i="2"/>
  <c r="F510"/>
  <c r="R100" i="8"/>
  <c r="D110" i="2"/>
  <c r="D531"/>
  <c r="E22" i="4"/>
  <c r="E487" i="2"/>
  <c r="Q98" i="9" s="1"/>
  <c r="R105" i="8"/>
  <c r="U105" s="1"/>
  <c r="F555" i="2"/>
  <c r="C10" i="5" s="1"/>
  <c r="F341" i="2"/>
  <c r="D340"/>
  <c r="F340" s="1"/>
  <c r="E45" i="4" s="1"/>
  <c r="D569" i="2"/>
  <c r="D563"/>
  <c r="F570"/>
  <c r="F187"/>
  <c r="F178"/>
  <c r="F418"/>
  <c r="B52" i="11"/>
  <c r="F549" i="2"/>
  <c r="F355"/>
  <c r="E17" i="4"/>
  <c r="E230" i="2"/>
  <c r="Q132" i="10" s="1"/>
  <c r="F220" i="2"/>
  <c r="B69" i="11" s="1"/>
  <c r="B73" s="1"/>
  <c r="F127" i="2"/>
  <c r="D126"/>
  <c r="D132"/>
  <c r="F132" s="1"/>
  <c r="F203"/>
  <c r="C75" i="5"/>
  <c r="S77" i="10"/>
  <c r="R101" i="8"/>
  <c r="R98"/>
  <c r="R90"/>
  <c r="R88"/>
  <c r="S88" s="1"/>
  <c r="V88" s="1"/>
  <c r="W88" s="1"/>
  <c r="G88" s="1"/>
  <c r="I88" s="1"/>
  <c r="R86"/>
  <c r="R85"/>
  <c r="R84"/>
  <c r="R40"/>
  <c r="E531" i="2"/>
  <c r="D514"/>
  <c r="F104"/>
  <c r="D97"/>
  <c r="F97" s="1"/>
  <c r="R43" i="8"/>
  <c r="R93" i="9"/>
  <c r="R17"/>
  <c r="C17" i="5"/>
  <c r="F519" i="2"/>
  <c r="F478"/>
  <c r="C77" i="5"/>
  <c r="R41" i="8"/>
  <c r="R37"/>
  <c r="U37" s="1"/>
  <c r="W37" s="1"/>
  <c r="G37" s="1"/>
  <c r="I37" s="1"/>
  <c r="R21"/>
  <c r="U21" s="1"/>
  <c r="W21" s="1"/>
  <c r="G21" s="1"/>
  <c r="I21" s="1"/>
  <c r="R20"/>
  <c r="R102" i="9"/>
  <c r="W84"/>
  <c r="W83"/>
  <c r="W82"/>
  <c r="W81"/>
  <c r="W80"/>
  <c r="W79"/>
  <c r="W78"/>
  <c r="W77"/>
  <c r="W76"/>
  <c r="W73"/>
  <c r="W70"/>
  <c r="W56"/>
  <c r="W53"/>
  <c r="W52"/>
  <c r="W50"/>
  <c r="W48"/>
  <c r="W47"/>
  <c r="W46"/>
  <c r="R44"/>
  <c r="W25"/>
  <c r="W24"/>
  <c r="W23"/>
  <c r="W22"/>
  <c r="W21"/>
  <c r="W20"/>
  <c r="W19"/>
  <c r="G19" s="1"/>
  <c r="I19" s="1"/>
  <c r="W229" i="10"/>
  <c r="W228"/>
  <c r="W227"/>
  <c r="W226"/>
  <c r="W225"/>
  <c r="W222"/>
  <c r="W181"/>
  <c r="W176"/>
  <c r="W175"/>
  <c r="R55" i="9"/>
  <c r="S55" s="1"/>
  <c r="R52"/>
  <c r="S55" i="10"/>
  <c r="C69" i="5"/>
  <c r="F142" i="2"/>
  <c r="F101"/>
  <c r="F93"/>
  <c r="F67"/>
  <c r="F47"/>
  <c r="D39"/>
  <c r="R78" i="8"/>
  <c r="R71" i="9"/>
  <c r="R187" i="10"/>
  <c r="S187" s="1"/>
  <c r="V187" s="1"/>
  <c r="W187" s="1"/>
  <c r="G187" s="1"/>
  <c r="I187" s="1"/>
  <c r="R183"/>
  <c r="S61"/>
  <c r="F544" i="2"/>
  <c r="F199"/>
  <c r="C96" i="5"/>
  <c r="C60"/>
  <c r="C58" s="1"/>
  <c r="R121" i="8"/>
  <c r="R80"/>
  <c r="E165" i="2"/>
  <c r="Q33" i="8" s="1"/>
  <c r="R104" i="10"/>
  <c r="U104" s="1"/>
  <c r="W104" s="1"/>
  <c r="G104" s="1"/>
  <c r="I104" s="1"/>
  <c r="E67" i="4"/>
  <c r="F594" i="2"/>
  <c r="F564"/>
  <c r="B29" i="11"/>
  <c r="F391" i="2"/>
  <c r="F363"/>
  <c r="F316"/>
  <c r="F243"/>
  <c r="D230"/>
  <c r="F212"/>
  <c r="F74"/>
  <c r="R73" i="8"/>
  <c r="R72"/>
  <c r="R71"/>
  <c r="R70"/>
  <c r="U70" s="1"/>
  <c r="R49"/>
  <c r="W116" i="9"/>
  <c r="W114"/>
  <c r="W113"/>
  <c r="W66"/>
  <c r="W65"/>
  <c r="W64"/>
  <c r="W63"/>
  <c r="W61"/>
  <c r="W60"/>
  <c r="W44"/>
  <c r="R131"/>
  <c r="R130"/>
  <c r="R129"/>
  <c r="R128"/>
  <c r="R111"/>
  <c r="F22" i="4"/>
  <c r="D683" i="3"/>
  <c r="F21" i="4"/>
  <c r="F611" i="3"/>
  <c r="F594"/>
  <c r="O193" i="10"/>
  <c r="O192"/>
  <c r="O157"/>
  <c r="O112"/>
  <c r="D590" i="3"/>
  <c r="F590" s="1"/>
  <c r="W45" i="9"/>
  <c r="W221" i="10"/>
  <c r="W147"/>
  <c r="O123" i="9"/>
  <c r="O16"/>
  <c r="S16" s="1"/>
  <c r="O200" i="10"/>
  <c r="O199"/>
  <c r="S199" s="1"/>
  <c r="O198"/>
  <c r="O197"/>
  <c r="S197" s="1"/>
  <c r="O196"/>
  <c r="O195"/>
  <c r="O194"/>
  <c r="O172"/>
  <c r="D14" i="5"/>
  <c r="E563" i="3"/>
  <c r="F560"/>
  <c r="D7" i="5"/>
  <c r="F555" i="3"/>
  <c r="D10" i="5"/>
  <c r="F544" i="3"/>
  <c r="O93" i="9"/>
  <c r="O73" i="10"/>
  <c r="S73"/>
  <c r="O44"/>
  <c r="S44"/>
  <c r="O42"/>
  <c r="S42"/>
  <c r="E487" i="3"/>
  <c r="N98" i="9"/>
  <c r="O98" s="1"/>
  <c r="M139" i="10"/>
  <c r="F447" i="3"/>
  <c r="E430"/>
  <c r="F430" s="1"/>
  <c r="F434"/>
  <c r="D17" i="5"/>
  <c r="F412" i="3"/>
  <c r="F391"/>
  <c r="F369"/>
  <c r="F363"/>
  <c r="D353"/>
  <c r="M34" i="8" s="1"/>
  <c r="O34" s="1"/>
  <c r="E353" i="3"/>
  <c r="N34" i="8" s="1"/>
  <c r="F355" i="3"/>
  <c r="F341"/>
  <c r="F340"/>
  <c r="F45" i="4" s="1"/>
  <c r="O146" i="10"/>
  <c r="D230" i="3"/>
  <c r="M132" i="10" s="1"/>
  <c r="W133" i="9"/>
  <c r="O57"/>
  <c r="S57" s="1"/>
  <c r="F235" i="3"/>
  <c r="D56" i="5"/>
  <c r="F184" i="3"/>
  <c r="D59" i="5"/>
  <c r="B19" i="11"/>
  <c r="F150" i="3"/>
  <c r="F132"/>
  <c r="O17" i="9"/>
  <c r="S17" s="1"/>
  <c r="M167" i="10"/>
  <c r="F122" i="3"/>
  <c r="N89" i="9"/>
  <c r="D110" i="3"/>
  <c r="M89" i="9"/>
  <c r="F104" i="3"/>
  <c r="E97"/>
  <c r="F97" s="1"/>
  <c r="F94"/>
  <c r="W104" i="9"/>
  <c r="F74" i="3"/>
  <c r="W39" i="9"/>
  <c r="O213" i="10"/>
  <c r="S213" s="1"/>
  <c r="O174"/>
  <c r="O158"/>
  <c r="O145"/>
  <c r="S145" s="1"/>
  <c r="O144"/>
  <c r="O143"/>
  <c r="O142"/>
  <c r="O141"/>
  <c r="S141" s="1"/>
  <c r="O140"/>
  <c r="S140" s="1"/>
  <c r="F64" i="3"/>
  <c r="D57"/>
  <c r="G190" i="10"/>
  <c r="I190" s="1"/>
  <c r="W138"/>
  <c r="G138" s="1"/>
  <c r="I138" s="1"/>
  <c r="O128" i="9"/>
  <c r="O69"/>
  <c r="O218" i="10"/>
  <c r="S218" s="1"/>
  <c r="O217"/>
  <c r="O212"/>
  <c r="O205"/>
  <c r="O204"/>
  <c r="O203"/>
  <c r="O202"/>
  <c r="O201"/>
  <c r="S201" s="1"/>
  <c r="V201" s="1"/>
  <c r="W201" s="1"/>
  <c r="G201" s="1"/>
  <c r="I201" s="1"/>
  <c r="O166"/>
  <c r="S166" s="1"/>
  <c r="V166" s="1"/>
  <c r="W166" s="1"/>
  <c r="G166" s="1"/>
  <c r="I166" s="1"/>
  <c r="O165"/>
  <c r="O164"/>
  <c r="S164" s="1"/>
  <c r="V164" s="1"/>
  <c r="W164" s="1"/>
  <c r="G164" s="1"/>
  <c r="I164" s="1"/>
  <c r="O163"/>
  <c r="S163" s="1"/>
  <c r="V163"/>
  <c r="W163" s="1"/>
  <c r="G163" s="1"/>
  <c r="I163" s="1"/>
  <c r="O162"/>
  <c r="O44" i="8"/>
  <c r="O23"/>
  <c r="O126" i="9"/>
  <c r="S126" s="1"/>
  <c r="O127"/>
  <c r="W43"/>
  <c r="W42"/>
  <c r="W40"/>
  <c r="W38"/>
  <c r="W37"/>
  <c r="W36"/>
  <c r="W35"/>
  <c r="W34"/>
  <c r="W41"/>
  <c r="F47" i="3"/>
  <c r="O121" i="9"/>
  <c r="S121" s="1"/>
  <c r="V121" s="1"/>
  <c r="W121" s="1"/>
  <c r="G121" s="1"/>
  <c r="I121" s="1"/>
  <c r="O84" i="10"/>
  <c r="O70"/>
  <c r="S70" s="1"/>
  <c r="F15" i="3"/>
  <c r="E8"/>
  <c r="N103" i="8" s="1"/>
  <c r="F9" i="3"/>
  <c r="O124" i="9"/>
  <c r="O120"/>
  <c r="O68"/>
  <c r="O67"/>
  <c r="S67" s="1"/>
  <c r="O59"/>
  <c r="S59" s="1"/>
  <c r="O41"/>
  <c r="O40"/>
  <c r="O39"/>
  <c r="S39"/>
  <c r="O37"/>
  <c r="O35"/>
  <c r="S35" s="1"/>
  <c r="O34"/>
  <c r="O82"/>
  <c r="O81"/>
  <c r="S81"/>
  <c r="O80"/>
  <c r="S80"/>
  <c r="O221" i="10"/>
  <c r="S221"/>
  <c r="O70" i="9"/>
  <c r="S70"/>
  <c r="O215" i="10"/>
  <c r="S215"/>
  <c r="O214"/>
  <c r="O119" i="9"/>
  <c r="S119" s="1"/>
  <c r="O97"/>
  <c r="O61"/>
  <c r="O116" i="10"/>
  <c r="O114"/>
  <c r="O102" i="9"/>
  <c r="O43"/>
  <c r="O49"/>
  <c r="S49" s="1"/>
  <c r="O45"/>
  <c r="O25"/>
  <c r="S25" s="1"/>
  <c r="O24"/>
  <c r="S24" s="1"/>
  <c r="O23"/>
  <c r="S23" s="1"/>
  <c r="O22"/>
  <c r="S22" s="1"/>
  <c r="O21"/>
  <c r="S21" s="1"/>
  <c r="O19"/>
  <c r="O187" i="10"/>
  <c r="O186"/>
  <c r="S186" s="1"/>
  <c r="V186" s="1"/>
  <c r="W186" s="1"/>
  <c r="G186" s="1"/>
  <c r="I186" s="1"/>
  <c r="O185"/>
  <c r="S185" s="1"/>
  <c r="V185" s="1"/>
  <c r="W185" s="1"/>
  <c r="G185" s="1"/>
  <c r="I185" s="1"/>
  <c r="O184"/>
  <c r="S184" s="1"/>
  <c r="V184" s="1"/>
  <c r="W184" s="1"/>
  <c r="G184" s="1"/>
  <c r="I184" s="1"/>
  <c r="O119" i="8"/>
  <c r="O30"/>
  <c r="O28"/>
  <c r="S28" s="1"/>
  <c r="O25"/>
  <c r="S25" s="1"/>
  <c r="O131" i="9"/>
  <c r="S131" s="1"/>
  <c r="O87"/>
  <c r="S87"/>
  <c r="C6" i="10"/>
  <c r="C5" i="5"/>
  <c r="C6" i="6"/>
  <c r="D6"/>
  <c r="R87" i="8"/>
  <c r="Q83"/>
  <c r="R83" s="1"/>
  <c r="U83" s="1"/>
  <c r="W83" s="1"/>
  <c r="G83" s="1"/>
  <c r="I83" s="1"/>
  <c r="P117" i="10"/>
  <c r="S67"/>
  <c r="S125"/>
  <c r="E430" i="2"/>
  <c r="F430" s="1"/>
  <c r="S22" i="10"/>
  <c r="R115" i="8"/>
  <c r="U115" s="1"/>
  <c r="W115" s="1"/>
  <c r="G115" s="1"/>
  <c r="I115" s="1"/>
  <c r="R94"/>
  <c r="S94" s="1"/>
  <c r="V94" s="1"/>
  <c r="W94" s="1"/>
  <c r="G94" s="1"/>
  <c r="I94" s="1"/>
  <c r="R136" i="9"/>
  <c r="R101"/>
  <c r="R63"/>
  <c r="R62"/>
  <c r="R60"/>
  <c r="R223" i="10"/>
  <c r="D446" i="2"/>
  <c r="F446" s="1"/>
  <c r="C20" i="5" s="1"/>
  <c r="D253" i="2"/>
  <c r="F253"/>
  <c r="E9" i="4" s="1"/>
  <c r="S121" i="10"/>
  <c r="S131"/>
  <c r="S64"/>
  <c r="S48"/>
  <c r="B47" i="11"/>
  <c r="S25" i="10"/>
  <c r="F273" i="2"/>
  <c r="S20" i="10"/>
  <c r="D619" i="2"/>
  <c r="R18" i="9"/>
  <c r="R65" i="8"/>
  <c r="R140" i="9"/>
  <c r="W115"/>
  <c r="R54"/>
  <c r="R137" i="10"/>
  <c r="U137" s="1"/>
  <c r="W137" s="1"/>
  <c r="G137" s="1"/>
  <c r="I137" s="1"/>
  <c r="R48" i="9"/>
  <c r="R46"/>
  <c r="R211" i="10"/>
  <c r="U211" s="1"/>
  <c r="W211" s="1"/>
  <c r="G211" s="1"/>
  <c r="I211" s="1"/>
  <c r="R205"/>
  <c r="R89" i="8"/>
  <c r="E8" i="4"/>
  <c r="R19" i="8"/>
  <c r="U19" s="1"/>
  <c r="W19" s="1"/>
  <c r="G19" s="1"/>
  <c r="I19" s="1"/>
  <c r="R117" i="9"/>
  <c r="R33"/>
  <c r="R32"/>
  <c r="S32"/>
  <c r="V32" s="1"/>
  <c r="W32" s="1"/>
  <c r="G32" s="1"/>
  <c r="I32" s="1"/>
  <c r="S27" i="10"/>
  <c r="B25" i="11"/>
  <c r="R50" i="8"/>
  <c r="R92"/>
  <c r="S107" i="10"/>
  <c r="F531" i="2"/>
  <c r="F399"/>
  <c r="B28" i="11" s="1"/>
  <c r="P31" i="8"/>
  <c r="D497" i="2"/>
  <c r="R81" i="8"/>
  <c r="U81" s="1"/>
  <c r="W81" s="1"/>
  <c r="G81" s="1"/>
  <c r="I81" s="1"/>
  <c r="E57" i="2"/>
  <c r="E353"/>
  <c r="F40"/>
  <c r="S56" i="10"/>
  <c r="F523" i="2"/>
  <c r="E27" i="4"/>
  <c r="E110" i="2"/>
  <c r="F598"/>
  <c r="S66" i="10"/>
  <c r="S135"/>
  <c r="V135" s="1"/>
  <c r="W135" s="1"/>
  <c r="G135" s="1"/>
  <c r="I135" s="1"/>
  <c r="F98" i="2"/>
  <c r="F58"/>
  <c r="S54" i="10"/>
  <c r="E514" i="2"/>
  <c r="F514" s="1"/>
  <c r="E21" i="4"/>
  <c r="F119" i="2"/>
  <c r="E399"/>
  <c r="S118" i="10"/>
  <c r="S136"/>
  <c r="V136" s="1"/>
  <c r="W136" s="1"/>
  <c r="G136" s="1"/>
  <c r="I136" s="1"/>
  <c r="S129"/>
  <c r="F548" i="2"/>
  <c r="P16" i="8"/>
  <c r="D487" i="2"/>
  <c r="E388"/>
  <c r="C74" i="5"/>
  <c r="C73" s="1"/>
  <c r="C78" s="1"/>
  <c r="S32" i="10"/>
  <c r="E652" i="2"/>
  <c r="F652"/>
  <c r="F300"/>
  <c r="B49" i="11"/>
  <c r="F540" i="2"/>
  <c r="F412"/>
  <c r="S156" i="10"/>
  <c r="F36" i="2"/>
  <c r="Q67" i="8"/>
  <c r="R67" s="1"/>
  <c r="E289" i="2"/>
  <c r="F289" s="1"/>
  <c r="E11" i="4" s="1"/>
  <c r="F527" i="2"/>
  <c r="D208"/>
  <c r="F208" s="1"/>
  <c r="E12" i="4"/>
  <c r="S72" i="10"/>
  <c r="S68"/>
  <c r="R97" i="8"/>
  <c r="F12" i="2"/>
  <c r="F231"/>
  <c r="F560"/>
  <c r="C7" i="5"/>
  <c r="F94" i="2"/>
  <c r="E18"/>
  <c r="Q13" i="8" s="1"/>
  <c r="S62" i="10"/>
  <c r="S35"/>
  <c r="D590" i="2"/>
  <c r="F590" s="1"/>
  <c r="F172"/>
  <c r="D165"/>
  <c r="B40" i="11"/>
  <c r="W32" i="10"/>
  <c r="G32" s="1"/>
  <c r="I32" s="1"/>
  <c r="S120"/>
  <c r="S30"/>
  <c r="S36"/>
  <c r="S49"/>
  <c r="B27" i="11"/>
  <c r="B46"/>
  <c r="B39"/>
  <c r="W42" i="8"/>
  <c r="S47"/>
  <c r="W134" i="9"/>
  <c r="W112"/>
  <c r="W110"/>
  <c r="W109"/>
  <c r="W108"/>
  <c r="W107"/>
  <c r="W106"/>
  <c r="W71"/>
  <c r="W62"/>
  <c r="W51"/>
  <c r="W49"/>
  <c r="W16"/>
  <c r="G16" s="1"/>
  <c r="W171" i="10"/>
  <c r="W71"/>
  <c r="W68"/>
  <c r="G68" s="1"/>
  <c r="I68" s="1"/>
  <c r="W67"/>
  <c r="G67" s="1"/>
  <c r="I67" s="1"/>
  <c r="S24"/>
  <c r="S191"/>
  <c r="S153"/>
  <c r="S155"/>
  <c r="S85"/>
  <c r="W52" i="8"/>
  <c r="W131" i="9"/>
  <c r="W102"/>
  <c r="W97"/>
  <c r="W96"/>
  <c r="W95"/>
  <c r="W93"/>
  <c r="D69" i="5"/>
  <c r="D78" s="1"/>
  <c r="E652" i="3"/>
  <c r="F652"/>
  <c r="F645"/>
  <c r="D8" i="5"/>
  <c r="N104" i="10"/>
  <c r="O104" s="1"/>
  <c r="S104" s="1"/>
  <c r="E637" i="3"/>
  <c r="F637" s="1"/>
  <c r="N103" i="10"/>
  <c r="O115"/>
  <c r="S115" s="1"/>
  <c r="W61"/>
  <c r="G61" s="1"/>
  <c r="I61" s="1"/>
  <c r="O50"/>
  <c r="S50"/>
  <c r="E597" i="3"/>
  <c r="O113" i="10"/>
  <c r="S113" s="1"/>
  <c r="O110"/>
  <c r="O182"/>
  <c r="S182" s="1"/>
  <c r="O181"/>
  <c r="O180"/>
  <c r="S180" s="1"/>
  <c r="O178"/>
  <c r="S178" s="1"/>
  <c r="O177"/>
  <c r="S177" s="1"/>
  <c r="O176"/>
  <c r="S176" s="1"/>
  <c r="O175"/>
  <c r="S175" s="1"/>
  <c r="O170"/>
  <c r="O169"/>
  <c r="S169" s="1"/>
  <c r="V169" s="1"/>
  <c r="W169" s="1"/>
  <c r="G169" s="1"/>
  <c r="I169" s="1"/>
  <c r="O168"/>
  <c r="S168" s="1"/>
  <c r="V168" s="1"/>
  <c r="W168" s="1"/>
  <c r="G168" s="1"/>
  <c r="I168" s="1"/>
  <c r="O159"/>
  <c r="O147"/>
  <c r="W145"/>
  <c r="G145" s="1"/>
  <c r="I145" s="1"/>
  <c r="W141"/>
  <c r="G141" s="1"/>
  <c r="I141" s="1"/>
  <c r="O138"/>
  <c r="S138" s="1"/>
  <c r="W105"/>
  <c r="W79"/>
  <c r="W51"/>
  <c r="O38"/>
  <c r="O37"/>
  <c r="S37" s="1"/>
  <c r="W191"/>
  <c r="W131"/>
  <c r="W130"/>
  <c r="W129"/>
  <c r="W128"/>
  <c r="W127"/>
  <c r="W126"/>
  <c r="W125"/>
  <c r="W124"/>
  <c r="W123"/>
  <c r="W122"/>
  <c r="W121"/>
  <c r="W120"/>
  <c r="W119"/>
  <c r="W118"/>
  <c r="W107"/>
  <c r="W35"/>
  <c r="N209"/>
  <c r="O209" s="1"/>
  <c r="D15" i="5"/>
  <c r="D25"/>
  <c r="D569" i="3"/>
  <c r="N16" i="8"/>
  <c r="D531" i="3"/>
  <c r="E531"/>
  <c r="F532"/>
  <c r="D514"/>
  <c r="W16" i="10"/>
  <c r="G16" s="1"/>
  <c r="I16" s="1"/>
  <c r="D30" i="5"/>
  <c r="F487" i="3"/>
  <c r="F467"/>
  <c r="D446"/>
  <c r="F468"/>
  <c r="E446"/>
  <c r="N83" i="8"/>
  <c r="O83" s="1"/>
  <c r="S83" s="1"/>
  <c r="W149" i="10"/>
  <c r="W23"/>
  <c r="W17"/>
  <c r="F388" i="3"/>
  <c r="D13" i="5"/>
  <c r="M55" i="8"/>
  <c r="F353" i="3"/>
  <c r="D12" i="5" s="1"/>
  <c r="D334" i="3"/>
  <c r="F334" s="1"/>
  <c r="F44" i="4" s="1"/>
  <c r="F47" s="1"/>
  <c r="E306" i="3"/>
  <c r="D289"/>
  <c r="F295"/>
  <c r="F265"/>
  <c r="F8" i="4"/>
  <c r="F273" i="3"/>
  <c r="F257"/>
  <c r="O89" i="10"/>
  <c r="S89" s="1"/>
  <c r="E253" i="3"/>
  <c r="F253" s="1"/>
  <c r="F9" i="4" s="1"/>
  <c r="N133" i="10"/>
  <c r="E230" i="3"/>
  <c r="N132" i="10"/>
  <c r="F17" i="4"/>
  <c r="F14"/>
  <c r="F231" i="3"/>
  <c r="O148" i="10"/>
  <c r="O102"/>
  <c r="O95"/>
  <c r="S95" s="1"/>
  <c r="O94"/>
  <c r="S94" s="1"/>
  <c r="V94" s="1"/>
  <c r="W94" s="1"/>
  <c r="G94" s="1"/>
  <c r="I94" s="1"/>
  <c r="O60"/>
  <c r="S60" s="1"/>
  <c r="W75"/>
  <c r="E181" i="3"/>
  <c r="F181" s="1"/>
  <c r="D60" i="5"/>
  <c r="E175" i="3"/>
  <c r="W137" i="9"/>
  <c r="O83"/>
  <c r="O78"/>
  <c r="O77"/>
  <c r="S77" s="1"/>
  <c r="O75"/>
  <c r="S75" s="1"/>
  <c r="O74"/>
  <c r="S74" s="1"/>
  <c r="O73"/>
  <c r="S73" s="1"/>
  <c r="O72"/>
  <c r="S72" s="1"/>
  <c r="W57"/>
  <c r="W55"/>
  <c r="O106"/>
  <c r="S106" s="1"/>
  <c r="O63"/>
  <c r="S63" s="1"/>
  <c r="O51"/>
  <c r="O50"/>
  <c r="O18" i="10"/>
  <c r="O96" i="9"/>
  <c r="S96" s="1"/>
  <c r="O95"/>
  <c r="S95" s="1"/>
  <c r="O94"/>
  <c r="S94" s="1"/>
  <c r="O46"/>
  <c r="S46" s="1"/>
  <c r="O84"/>
  <c r="S84" s="1"/>
  <c r="O161" i="10"/>
  <c r="W152"/>
  <c r="O87"/>
  <c r="S87" s="1"/>
  <c r="W77"/>
  <c r="O76"/>
  <c r="S76"/>
  <c r="W69"/>
  <c r="W49"/>
  <c r="O47"/>
  <c r="S47"/>
  <c r="O34"/>
  <c r="S34"/>
  <c r="E125" i="3"/>
  <c r="D125"/>
  <c r="F119"/>
  <c r="E110"/>
  <c r="O71" i="9"/>
  <c r="S71"/>
  <c r="W68"/>
  <c r="W33"/>
  <c r="W219" i="10"/>
  <c r="O211"/>
  <c r="O206"/>
  <c r="S206"/>
  <c r="O183"/>
  <c r="O160"/>
  <c r="S160" s="1"/>
  <c r="V160" s="1"/>
  <c r="W160" s="1"/>
  <c r="G160" s="1"/>
  <c r="I160" s="1"/>
  <c r="W155"/>
  <c r="W154"/>
  <c r="W153"/>
  <c r="W151"/>
  <c r="W109"/>
  <c r="O100"/>
  <c r="S100" s="1"/>
  <c r="O99"/>
  <c r="O98"/>
  <c r="S98" s="1"/>
  <c r="O97"/>
  <c r="S97" s="1"/>
  <c r="O96"/>
  <c r="S96" s="1"/>
  <c r="O93"/>
  <c r="O92"/>
  <c r="S92" s="1"/>
  <c r="O91"/>
  <c r="S91" s="1"/>
  <c r="O90"/>
  <c r="S90" s="1"/>
  <c r="O88"/>
  <c r="S88" s="1"/>
  <c r="O86"/>
  <c r="S86" s="1"/>
  <c r="W83"/>
  <c r="O79"/>
  <c r="S79" s="1"/>
  <c r="O78"/>
  <c r="O71"/>
  <c r="S71" s="1"/>
  <c r="O46"/>
  <c r="S46" s="1"/>
  <c r="W33"/>
  <c r="O88" i="9"/>
  <c r="D84" i="3"/>
  <c r="M15" i="9" s="1"/>
  <c r="F98" i="3"/>
  <c r="F93"/>
  <c r="O109" i="9"/>
  <c r="O105"/>
  <c r="S105" s="1"/>
  <c r="E85" i="3"/>
  <c r="E84" s="1"/>
  <c r="N86" i="9"/>
  <c r="W111"/>
  <c r="W69"/>
  <c r="W59"/>
  <c r="W54"/>
  <c r="O26"/>
  <c r="S26"/>
  <c r="V26" s="1"/>
  <c r="W26" s="1"/>
  <c r="G26" s="1"/>
  <c r="I26" s="1"/>
  <c r="W223" i="10"/>
  <c r="O220"/>
  <c r="S220" s="1"/>
  <c r="O210"/>
  <c r="O207"/>
  <c r="S207" s="1"/>
  <c r="O171"/>
  <c r="O101"/>
  <c r="S101" s="1"/>
  <c r="F60" i="4"/>
  <c r="W64" i="8"/>
  <c r="W78"/>
  <c r="W74"/>
  <c r="F64" i="4"/>
  <c r="O132" i="9"/>
  <c r="W119"/>
  <c r="O44"/>
  <c r="S44"/>
  <c r="O62"/>
  <c r="W128"/>
  <c r="F27" i="4"/>
  <c r="E57" i="3"/>
  <c r="N53" i="8" s="1"/>
  <c r="O77"/>
  <c r="S77" s="1"/>
  <c r="M53"/>
  <c r="O52"/>
  <c r="S52" s="1"/>
  <c r="O51"/>
  <c r="S51" s="1"/>
  <c r="W43"/>
  <c r="O40"/>
  <c r="S40" s="1"/>
  <c r="W39"/>
  <c r="O20"/>
  <c r="S20" s="1"/>
  <c r="V20" s="1"/>
  <c r="W20" s="1"/>
  <c r="G20" s="1"/>
  <c r="I20" s="1"/>
  <c r="O19"/>
  <c r="O134" i="9"/>
  <c r="S134" s="1"/>
  <c r="O112"/>
  <c r="S112" s="1"/>
  <c r="O120" i="8"/>
  <c r="O80"/>
  <c r="O78"/>
  <c r="S78" s="1"/>
  <c r="O75"/>
  <c r="W139" i="9"/>
  <c r="W103"/>
  <c r="W125" i="8"/>
  <c r="W123"/>
  <c r="W121"/>
  <c r="W117"/>
  <c r="O94"/>
  <c r="W80"/>
  <c r="W79"/>
  <c r="W77"/>
  <c r="W76"/>
  <c r="W75"/>
  <c r="O60"/>
  <c r="S60" s="1"/>
  <c r="O122" i="9"/>
  <c r="O100"/>
  <c r="S100" s="1"/>
  <c r="E39" i="3"/>
  <c r="N31" i="8" s="1"/>
  <c r="O31" s="1"/>
  <c r="W116"/>
  <c r="W63"/>
  <c r="W59"/>
  <c r="O58"/>
  <c r="S58"/>
  <c r="W47"/>
  <c r="O36"/>
  <c r="S36" s="1"/>
  <c r="V36" s="1"/>
  <c r="W36" s="1"/>
  <c r="G36" s="1"/>
  <c r="I36" s="1"/>
  <c r="W29"/>
  <c r="W25"/>
  <c r="W24"/>
  <c r="O22"/>
  <c r="S22" s="1"/>
  <c r="O135" i="9"/>
  <c r="W130"/>
  <c r="W129"/>
  <c r="W124"/>
  <c r="O117"/>
  <c r="O116"/>
  <c r="O115"/>
  <c r="O114"/>
  <c r="O113"/>
  <c r="O111"/>
  <c r="S111" s="1"/>
  <c r="W101"/>
  <c r="W100"/>
  <c r="W92"/>
  <c r="F18" i="3"/>
  <c r="W105" i="8"/>
  <c r="G105" s="1"/>
  <c r="I105" s="1"/>
  <c r="O92"/>
  <c r="O87"/>
  <c r="S87" s="1"/>
  <c r="V87" s="1"/>
  <c r="W87" s="1"/>
  <c r="G87" s="1"/>
  <c r="I87" s="1"/>
  <c r="O84"/>
  <c r="S84" s="1"/>
  <c r="V84" s="1"/>
  <c r="W84" s="1"/>
  <c r="G84" s="1"/>
  <c r="I84" s="1"/>
  <c r="O88"/>
  <c r="O216" i="10"/>
  <c r="W174"/>
  <c r="W157"/>
  <c r="W156"/>
  <c r="O73" i="8"/>
  <c r="O64"/>
  <c r="S64" s="1"/>
  <c r="O46"/>
  <c r="S46"/>
  <c r="O130" i="9"/>
  <c r="S130"/>
  <c r="O72" i="8"/>
  <c r="O71"/>
  <c r="S71" s="1"/>
  <c r="V71" s="1"/>
  <c r="W71" s="1"/>
  <c r="G71" s="1"/>
  <c r="I71" s="1"/>
  <c r="O70"/>
  <c r="S70" s="1"/>
  <c r="O69"/>
  <c r="S69" s="1"/>
  <c r="O68"/>
  <c r="O63"/>
  <c r="S63" s="1"/>
  <c r="O54"/>
  <c r="W49"/>
  <c r="W48"/>
  <c r="O45"/>
  <c r="S45" s="1"/>
  <c r="W138" i="9"/>
  <c r="O129"/>
  <c r="S129" s="1"/>
  <c r="O125"/>
  <c r="S125" s="1"/>
  <c r="O101"/>
  <c r="S101" s="1"/>
  <c r="W94"/>
  <c r="O60"/>
  <c r="S60" s="1"/>
  <c r="O59" i="8"/>
  <c r="S59"/>
  <c r="W50"/>
  <c r="O43"/>
  <c r="S43" s="1"/>
  <c r="O38"/>
  <c r="O24"/>
  <c r="S24"/>
  <c r="W62"/>
  <c r="W45"/>
  <c r="O41"/>
  <c r="O35"/>
  <c r="S35" s="1"/>
  <c r="V35" s="1"/>
  <c r="W35" s="1"/>
  <c r="G35" s="1"/>
  <c r="I35" s="1"/>
  <c r="O32"/>
  <c r="W127" i="9"/>
  <c r="W126"/>
  <c r="W125"/>
  <c r="O110"/>
  <c r="S110" s="1"/>
  <c r="O108"/>
  <c r="S108" s="1"/>
  <c r="O107"/>
  <c r="S107" s="1"/>
  <c r="O104"/>
  <c r="S104" s="1"/>
  <c r="O103"/>
  <c r="S103" s="1"/>
  <c r="W91"/>
  <c r="W90"/>
  <c r="W88"/>
  <c r="G88" s="1"/>
  <c r="O85"/>
  <c r="S85" s="1"/>
  <c r="O79"/>
  <c r="S79" s="1"/>
  <c r="O76"/>
  <c r="S76" s="1"/>
  <c r="O65"/>
  <c r="O54"/>
  <c r="O53"/>
  <c r="O52"/>
  <c r="S52" s="1"/>
  <c r="O48"/>
  <c r="O47"/>
  <c r="W57" i="8"/>
  <c r="W41"/>
  <c r="W105" i="9"/>
  <c r="W85"/>
  <c r="W75"/>
  <c r="W74"/>
  <c r="W72"/>
  <c r="D8" i="3"/>
  <c r="M103" i="8" s="1"/>
  <c r="O57"/>
  <c r="O140" i="9"/>
  <c r="S140" s="1"/>
  <c r="W118"/>
  <c r="W69" i="8"/>
  <c r="G69" s="1"/>
  <c r="I69" s="1"/>
  <c r="W23"/>
  <c r="W141" i="9"/>
  <c r="O122" i="8"/>
  <c r="S122" s="1"/>
  <c r="O91"/>
  <c r="S91" s="1"/>
  <c r="V91" s="1"/>
  <c r="W91" s="1"/>
  <c r="G91" s="1"/>
  <c r="I91" s="1"/>
  <c r="O123"/>
  <c r="W117" i="9"/>
  <c r="O117" i="10"/>
  <c r="O93" i="8"/>
  <c r="O104"/>
  <c r="O95"/>
  <c r="O62"/>
  <c r="S62" s="1"/>
  <c r="W51"/>
  <c r="W46"/>
  <c r="W40"/>
  <c r="O26"/>
  <c r="O208" i="10"/>
  <c r="O113" i="8"/>
  <c r="O96"/>
  <c r="O82"/>
  <c r="W73"/>
  <c r="W65"/>
  <c r="O61"/>
  <c r="S61" s="1"/>
  <c r="W70"/>
  <c r="G70" s="1"/>
  <c r="I70" s="1"/>
  <c r="O66"/>
  <c r="S66" s="1"/>
  <c r="V66" s="1"/>
  <c r="W66" s="1"/>
  <c r="G66" s="1"/>
  <c r="I66" s="1"/>
  <c r="O56"/>
  <c r="O37"/>
  <c r="S37" s="1"/>
  <c r="O13"/>
  <c r="F657" i="3"/>
  <c r="O102" i="8"/>
  <c r="O101"/>
  <c r="O100"/>
  <c r="O99"/>
  <c r="O98"/>
  <c r="S98" s="1"/>
  <c r="V98" s="1"/>
  <c r="W98" s="1"/>
  <c r="G98" s="1"/>
  <c r="I98" s="1"/>
  <c r="O90"/>
  <c r="O86"/>
  <c r="O85"/>
  <c r="O74"/>
  <c r="W61"/>
  <c r="W60"/>
  <c r="W58"/>
  <c r="W44"/>
  <c r="W38"/>
  <c r="W30"/>
  <c r="W28"/>
  <c r="W27"/>
  <c r="W26"/>
  <c r="W22"/>
  <c r="O21"/>
  <c r="O18"/>
  <c r="W140" i="9"/>
  <c r="O139"/>
  <c r="S139" s="1"/>
  <c r="W136"/>
  <c r="W135"/>
  <c r="O133"/>
  <c r="O125" i="8"/>
  <c r="O76"/>
  <c r="O65"/>
  <c r="O50"/>
  <c r="O49"/>
  <c r="O79"/>
  <c r="S79" s="1"/>
  <c r="O114"/>
  <c r="S114" s="1"/>
  <c r="O111"/>
  <c r="O108"/>
  <c r="O105"/>
  <c r="S105" s="1"/>
  <c r="O110"/>
  <c r="O107"/>
  <c r="O112"/>
  <c r="O109"/>
  <c r="O106"/>
  <c r="O14"/>
  <c r="O89"/>
  <c r="S89" s="1"/>
  <c r="V89" s="1"/>
  <c r="W89" s="1"/>
  <c r="G89" s="1"/>
  <c r="I89" s="1"/>
  <c r="O29"/>
  <c r="O27"/>
  <c r="S27" s="1"/>
  <c r="O136" i="9"/>
  <c r="S136" s="1"/>
  <c r="O118"/>
  <c r="S118" s="1"/>
  <c r="O36"/>
  <c r="S36" s="1"/>
  <c r="O222" i="10"/>
  <c r="O42" i="8"/>
  <c r="S42" s="1"/>
  <c r="O141" i="9"/>
  <c r="S141" s="1"/>
  <c r="O56"/>
  <c r="S56" s="1"/>
  <c r="O55"/>
  <c r="O219" i="10"/>
  <c r="S219" s="1"/>
  <c r="O138" i="9"/>
  <c r="O115" i="8"/>
  <c r="O17"/>
  <c r="S183" i="10"/>
  <c r="V183" s="1"/>
  <c r="W183" s="1"/>
  <c r="G183" s="1"/>
  <c r="I183" s="1"/>
  <c r="S109" i="9"/>
  <c r="S101" i="8"/>
  <c r="V101" s="1"/>
  <c r="W101" s="1"/>
  <c r="G101" s="1"/>
  <c r="I101" s="1"/>
  <c r="S50"/>
  <c r="S90"/>
  <c r="V90" s="1"/>
  <c r="W90" s="1"/>
  <c r="G90" s="1"/>
  <c r="I90" s="1"/>
  <c r="S54" i="9"/>
  <c r="S93"/>
  <c r="R117" i="10"/>
  <c r="U117" s="1"/>
  <c r="W117" s="1"/>
  <c r="G117" s="1"/>
  <c r="I117" s="1"/>
  <c r="I119" s="1"/>
  <c r="C28" i="6" s="1"/>
  <c r="S102" i="9"/>
  <c r="F39" i="2"/>
  <c r="S57" i="8"/>
  <c r="S137" i="9"/>
  <c r="S90"/>
  <c r="S73" i="8"/>
  <c r="S128" i="9"/>
  <c r="E33" i="4"/>
  <c r="S68" i="9"/>
  <c r="S33"/>
  <c r="D84" i="2"/>
  <c r="S92" i="9"/>
  <c r="S102" i="8"/>
  <c r="V102" s="1"/>
  <c r="W102" s="1"/>
  <c r="G102" s="1"/>
  <c r="I102" s="1"/>
  <c r="S80"/>
  <c r="F563" i="2"/>
  <c r="S65" i="8"/>
  <c r="S117" i="9"/>
  <c r="B34" i="11"/>
  <c r="F110" i="3"/>
  <c r="S223" i="10"/>
  <c r="S100" i="8"/>
  <c r="V100" s="1"/>
  <c r="W100" s="1"/>
  <c r="G100" s="1"/>
  <c r="I100" s="1"/>
  <c r="S92"/>
  <c r="V92" s="1"/>
  <c r="W92" s="1"/>
  <c r="G92" s="1"/>
  <c r="I92" s="1"/>
  <c r="S112"/>
  <c r="F110" i="2"/>
  <c r="S216" i="10"/>
  <c r="S205"/>
  <c r="V205"/>
  <c r="W205" s="1"/>
  <c r="G205" s="1"/>
  <c r="I205" s="1"/>
  <c r="F230" i="2"/>
  <c r="P132" i="10"/>
  <c r="R132" s="1"/>
  <c r="S81" i="8"/>
  <c r="S72"/>
  <c r="V72"/>
  <c r="W72" s="1"/>
  <c r="G72" s="1"/>
  <c r="I72" s="1"/>
  <c r="S86"/>
  <c r="V86" s="1"/>
  <c r="W86" s="1"/>
  <c r="G86" s="1"/>
  <c r="I86" s="1"/>
  <c r="S19"/>
  <c r="E497" i="2"/>
  <c r="Q15" i="8" s="1"/>
  <c r="R15" s="1"/>
  <c r="U15" s="1"/>
  <c r="W15" s="1"/>
  <c r="G15" s="1"/>
  <c r="I15" s="1"/>
  <c r="D125" i="2"/>
  <c r="F125" s="1"/>
  <c r="F126"/>
  <c r="F569"/>
  <c r="B53" i="11"/>
  <c r="B63" s="1"/>
  <c r="C15" i="5"/>
  <c r="O132" i="10"/>
  <c r="F531" i="3"/>
  <c r="F446"/>
  <c r="D20" i="5" s="1"/>
  <c r="F230" i="3"/>
  <c r="O103" i="8"/>
  <c r="O89" i="9"/>
  <c r="S89" s="1"/>
  <c r="V89" s="1"/>
  <c r="W89" s="1"/>
  <c r="G89" s="1"/>
  <c r="I89" s="1"/>
  <c r="F85" i="3"/>
  <c r="N15" i="9"/>
  <c r="O15" s="1"/>
  <c r="F39" i="3"/>
  <c r="S137" i="10"/>
  <c r="D597" i="2"/>
  <c r="F597" s="1"/>
  <c r="C19" i="5" s="1"/>
  <c r="F619" i="2"/>
  <c r="C18" i="5"/>
  <c r="F18" i="2"/>
  <c r="P33" i="8"/>
  <c r="F165" i="2"/>
  <c r="Q55" i="8"/>
  <c r="F388" i="2"/>
  <c r="C13" i="5" s="1"/>
  <c r="P15" i="8"/>
  <c r="P98" i="9"/>
  <c r="R98" s="1"/>
  <c r="F487" i="2"/>
  <c r="F353"/>
  <c r="C12" i="5"/>
  <c r="Q34" i="8"/>
  <c r="R13"/>
  <c r="S13" s="1"/>
  <c r="V13" s="1"/>
  <c r="W13" s="1"/>
  <c r="G13" s="1"/>
  <c r="I13" s="1"/>
  <c r="F57" i="2"/>
  <c r="Q53" i="8"/>
  <c r="C24" i="5"/>
  <c r="D563" i="3"/>
  <c r="F563" s="1"/>
  <c r="F569"/>
  <c r="E497"/>
  <c r="D497"/>
  <c r="M15" i="8"/>
  <c r="F514" i="3"/>
  <c r="N15" i="8"/>
  <c r="E165" i="3"/>
  <c r="N33" i="8"/>
  <c r="F125" i="3"/>
  <c r="M86" i="9"/>
  <c r="F84" i="3"/>
  <c r="F57"/>
  <c r="O53" i="8"/>
  <c r="F8" i="3"/>
  <c r="P86" i="9"/>
  <c r="P15"/>
  <c r="F84" i="2"/>
  <c r="F497" i="3"/>
  <c r="U113" i="8" l="1"/>
  <c r="W113" s="1"/>
  <c r="G113" s="1"/>
  <c r="I113" s="1"/>
  <c r="S113"/>
  <c r="U34"/>
  <c r="W34" s="1"/>
  <c r="G34" s="1"/>
  <c r="I34" s="1"/>
  <c r="S34"/>
  <c r="S118"/>
  <c r="S18" i="9"/>
  <c r="V18" s="1"/>
  <c r="W18" s="1"/>
  <c r="G18" s="1"/>
  <c r="I18" s="1"/>
  <c r="S14" i="8"/>
  <c r="V14" s="1"/>
  <c r="W14" s="1"/>
  <c r="G14" s="1"/>
  <c r="I14" s="1"/>
  <c r="S228" i="10"/>
  <c r="O133"/>
  <c r="D55" i="5"/>
  <c r="S48" i="8"/>
  <c r="S97" i="9"/>
  <c r="S61"/>
  <c r="S96" i="8"/>
  <c r="V96" s="1"/>
  <c r="W96" s="1"/>
  <c r="G96" s="1"/>
  <c r="I96" s="1"/>
  <c r="S65" i="9"/>
  <c r="S83"/>
  <c r="S148" i="10"/>
  <c r="S224"/>
  <c r="V224" s="1"/>
  <c r="W224" s="1"/>
  <c r="G224" s="1"/>
  <c r="I224" s="1"/>
  <c r="O86" i="9"/>
  <c r="R53" i="8"/>
  <c r="R55"/>
  <c r="R33"/>
  <c r="U33" s="1"/>
  <c r="W33" s="1"/>
  <c r="G33" s="1"/>
  <c r="I33" s="1"/>
  <c r="S211" i="10"/>
  <c r="S212"/>
  <c r="S115" i="8"/>
  <c r="S217" i="10"/>
  <c r="S29" i="8"/>
  <c r="S49"/>
  <c r="S21"/>
  <c r="S85"/>
  <c r="V85" s="1"/>
  <c r="W85" s="1"/>
  <c r="G85" s="1"/>
  <c r="I85" s="1"/>
  <c r="S93"/>
  <c r="V93" s="1"/>
  <c r="W93" s="1"/>
  <c r="G93" s="1"/>
  <c r="I93" s="1"/>
  <c r="S48" i="9"/>
  <c r="S41" i="8"/>
  <c r="S113" i="9"/>
  <c r="S122"/>
  <c r="V122" s="1"/>
  <c r="W122" s="1"/>
  <c r="G122" s="1"/>
  <c r="I122" s="1"/>
  <c r="S75" i="8"/>
  <c r="S62" i="9"/>
  <c r="S210" i="10"/>
  <c r="S88" i="9"/>
  <c r="S78" i="10"/>
  <c r="S93"/>
  <c r="S99"/>
  <c r="S18"/>
  <c r="S51" i="9"/>
  <c r="S78"/>
  <c r="D58" i="5"/>
  <c r="I96" i="10"/>
  <c r="C26" i="6" s="1"/>
  <c r="S102" i="10"/>
  <c r="V102" s="1"/>
  <c r="W102" s="1"/>
  <c r="G102" s="1"/>
  <c r="I102" s="1"/>
  <c r="F19" i="4"/>
  <c r="S209" i="10"/>
  <c r="S38"/>
  <c r="S181"/>
  <c r="S110"/>
  <c r="S65"/>
  <c r="S16"/>
  <c r="R16" i="8"/>
  <c r="S31" i="10"/>
  <c r="S21"/>
  <c r="C84" i="5"/>
  <c r="D94"/>
  <c r="B5" i="11"/>
  <c r="D84" i="5"/>
  <c r="S19" i="9"/>
  <c r="S45"/>
  <c r="S43"/>
  <c r="S162" i="10"/>
  <c r="V162" s="1"/>
  <c r="W162" s="1"/>
  <c r="G162" s="1"/>
  <c r="I162" s="1"/>
  <c r="S69" i="9"/>
  <c r="S142" i="10"/>
  <c r="S143"/>
  <c r="S144"/>
  <c r="O167"/>
  <c r="S146"/>
  <c r="S194"/>
  <c r="S196"/>
  <c r="S198"/>
  <c r="S200"/>
  <c r="S157"/>
  <c r="S193"/>
  <c r="S19"/>
  <c r="S225"/>
  <c r="D5" i="5"/>
  <c r="D68"/>
  <c r="C6" i="9"/>
  <c r="C6" i="8"/>
  <c r="S106" i="10"/>
  <c r="R17" i="8"/>
  <c r="U17" s="1"/>
  <c r="W17" s="1"/>
  <c r="G17" s="1"/>
  <c r="I17" s="1"/>
  <c r="R133" i="10"/>
  <c r="C65" i="5"/>
  <c r="B11" i="11"/>
  <c r="O67" i="8"/>
  <c r="R111"/>
  <c r="U111" s="1"/>
  <c r="W111" s="1"/>
  <c r="G111" s="1"/>
  <c r="I111" s="1"/>
  <c r="R99"/>
  <c r="S99" s="1"/>
  <c r="V99" s="1"/>
  <c r="W99" s="1"/>
  <c r="G99" s="1"/>
  <c r="I99" s="1"/>
  <c r="R74"/>
  <c r="R54"/>
  <c r="R38"/>
  <c r="S38" s="1"/>
  <c r="R138" i="9"/>
  <c r="S138" s="1"/>
  <c r="R133"/>
  <c r="S133" s="1"/>
  <c r="R115"/>
  <c r="R114"/>
  <c r="S114" s="1"/>
  <c r="O99"/>
  <c r="R66"/>
  <c r="R53"/>
  <c r="S53" s="1"/>
  <c r="R50"/>
  <c r="S50" s="1"/>
  <c r="O38"/>
  <c r="R29"/>
  <c r="O20"/>
  <c r="S20" s="1"/>
  <c r="R159" i="10"/>
  <c r="R158"/>
  <c r="S158" s="1"/>
  <c r="V158" s="1"/>
  <c r="W158" s="1"/>
  <c r="G158" s="1"/>
  <c r="I158" s="1"/>
  <c r="O105"/>
  <c r="S105" s="1"/>
  <c r="S51"/>
  <c r="F619" i="3"/>
  <c r="D597"/>
  <c r="F597" s="1"/>
  <c r="D19" i="5" s="1"/>
  <c r="M16" i="8"/>
  <c r="F548" i="3"/>
  <c r="D6" i="5" s="1"/>
  <c r="S68" i="8"/>
  <c r="U68"/>
  <c r="W68" s="1"/>
  <c r="G68" s="1"/>
  <c r="I68" s="1"/>
  <c r="U214" i="10"/>
  <c r="W214" s="1"/>
  <c r="G214" s="1"/>
  <c r="I214" s="1"/>
  <c r="S214"/>
  <c r="S53" i="8"/>
  <c r="V53" s="1"/>
  <c r="W53" s="1"/>
  <c r="G53" s="1"/>
  <c r="I53" s="1"/>
  <c r="S31"/>
  <c r="V31" s="1"/>
  <c r="W31" s="1"/>
  <c r="G31" s="1"/>
  <c r="I31" s="1"/>
  <c r="C101" i="5"/>
  <c r="C9" s="1"/>
  <c r="C22" s="1"/>
  <c r="C27" s="1"/>
  <c r="C32" s="1"/>
  <c r="C36" s="1"/>
  <c r="E48" i="4" s="1"/>
  <c r="C91" i="5"/>
  <c r="C11" s="1"/>
  <c r="S133" i="10"/>
  <c r="V133" s="1"/>
  <c r="W133" s="1"/>
  <c r="G133" s="1"/>
  <c r="I133" s="1"/>
  <c r="D101" i="5"/>
  <c r="D9" s="1"/>
  <c r="D91"/>
  <c r="F72" i="4"/>
  <c r="F73" s="1"/>
  <c r="S135" i="9"/>
  <c r="C16" i="5"/>
  <c r="B20" i="11"/>
  <c r="Q86" i="9"/>
  <c r="R86" s="1"/>
  <c r="S86" s="1"/>
  <c r="V86" s="1"/>
  <c r="W86" s="1"/>
  <c r="G86" s="1"/>
  <c r="I86" s="1"/>
  <c r="Q15"/>
  <c r="R15" s="1"/>
  <c r="S15" s="1"/>
  <c r="V15" s="1"/>
  <c r="W15" s="1"/>
  <c r="G15" s="1"/>
  <c r="I15" s="1"/>
  <c r="I20" s="1"/>
  <c r="C32" i="6" s="1"/>
  <c r="E64" i="4"/>
  <c r="E72" s="1"/>
  <c r="E73" s="1"/>
  <c r="F71" i="2"/>
  <c r="Q103" i="8"/>
  <c r="R103" s="1"/>
  <c r="S103" s="1"/>
  <c r="V103" s="1"/>
  <c r="W103" s="1"/>
  <c r="G103" s="1"/>
  <c r="I103" s="1"/>
  <c r="F8" i="2"/>
  <c r="F175" i="3"/>
  <c r="D165"/>
  <c r="F25" i="4"/>
  <c r="F33" s="1"/>
  <c r="F71" i="3"/>
  <c r="O15" i="8"/>
  <c r="S15" s="1"/>
  <c r="F497" i="2"/>
  <c r="C6" i="5" s="1"/>
  <c r="S117" i="10"/>
  <c r="S132"/>
  <c r="V132" s="1"/>
  <c r="W132" s="1"/>
  <c r="G132" s="1"/>
  <c r="I132" s="1"/>
  <c r="F34" i="4"/>
  <c r="D18" i="5"/>
  <c r="I25" i="10"/>
  <c r="C24" i="6" s="1"/>
  <c r="E47" i="4"/>
  <c r="S74" i="8"/>
  <c r="S115" i="9"/>
  <c r="S159" i="10"/>
  <c r="V159" s="1"/>
  <c r="W159" s="1"/>
  <c r="G159" s="1"/>
  <c r="I159" s="1"/>
  <c r="O103"/>
  <c r="I40"/>
  <c r="C22" i="6" s="1"/>
  <c r="S97" i="8"/>
  <c r="V97" s="1"/>
  <c r="W97" s="1"/>
  <c r="G97" s="1"/>
  <c r="I97" s="1"/>
  <c r="S119"/>
  <c r="S59" i="10"/>
  <c r="F598" i="3"/>
  <c r="F249"/>
  <c r="F192"/>
  <c r="R125" i="8"/>
  <c r="R124"/>
  <c r="S124" s="1"/>
  <c r="R123"/>
  <c r="S123" s="1"/>
  <c r="R110"/>
  <c r="R109"/>
  <c r="U109" s="1"/>
  <c r="W109" s="1"/>
  <c r="G109" s="1"/>
  <c r="I109" s="1"/>
  <c r="R108"/>
  <c r="U108" s="1"/>
  <c r="W108" s="1"/>
  <c r="G108" s="1"/>
  <c r="I108" s="1"/>
  <c r="R107"/>
  <c r="R106"/>
  <c r="U106" s="1"/>
  <c r="W106" s="1"/>
  <c r="G106" s="1"/>
  <c r="I106" s="1"/>
  <c r="R104"/>
  <c r="U104" s="1"/>
  <c r="W104" s="1"/>
  <c r="G104" s="1"/>
  <c r="I104" s="1"/>
  <c r="R95"/>
  <c r="S95" s="1"/>
  <c r="V95" s="1"/>
  <c r="W95" s="1"/>
  <c r="G95" s="1"/>
  <c r="I95" s="1"/>
  <c r="R76"/>
  <c r="R56"/>
  <c r="S56" s="1"/>
  <c r="V56" s="1"/>
  <c r="W56" s="1"/>
  <c r="G56" s="1"/>
  <c r="I56" s="1"/>
  <c r="R44"/>
  <c r="R23"/>
  <c r="S23" s="1"/>
  <c r="R18"/>
  <c r="R132" i="9"/>
  <c r="U132" s="1"/>
  <c r="W132" s="1"/>
  <c r="G132" s="1"/>
  <c r="I132" s="1"/>
  <c r="I141" s="1"/>
  <c r="C42" i="6" s="1"/>
  <c r="R116" i="9"/>
  <c r="S116" s="1"/>
  <c r="R99"/>
  <c r="S99" s="1"/>
  <c r="V99" s="1"/>
  <c r="W99" s="1"/>
  <c r="G99" s="1"/>
  <c r="I99" s="1"/>
  <c r="R91"/>
  <c r="S91" s="1"/>
  <c r="R82"/>
  <c r="S82" s="1"/>
  <c r="R64"/>
  <c r="R38"/>
  <c r="S38" s="1"/>
  <c r="R37"/>
  <c r="S37" s="1"/>
  <c r="R222" i="10"/>
  <c r="S222" s="1"/>
  <c r="R170"/>
  <c r="U170" s="1"/>
  <c r="W170" s="1"/>
  <c r="G170" s="1"/>
  <c r="I170" s="1"/>
  <c r="R161"/>
  <c r="S161" s="1"/>
  <c r="V161" s="1"/>
  <c r="W161" s="1"/>
  <c r="G161" s="1"/>
  <c r="I161" s="1"/>
  <c r="R147"/>
  <c r="R134"/>
  <c r="S134" s="1"/>
  <c r="V134" s="1"/>
  <c r="W134" s="1"/>
  <c r="G134" s="1"/>
  <c r="I134" s="1"/>
  <c r="S111" i="8"/>
  <c r="S76"/>
  <c r="S125"/>
  <c r="S82"/>
  <c r="V82" s="1"/>
  <c r="W82" s="1"/>
  <c r="G82" s="1"/>
  <c r="I82" s="1"/>
  <c r="S104"/>
  <c r="S54"/>
  <c r="V54" s="1"/>
  <c r="W54" s="1"/>
  <c r="G54" s="1"/>
  <c r="I54" s="1"/>
  <c r="S171" i="10"/>
  <c r="O55" i="8"/>
  <c r="S55" s="1"/>
  <c r="O16"/>
  <c r="S147" i="10"/>
  <c r="S170"/>
  <c r="S30" i="8"/>
  <c r="S127" i="9"/>
  <c r="B22" i="11"/>
  <c r="S123" i="9"/>
  <c r="V123" s="1"/>
  <c r="W123" s="1"/>
  <c r="G123" s="1"/>
  <c r="I123" s="1"/>
  <c r="I126" s="1"/>
  <c r="S29"/>
  <c r="V29" s="1"/>
  <c r="W29" s="1"/>
  <c r="G29" s="1"/>
  <c r="I29" s="1"/>
  <c r="S30"/>
  <c r="V30" s="1"/>
  <c r="W30" s="1"/>
  <c r="G30" s="1"/>
  <c r="I30" s="1"/>
  <c r="S39" i="8"/>
  <c r="S69" i="10"/>
  <c r="S52"/>
  <c r="S40"/>
  <c r="S75"/>
  <c r="S82"/>
  <c r="S81"/>
  <c r="S119"/>
  <c r="F434" i="2"/>
  <c r="W87" i="9"/>
  <c r="G87" s="1"/>
  <c r="I88" s="1"/>
  <c r="S16" i="8"/>
  <c r="U16"/>
  <c r="W16" s="1"/>
  <c r="G16" s="1"/>
  <c r="I16" s="1"/>
  <c r="I47"/>
  <c r="C9" i="6" s="1"/>
  <c r="S98" i="9"/>
  <c r="U98"/>
  <c r="W98" s="1"/>
  <c r="G98" s="1"/>
  <c r="I98" s="1"/>
  <c r="U55" i="8"/>
  <c r="W55" s="1"/>
  <c r="G55" s="1"/>
  <c r="I55" s="1"/>
  <c r="B84" i="11"/>
  <c r="C35" i="6"/>
  <c r="S67" i="8"/>
  <c r="U67"/>
  <c r="W67" s="1"/>
  <c r="G67" s="1"/>
  <c r="I67" s="1"/>
  <c r="I193" i="10"/>
  <c r="C18" i="6" s="1"/>
  <c r="I75" i="8"/>
  <c r="C12" i="6" s="1"/>
  <c r="I53" i="10"/>
  <c r="C23" i="6" s="1"/>
  <c r="U139" i="10"/>
  <c r="W139" s="1"/>
  <c r="G139" s="1"/>
  <c r="I139" s="1"/>
  <c r="S139"/>
  <c r="C5" i="7"/>
  <c r="A3" i="6"/>
  <c r="E5" i="4"/>
  <c r="C54" i="5"/>
  <c r="C7" i="8"/>
  <c r="C68" i="5"/>
  <c r="C7" i="9"/>
  <c r="S31"/>
  <c r="V31" s="1"/>
  <c r="W31" s="1"/>
  <c r="G31" s="1"/>
  <c r="I31" s="1"/>
  <c r="S28"/>
  <c r="V28" s="1"/>
  <c r="W28" s="1"/>
  <c r="G28" s="1"/>
  <c r="I28" s="1"/>
  <c r="S202" i="10"/>
  <c r="V202" s="1"/>
  <c r="W202" s="1"/>
  <c r="G202" s="1"/>
  <c r="I202" s="1"/>
  <c r="R103"/>
  <c r="S58"/>
  <c r="S165"/>
  <c r="V165" s="1"/>
  <c r="W165" s="1"/>
  <c r="G165" s="1"/>
  <c r="I165" s="1"/>
  <c r="S44" i="8"/>
  <c r="S64" i="9"/>
  <c r="W207" i="10"/>
  <c r="G207" s="1"/>
  <c r="I207" s="1"/>
  <c r="U63"/>
  <c r="W63" s="1"/>
  <c r="G63" s="1"/>
  <c r="I63" s="1"/>
  <c r="I87" s="1"/>
  <c r="C25" i="6" s="1"/>
  <c r="S63" i="10"/>
  <c r="U172"/>
  <c r="W172" s="1"/>
  <c r="G172" s="1"/>
  <c r="I172" s="1"/>
  <c r="S172"/>
  <c r="C34" i="6"/>
  <c r="B82" i="11"/>
  <c r="S192" i="10"/>
  <c r="S204"/>
  <c r="V204" s="1"/>
  <c r="W204" s="1"/>
  <c r="G204" s="1"/>
  <c r="I204" s="1"/>
  <c r="S195"/>
  <c r="S203"/>
  <c r="V203" s="1"/>
  <c r="W203" s="1"/>
  <c r="G203" s="1"/>
  <c r="I203" s="1"/>
  <c r="S112"/>
  <c r="R208"/>
  <c r="R167"/>
  <c r="S167" s="1"/>
  <c r="V167" s="1"/>
  <c r="W167" s="1"/>
  <c r="G167" s="1"/>
  <c r="I167" s="1"/>
  <c r="S66" i="9"/>
  <c r="B79" i="11" l="1"/>
  <c r="E50" i="4"/>
  <c r="E74" s="1"/>
  <c r="E79" s="1"/>
  <c r="S17" i="8"/>
  <c r="D65" i="5"/>
  <c r="D11" s="1"/>
  <c r="D22" s="1"/>
  <c r="D27" s="1"/>
  <c r="D32" s="1"/>
  <c r="D36" s="1"/>
  <c r="F48" i="4" s="1"/>
  <c r="F50" s="1"/>
  <c r="I60" i="8"/>
  <c r="C10" i="6" s="1"/>
  <c r="S132" i="9"/>
  <c r="S109" i="8"/>
  <c r="C41" i="6"/>
  <c r="B81" i="11"/>
  <c r="U18" i="8"/>
  <c r="W18" s="1"/>
  <c r="G18" s="1"/>
  <c r="I18" s="1"/>
  <c r="I25" s="1"/>
  <c r="C8" i="6" s="1"/>
  <c r="S18" i="8"/>
  <c r="U107"/>
  <c r="W107" s="1"/>
  <c r="G107" s="1"/>
  <c r="I107" s="1"/>
  <c r="I121" s="1"/>
  <c r="C13" i="6" s="1"/>
  <c r="S107" i="8"/>
  <c r="I177" i="10"/>
  <c r="C17" i="6" s="1"/>
  <c r="I35" i="9"/>
  <c r="I152" i="10"/>
  <c r="C19" i="6" s="1"/>
  <c r="I105" i="9"/>
  <c r="C39" i="6" s="1"/>
  <c r="S106" i="8"/>
  <c r="S108"/>
  <c r="I91" i="9"/>
  <c r="C38" i="6" s="1"/>
  <c r="U110" i="8"/>
  <c r="W110" s="1"/>
  <c r="G110" s="1"/>
  <c r="I110" s="1"/>
  <c r="S110"/>
  <c r="M33"/>
  <c r="O33" s="1"/>
  <c r="S33" s="1"/>
  <c r="F165" i="3"/>
  <c r="B80" i="11"/>
  <c r="C33" i="6"/>
  <c r="C43" s="1"/>
  <c r="U103" i="10"/>
  <c r="W103" s="1"/>
  <c r="G103" s="1"/>
  <c r="I103" s="1"/>
  <c r="I111" s="1"/>
  <c r="C27" i="6" s="1"/>
  <c r="S103" i="10"/>
  <c r="E5" i="11"/>
  <c r="C5" s="1"/>
  <c r="U208" i="10"/>
  <c r="W208" s="1"/>
  <c r="G208" s="1"/>
  <c r="I208" s="1"/>
  <c r="I226" s="1"/>
  <c r="C20" i="6" s="1"/>
  <c r="S208" i="10"/>
  <c r="C11" i="6"/>
  <c r="B78" i="11" l="1"/>
  <c r="F74" i="4"/>
  <c r="C14" i="6"/>
  <c r="C29"/>
  <c r="F79" i="4"/>
  <c r="E6" i="11"/>
  <c r="C6" s="1"/>
  <c r="C45" i="6"/>
  <c r="C53" s="1"/>
  <c r="C11" i="11" s="1"/>
  <c r="B85"/>
  <c r="B86" s="1"/>
</calcChain>
</file>

<file path=xl/comments1.xml><?xml version="1.0" encoding="utf-8"?>
<comments xmlns="http://schemas.openxmlformats.org/spreadsheetml/2006/main">
  <authors>
    <author/>
  </authors>
  <commentList>
    <comment ref="C8" authorId="0">
      <text>
        <r>
          <rPr>
            <sz val="10"/>
            <rFont val="Arial"/>
            <family val="2"/>
          </rPr>
          <t>Saldo(43+453+4552-4593)</t>
        </r>
      </text>
    </comment>
    <comment ref="C9" authorId="0">
      <text>
        <r>
          <rPr>
            <sz val="10"/>
            <rFont val="Arial"/>
            <family val="2"/>
          </rPr>
          <t>Saldo(42+452+4554+4592)</t>
        </r>
      </text>
    </comment>
    <comment ref="C10" authorId="0">
      <text>
        <r>
          <rPr>
            <sz val="10"/>
            <rFont val="Arial"/>
            <family val="2"/>
          </rPr>
          <t>Saldo(441)-Saldo (4491)</t>
        </r>
      </text>
    </comment>
    <comment ref="C11" authorId="0">
      <text>
        <r>
          <rPr>
            <sz val="10"/>
            <rFont val="Arial"/>
            <family val="2"/>
          </rPr>
          <t>Saldo (44-(441-4491)+454+4553+4594)</t>
        </r>
      </text>
    </comment>
    <comment ref="C12" authorId="0">
      <text>
        <r>
          <rPr>
            <sz val="10"/>
            <rFont val="Arial"/>
            <family val="2"/>
          </rPr>
          <t>Saldo (372+373)</t>
        </r>
      </text>
    </comment>
    <comment ref="C13" authorId="0">
      <text>
        <r>
          <rPr>
            <sz val="10"/>
            <rFont val="Arial"/>
            <family val="2"/>
          </rPr>
          <t>Saldo(4111+4121+4131-4191)</t>
        </r>
      </text>
    </comment>
    <comment ref="C14" authorId="0">
      <text>
        <r>
          <rPr>
            <sz val="10"/>
            <rFont val="Arial"/>
            <family val="2"/>
          </rPr>
          <t>Saldo(4112+4122+4132+4141-4192)</t>
        </r>
      </text>
    </comment>
    <comment ref="C15" authorId="0">
      <text>
        <r>
          <rPr>
            <sz val="10"/>
            <rFont val="Arial"/>
            <family val="2"/>
          </rPr>
          <t>Saldo Deb (2662+2682)-Saldo Cred(2692)</t>
        </r>
      </text>
    </comment>
    <comment ref="C16" authorId="0">
      <text>
        <r>
          <rPr>
            <sz val="10"/>
            <rFont val="Arial"/>
            <family val="2"/>
          </rPr>
          <t>Saldo (215-2192+2782-2792)</t>
        </r>
      </text>
    </comment>
    <comment ref="C17" authorId="0">
      <text>
        <r>
          <rPr>
            <sz val="10"/>
            <rFont val="Arial"/>
            <family val="2"/>
          </rPr>
          <t>Saldo (4113+4123+4133+4142+415+4193+451+4551+4591)</t>
        </r>
      </text>
    </comment>
    <comment ref="C18" authorId="0">
      <text>
        <r>
          <rPr>
            <sz val="10"/>
            <rFont val="Arial"/>
            <family val="2"/>
          </rPr>
          <t>Saldo (2741)</t>
        </r>
      </text>
    </comment>
    <comment ref="C21" authorId="0">
      <text>
        <r>
          <rPr>
            <sz val="10"/>
            <rFont val="Arial"/>
            <family val="2"/>
          </rPr>
          <t>Saldo (32+33+34+35+36+39)</t>
        </r>
      </text>
    </comment>
    <comment ref="C22" authorId="0">
      <text>
        <r>
          <rPr>
            <sz val="10"/>
            <rFont val="Arial"/>
            <family val="2"/>
          </rPr>
          <t>Saldo (371)</t>
        </r>
      </text>
    </comment>
    <comment ref="C23" authorId="0">
      <text>
        <r>
          <rPr>
            <sz val="10"/>
            <rFont val="Arial"/>
            <family val="2"/>
          </rPr>
          <t>Saldo Deb (211+212+217)-Saldo Cred (2191)</t>
        </r>
      </text>
    </comment>
    <comment ref="C24" authorId="0">
      <text>
        <r>
          <rPr>
            <sz val="10"/>
            <rFont val="Arial"/>
            <family val="2"/>
          </rPr>
          <t>Saldo Deb (228)-Saldo Cred (229)</t>
        </r>
      </text>
    </comment>
    <comment ref="C25" authorId="0">
      <text>
        <r>
          <rPr>
            <sz val="10"/>
            <rFont val="Arial"/>
            <family val="2"/>
          </rPr>
          <t>Saldo Deb (24)</t>
        </r>
      </text>
    </comment>
    <comment ref="C26" authorId="0">
      <text>
        <r>
          <rPr>
            <sz val="10"/>
            <rFont val="Arial"/>
            <family val="2"/>
          </rPr>
          <t>Saldo Deb (263+2661+2681)-Saldo Cred (2691)</t>
        </r>
      </text>
    </comment>
    <comment ref="C27" authorId="0">
      <text>
        <r>
          <rPr>
            <sz val="10"/>
            <rFont val="Arial"/>
            <family val="2"/>
          </rPr>
          <t>Saldo Deb (221+232+238+2713+2721+2781) -Saldo Cred (2791+239)</t>
        </r>
      </text>
    </comment>
    <comment ref="C28" authorId="0">
      <text>
        <r>
          <rPr>
            <sz val="10"/>
            <rFont val="Arial"/>
            <family val="2"/>
          </rPr>
          <t>Saldo 281</t>
        </r>
      </text>
    </comment>
    <comment ref="C29" authorId="0">
      <text>
        <r>
          <rPr>
            <sz val="10"/>
            <rFont val="Arial"/>
            <family val="2"/>
          </rPr>
          <t>Saldo (1411+1421)</t>
        </r>
      </text>
    </comment>
    <comment ref="C30" authorId="0">
      <text>
        <r>
          <rPr>
            <sz val="10"/>
            <rFont val="Arial"/>
            <family val="2"/>
          </rPr>
          <t>Saldo Deb 1431</t>
        </r>
      </text>
    </comment>
    <comment ref="C31" authorId="0">
      <text>
        <r>
          <rPr>
            <sz val="10"/>
            <rFont val="Arial"/>
            <family val="2"/>
          </rPr>
          <t>Saldo (46)</t>
        </r>
      </text>
    </comment>
    <comment ref="C32" authorId="0">
      <text>
        <r>
          <rPr>
            <sz val="10"/>
            <rFont val="Arial"/>
            <family val="2"/>
          </rPr>
          <t>Saldo Deb (11+12+13)</t>
        </r>
      </text>
    </comment>
    <comment ref="C37" authorId="0">
      <text>
        <r>
          <rPr>
            <sz val="10"/>
            <rFont val="Arial"/>
            <family val="2"/>
          </rPr>
          <t>Saldo (51-261-262)</t>
        </r>
      </text>
    </comment>
    <comment ref="C38" authorId="0">
      <text>
        <r>
          <rPr>
            <sz val="10"/>
            <rFont val="Arial"/>
            <family val="2"/>
          </rPr>
          <t>Saldo (52)</t>
        </r>
      </text>
    </comment>
    <comment ref="C39" authorId="0">
      <text>
        <r>
          <rPr>
            <sz val="10"/>
            <rFont val="Arial"/>
            <family val="2"/>
          </rPr>
          <t>Saldo 53</t>
        </r>
      </text>
    </comment>
    <comment ref="C40" authorId="0">
      <text>
        <r>
          <rPr>
            <sz val="10"/>
            <rFont val="Arial"/>
            <family val="2"/>
          </rPr>
          <t>Saldo (54)</t>
        </r>
      </text>
    </comment>
    <comment ref="C41" authorId="0">
      <text>
        <r>
          <rPr>
            <sz val="10"/>
            <rFont val="Arial"/>
            <family val="2"/>
          </rPr>
          <t>Saldo (551)</t>
        </r>
      </text>
    </comment>
    <comment ref="C42" authorId="0">
      <text>
        <r>
          <rPr>
            <sz val="10"/>
            <rFont val="Arial"/>
            <family val="2"/>
          </rPr>
          <t>Saldo (552)</t>
        </r>
      </text>
    </comment>
    <comment ref="C43" authorId="0">
      <text>
        <r>
          <rPr>
            <sz val="10"/>
            <rFont val="Arial"/>
            <family val="2"/>
          </rPr>
          <t>Saldo  56</t>
        </r>
      </text>
    </comment>
    <comment ref="C44" authorId="0">
      <text>
        <r>
          <rPr>
            <sz val="10"/>
            <rFont val="Arial"/>
            <family val="2"/>
          </rPr>
          <t>Saldo (57)</t>
        </r>
      </text>
    </comment>
    <comment ref="C45" authorId="0">
      <text>
        <r>
          <rPr>
            <sz val="10"/>
            <rFont val="Arial"/>
            <family val="2"/>
          </rPr>
          <t>Saldo 58</t>
        </r>
      </text>
    </comment>
    <comment ref="C46" authorId="0">
      <text>
        <r>
          <rPr>
            <sz val="10"/>
            <rFont val="Arial"/>
            <family val="2"/>
          </rPr>
          <t>Saldo (59)</t>
        </r>
      </text>
    </comment>
    <comment ref="C53" authorId="0">
      <text>
        <r>
          <rPr>
            <sz val="10"/>
            <rFont val="Arial"/>
            <family val="2"/>
          </rPr>
          <t>Saldo 29</t>
        </r>
      </text>
    </comment>
    <comment ref="C54" authorId="0">
      <text>
        <r>
          <rPr>
            <sz val="10"/>
            <rFont val="Arial"/>
            <family val="2"/>
          </rPr>
          <t>Saldo (25112+25132+25212+25312+25322+2542+2582)</t>
        </r>
      </text>
    </comment>
    <comment ref="C55" authorId="0">
      <text>
        <r>
          <rPr>
            <sz val="10"/>
            <rFont val="Arial"/>
            <family val="2"/>
          </rPr>
          <t>Saldo 273</t>
        </r>
      </text>
    </comment>
    <comment ref="C56" authorId="0">
      <text>
        <r>
          <rPr>
            <sz val="10"/>
            <rFont val="Arial"/>
            <family val="2"/>
          </rPr>
          <t>Saldo Cred (249)</t>
        </r>
      </text>
    </comment>
    <comment ref="C57" authorId="0">
      <text>
        <r>
          <rPr>
            <sz val="10"/>
            <rFont val="Arial"/>
            <family val="2"/>
          </rPr>
          <t>Saldo Cred (2662-2682)</t>
        </r>
      </text>
    </comment>
    <comment ref="C58" authorId="0">
      <text>
        <r>
          <rPr>
            <sz val="10"/>
            <rFont val="Arial"/>
            <family val="2"/>
          </rPr>
          <t>Saldo Cred (2742)</t>
        </r>
      </text>
    </comment>
    <comment ref="C59" authorId="0">
      <text>
        <r>
          <rPr>
            <sz val="10"/>
            <rFont val="Arial"/>
            <family val="2"/>
          </rPr>
          <t>Saldo Cred (237+27112+275+2782)</t>
        </r>
      </text>
    </comment>
    <comment ref="C62" authorId="0">
      <text>
        <r>
          <rPr>
            <sz val="10"/>
            <rFont val="Arial"/>
            <family val="2"/>
          </rPr>
          <t>Saldo Cred (221+222+225)</t>
        </r>
      </text>
    </comment>
    <comment ref="C63" authorId="0">
      <text>
        <r>
          <rPr>
            <sz val="10"/>
            <rFont val="Arial"/>
            <family val="2"/>
          </rPr>
          <t>Saldo Cred (218+276)</t>
        </r>
      </text>
    </comment>
    <comment ref="C64" authorId="0">
      <text>
        <r>
          <rPr>
            <sz val="10"/>
            <rFont val="Arial"/>
            <family val="2"/>
          </rPr>
          <t>Saldo Cred (24-249)</t>
        </r>
      </text>
    </comment>
    <comment ref="C65" authorId="0">
      <text>
        <r>
          <rPr>
            <sz val="10"/>
            <rFont val="Arial"/>
            <family val="2"/>
          </rPr>
          <t>Saldo Cred (264+265+2661+2781)</t>
        </r>
      </text>
    </comment>
    <comment ref="C66" authorId="0">
      <text>
        <r>
          <rPr>
            <sz val="10"/>
            <rFont val="Arial"/>
            <family val="2"/>
          </rPr>
          <t>Saldo Cred (12+25111+2512+25131+25211+25311+25321+2541+2581)</t>
        </r>
      </text>
    </comment>
    <comment ref="C67" authorId="0">
      <text>
        <r>
          <rPr>
            <sz val="10"/>
            <rFont val="Arial"/>
            <family val="2"/>
          </rPr>
          <t>Saldo Cred (21+231+238+238+27111+2712+2722+2781)</t>
        </r>
      </text>
    </comment>
    <comment ref="C68" authorId="0">
      <text>
        <r>
          <rPr>
            <sz val="10"/>
            <rFont val="Arial"/>
            <family val="2"/>
          </rPr>
          <t>Saldo (282)</t>
        </r>
      </text>
    </comment>
    <comment ref="C69" authorId="0">
      <text>
        <r>
          <rPr>
            <sz val="10"/>
            <rFont val="Arial"/>
            <family val="2"/>
          </rPr>
          <t>Saldo cred (1412+1422)</t>
        </r>
      </text>
    </comment>
    <comment ref="C70" authorId="0">
      <text>
        <r>
          <rPr>
            <sz val="10"/>
            <rFont val="Arial"/>
            <family val="2"/>
          </rPr>
          <t>Saldo Cred (1432)</t>
        </r>
      </text>
    </comment>
  </commentList>
</comments>
</file>

<file path=xl/comments2.xml><?xml version="1.0" encoding="utf-8"?>
<comments xmlns="http://schemas.openxmlformats.org/spreadsheetml/2006/main">
  <authors>
    <author/>
    <author>A satisfied Microsoft Office User</author>
  </authors>
  <commentList>
    <comment ref="A6" authorId="0">
      <text>
        <r>
          <rPr>
            <sz val="10"/>
            <rFont val="Arial"/>
            <family val="2"/>
          </rPr>
          <t>Saldo (71+72)</t>
        </r>
      </text>
    </comment>
    <comment ref="A7" authorId="0">
      <text>
        <r>
          <rPr>
            <sz val="10"/>
            <rFont val="Arial"/>
            <family val="2"/>
          </rPr>
          <t>Saldo (75)</t>
        </r>
      </text>
    </comment>
    <comment ref="A8" authorId="0">
      <text>
        <r>
          <rPr>
            <sz val="10"/>
            <rFont val="Arial"/>
            <family val="2"/>
          </rPr>
          <t>Saldo (785) – Saldo (685)+Saldo (792)</t>
        </r>
      </text>
    </comment>
    <comment ref="A10" authorId="0">
      <text>
        <r>
          <rPr>
            <sz val="10"/>
            <rFont val="Arial"/>
            <family val="2"/>
          </rPr>
          <t>Saldo (74)</t>
        </r>
      </text>
    </comment>
    <comment ref="A12" authorId="0">
      <text>
        <r>
          <rPr>
            <sz val="10"/>
            <rFont val="Arial"/>
            <family val="2"/>
          </rPr>
          <t>Saldo (62)</t>
        </r>
      </text>
    </comment>
    <comment ref="A13" authorId="0">
      <text>
        <r>
          <rPr>
            <sz val="10"/>
            <rFont val="Arial"/>
            <family val="2"/>
          </rPr>
          <t>Saldo (63)</t>
        </r>
      </text>
    </comment>
    <comment ref="A14" authorId="0">
      <text>
        <r>
          <rPr>
            <sz val="10"/>
            <rFont val="Arial"/>
            <family val="2"/>
          </rPr>
          <t>Saldo (7622+7629)-Saldo(652+659)</t>
        </r>
      </text>
    </comment>
    <comment ref="A15" authorId="0">
      <text>
        <r>
          <rPr>
            <sz val="10"/>
            <rFont val="Arial"/>
            <family val="2"/>
          </rPr>
          <t>Saldo (7621) – Saldo (651)</t>
        </r>
      </text>
    </comment>
    <comment ref="A16" authorId="0">
      <text>
        <r>
          <rPr>
            <sz val="10"/>
            <rFont val="Arial"/>
            <family val="2"/>
          </rPr>
          <t>Saldo (763)-Saldo(67)</t>
        </r>
      </text>
    </comment>
    <comment ref="A17" authorId="0">
      <text>
        <r>
          <rPr>
            <sz val="10"/>
            <rFont val="Arial"/>
            <family val="2"/>
          </rPr>
          <t>Saldo (7623+7627+7628)-Saldo(653+657+658)</t>
        </r>
      </text>
    </comment>
    <comment ref="A18" authorId="0">
      <text>
        <r>
          <rPr>
            <sz val="10"/>
            <rFont val="Arial"/>
            <family val="2"/>
          </rPr>
          <t>Saldo(77)-Saldo(66)</t>
        </r>
      </text>
    </comment>
    <comment ref="A19" authorId="0">
      <text>
        <r>
          <rPr>
            <sz val="10"/>
            <rFont val="Arial"/>
            <family val="2"/>
          </rPr>
          <t>Saldo (78-785)+Saldo(791-7915)+Saldo(798)</t>
        </r>
      </text>
    </comment>
    <comment ref="A20" authorId="0">
      <text>
        <r>
          <rPr>
            <sz val="10"/>
            <rFont val="Arial"/>
            <family val="2"/>
          </rPr>
          <t>Saldo (68-685)+Saldo(6918+6928+6988)</t>
        </r>
      </text>
    </comment>
    <comment ref="A24" authorId="0">
      <text>
        <r>
          <rPr>
            <sz val="10"/>
            <rFont val="Arial"/>
            <family val="2"/>
          </rPr>
          <t>Saldo (761)-Saldo (64)</t>
        </r>
      </text>
    </comment>
    <comment ref="A25" authorId="0">
      <text>
        <r>
          <rPr>
            <sz val="10"/>
            <rFont val="Arial"/>
            <family val="2"/>
          </rPr>
          <t>Saldo (7624+7625+6726)-Saldo (654+655+656)</t>
        </r>
      </text>
    </comment>
    <comment ref="A29" authorId="0">
      <text>
        <r>
          <rPr>
            <sz val="10"/>
            <rFont val="Arial"/>
            <family val="2"/>
          </rPr>
          <t>Saldo (7915+793)</t>
        </r>
      </text>
    </comment>
    <comment ref="A30" authorId="0">
      <text>
        <r>
          <rPr>
            <sz val="10"/>
            <rFont val="Arial"/>
            <family val="2"/>
          </rPr>
          <t>Saldo (6911+6921+6981)</t>
        </r>
      </text>
    </comment>
    <comment ref="A34" authorId="0">
      <text>
        <r>
          <rPr>
            <sz val="10"/>
            <rFont val="Arial"/>
            <family val="2"/>
          </rPr>
          <t>Saldo (812)</t>
        </r>
      </text>
    </comment>
    <comment ref="A36" authorId="1">
      <text>
        <r>
          <rPr>
            <sz val="10"/>
            <rFont val="Arial"/>
            <family val="2"/>
          </rPr>
          <t>Saldo (812)</t>
        </r>
      </text>
    </comment>
    <comment ref="D85" authorId="1">
      <text>
        <r>
          <rPr>
            <sz val="10"/>
            <rFont val="Arial"/>
            <family val="2"/>
          </rPr>
          <t>Colocar o valor a  1 de janeiro</t>
        </r>
      </text>
    </comment>
    <comment ref="D100" authorId="1">
      <text>
        <r>
          <rPr>
            <sz val="10"/>
            <rFont val="Arial"/>
            <family val="2"/>
          </rPr>
          <t>Colocar o valor a  1 de janeiro</t>
        </r>
      </text>
    </comment>
  </commentList>
</comments>
</file>

<file path=xl/comments3.xml><?xml version="1.0" encoding="utf-8"?>
<comments xmlns="http://schemas.openxmlformats.org/spreadsheetml/2006/main">
  <authors>
    <author>A satisfied Microsoft Office User</author>
  </authors>
  <commentList>
    <comment ref="F38" authorId="0">
      <text>
        <r>
          <rPr>
            <sz val="10"/>
            <rFont val="Arial"/>
            <family val="2"/>
          </rPr>
          <t xml:space="preserve">Caso não diga respeito a activos fixos tangíveis, fazer o ajuste pelas várias rubricas.
</t>
        </r>
      </text>
    </comment>
    <comment ref="D39" authorId="0">
      <text>
        <r>
          <rPr>
            <sz val="10"/>
            <rFont val="MS Sans Serif"/>
            <family val="2"/>
          </rPr>
          <t xml:space="preserve">Caso exista liquidação de IVA referente a alienação de investimentos fazer os respectivos ajustes.
</t>
        </r>
      </text>
    </comment>
    <comment ref="D42" authorId="0">
      <text>
        <r>
          <rPr>
            <sz val="10"/>
            <rFont val="Arial"/>
            <family val="2"/>
          </rPr>
          <t xml:space="preserve">Caso não diga respeito a activos fixos tangíveis, fazer o ajuste pelas várias rubricas.
</t>
        </r>
      </text>
    </comment>
    <comment ref="D44" authorId="0">
      <text>
        <r>
          <rPr>
            <sz val="10"/>
            <rFont val="Arial"/>
            <family val="2"/>
          </rPr>
          <t xml:space="preserve">Ajuste cambial efectuado no caixa e seus  equivalentes
</t>
        </r>
      </text>
    </comment>
  </commentList>
</comments>
</file>

<file path=xl/comments4.xml><?xml version="1.0" encoding="utf-8"?>
<comments xmlns="http://schemas.openxmlformats.org/spreadsheetml/2006/main">
  <authors>
    <author>A satisfied Microsoft Office User</author>
  </authors>
  <commentList>
    <comment ref="H19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D21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J99" authorId="0">
      <text>
        <r>
          <rPr>
            <sz val="10"/>
            <rFont val="Arial"/>
            <family val="2"/>
          </rPr>
          <t xml:space="preserve">Ajustar o valor que se refere a recebimentos de clientes e/ou pagamentos a fornecedores
</t>
        </r>
      </text>
    </comment>
    <comment ref="H100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K102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J109" authorId="0">
      <text>
        <r>
          <rPr>
            <sz val="10"/>
            <rFont val="Arial"/>
            <family val="2"/>
          </rPr>
          <t xml:space="preserve">Ajustar o valor que se refere a recebimentos de clientes e/ou pagamentos a fornecedores
</t>
        </r>
      </text>
    </comment>
    <comment ref="D184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H184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D197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H197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D213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H213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inicial
V+ = Variação positiva do bal. final para o inicial
V- = Variação negativa do bal. final para o inicial
</t>
        </r>
      </text>
    </comment>
  </commentList>
</comments>
</file>

<file path=xl/comments5.xml><?xml version="1.0" encoding="utf-8"?>
<comments xmlns="http://schemas.openxmlformats.org/spreadsheetml/2006/main">
  <authors>
    <author>A satisfied Microsoft Office User</author>
  </authors>
  <commentList>
    <comment ref="C23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F23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F35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C55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F55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C68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F68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C77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F77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C98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F98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C111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F111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C125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F125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C135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F135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C147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F147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</commentList>
</comments>
</file>

<file path=xl/comments6.xml><?xml version="1.0" encoding="utf-8"?>
<comments xmlns="http://schemas.openxmlformats.org/spreadsheetml/2006/main">
  <authors>
    <author>A satisfied Microsoft Office User</author>
  </authors>
  <commentList>
    <comment ref="C23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E23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C40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E40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C56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E56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C71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E71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C105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E105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C113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E113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C129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E129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C145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E145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C172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E172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C198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E198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  <comment ref="C216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>SD - Saldo Devedor
SC - Saldo Credor
SL - Saldo Líquido
MD - Movimentos acumulados a débito
MC - Movimentos acumulados a crédito</t>
        </r>
      </text>
    </comment>
    <comment ref="E216" authorId="0">
      <text>
        <r>
          <rPr>
            <b/>
            <sz val="8"/>
            <color indexed="8"/>
            <rFont val="Arial"/>
            <family val="2"/>
          </rPr>
          <t xml:space="preserve">Valores a considerar:
</t>
        </r>
        <r>
          <rPr>
            <sz val="8"/>
            <color indexed="8"/>
            <rFont val="Arial"/>
            <family val="2"/>
          </rPr>
          <t xml:space="preserve">I = Valores do bal. inicial
F = Valores do bal. Final
V = Variação do bal. final para o inical
V+ = Variação positiva do bal. final para o inicial
V- = Variação negativa do bal. final para o inicial
</t>
        </r>
      </text>
    </comment>
  </commentList>
</comments>
</file>

<file path=xl/sharedStrings.xml><?xml version="1.0" encoding="utf-8"?>
<sst xmlns="http://schemas.openxmlformats.org/spreadsheetml/2006/main" count="5195" uniqueCount="1390">
  <si>
    <t>Empresa</t>
  </si>
  <si>
    <t>Ano</t>
  </si>
  <si>
    <t>Mês</t>
  </si>
  <si>
    <t>Dezembro</t>
  </si>
  <si>
    <t>A Gerência</t>
  </si>
  <si>
    <t>Conta</t>
  </si>
  <si>
    <t>Descrição</t>
  </si>
  <si>
    <t>Débito</t>
  </si>
  <si>
    <t>Crédito</t>
  </si>
  <si>
    <t>Saldo</t>
  </si>
  <si>
    <t>11</t>
  </si>
  <si>
    <t>M</t>
  </si>
  <si>
    <t>Caixa</t>
  </si>
  <si>
    <t>12</t>
  </si>
  <si>
    <t>Depósitos à ordem</t>
  </si>
  <si>
    <t>13</t>
  </si>
  <si>
    <t>Outros depósitos bancários</t>
  </si>
  <si>
    <t>14</t>
  </si>
  <si>
    <t>Outros Instrumentos financeiros</t>
  </si>
  <si>
    <t>141</t>
  </si>
  <si>
    <t>Derivados</t>
  </si>
  <si>
    <t>1411</t>
  </si>
  <si>
    <t>Potencialmente favoráveis</t>
  </si>
  <si>
    <t>1412</t>
  </si>
  <si>
    <t>Potencialmente desfavoráveis</t>
  </si>
  <si>
    <t>142</t>
  </si>
  <si>
    <t>Instrumentos financeiros detidos para negociação</t>
  </si>
  <si>
    <t>1421</t>
  </si>
  <si>
    <t>Activos financeiros</t>
  </si>
  <si>
    <t>1422</t>
  </si>
  <si>
    <t>Passivos financeiros</t>
  </si>
  <si>
    <t>143</t>
  </si>
  <si>
    <t>Outros activos e passivos financeiros (justo valor através dos resultados)</t>
  </si>
  <si>
    <t>1431</t>
  </si>
  <si>
    <t>Outros activos financeiros</t>
  </si>
  <si>
    <t>1432</t>
  </si>
  <si>
    <t>Outros passivos financeiros</t>
  </si>
  <si>
    <t>21</t>
  </si>
  <si>
    <t>Clientes</t>
  </si>
  <si>
    <t>211</t>
  </si>
  <si>
    <t>Clientes c/c</t>
  </si>
  <si>
    <t>2111</t>
  </si>
  <si>
    <t>Clientes gerais</t>
  </si>
  <si>
    <t>2112</t>
  </si>
  <si>
    <t>Clientes – empresa-mãe</t>
  </si>
  <si>
    <t>2113</t>
  </si>
  <si>
    <t>Clientes - empresas subsidiárias</t>
  </si>
  <si>
    <t>2114</t>
  </si>
  <si>
    <t>Clientes - empresas associadas</t>
  </si>
  <si>
    <t>2115</t>
  </si>
  <si>
    <t>Clientes - empreendimentos conjuntos</t>
  </si>
  <si>
    <t>2116</t>
  </si>
  <si>
    <t>Clientes - outras partes relacionadas</t>
  </si>
  <si>
    <t>212</t>
  </si>
  <si>
    <t>Clientes - títulos a receber</t>
  </si>
  <si>
    <t>2121</t>
  </si>
  <si>
    <t>2122</t>
  </si>
  <si>
    <t>2123</t>
  </si>
  <si>
    <t>2124</t>
  </si>
  <si>
    <t>2125</t>
  </si>
  <si>
    <t>2126</t>
  </si>
  <si>
    <t>215</t>
  </si>
  <si>
    <t>Clientes - não correntes</t>
  </si>
  <si>
    <t>217</t>
  </si>
  <si>
    <t>Clientes de cobrança duvidosa</t>
  </si>
  <si>
    <t>218</t>
  </si>
  <si>
    <t>Adiantamentos de clientes</t>
  </si>
  <si>
    <t>219</t>
  </si>
  <si>
    <t>Perdas por imparidade acumuladas</t>
  </si>
  <si>
    <t>2191</t>
  </si>
  <si>
    <t>Perdas por imparidade acumuladas – correntes</t>
  </si>
  <si>
    <t>2192</t>
  </si>
  <si>
    <t>Perdas por imparidade acumuladas – não correntes</t>
  </si>
  <si>
    <t>22</t>
  </si>
  <si>
    <t>Fornecedores</t>
  </si>
  <si>
    <t>221</t>
  </si>
  <si>
    <t>Fornecedores c/c</t>
  </si>
  <si>
    <t>2211</t>
  </si>
  <si>
    <t>Fornecedores gerais</t>
  </si>
  <si>
    <t>2212</t>
  </si>
  <si>
    <t>Fornecedores – empresa-mãe</t>
  </si>
  <si>
    <t>2213</t>
  </si>
  <si>
    <t>Fornecedores - empresas subsidiárias</t>
  </si>
  <si>
    <t>2214</t>
  </si>
  <si>
    <t>Fornecedores - empresas associadas</t>
  </si>
  <si>
    <t>2215</t>
  </si>
  <si>
    <t>Fornecedores - empreendimentos conjuntos</t>
  </si>
  <si>
    <t>2216</t>
  </si>
  <si>
    <t>Fornecedores - outras partes relacionadas</t>
  </si>
  <si>
    <t>222</t>
  </si>
  <si>
    <t>Fornecedores - títulos a pagar</t>
  </si>
  <si>
    <t>2221</t>
  </si>
  <si>
    <t>2222</t>
  </si>
  <si>
    <t>2223</t>
  </si>
  <si>
    <t>2224</t>
  </si>
  <si>
    <t>2225</t>
  </si>
  <si>
    <t>2226</t>
  </si>
  <si>
    <t>225</t>
  </si>
  <si>
    <t>Facturas em recepção e conferência</t>
  </si>
  <si>
    <t>228</t>
  </si>
  <si>
    <t>Adiantamentos a fornecedores</t>
  </si>
  <si>
    <t>229</t>
  </si>
  <si>
    <t>23</t>
  </si>
  <si>
    <t>Pessoal</t>
  </si>
  <si>
    <t>231</t>
  </si>
  <si>
    <t>Remunerações a pagar</t>
  </si>
  <si>
    <t>2311</t>
  </si>
  <si>
    <t>Aos órgãos sociais</t>
  </si>
  <si>
    <t>2312</t>
  </si>
  <si>
    <t>Ao pessoal</t>
  </si>
  <si>
    <t>232</t>
  </si>
  <si>
    <t>Adiantamentos</t>
  </si>
  <si>
    <t>2321</t>
  </si>
  <si>
    <t>2322</t>
  </si>
  <si>
    <t>237</t>
  </si>
  <si>
    <t>Cauções</t>
  </si>
  <si>
    <t>2371</t>
  </si>
  <si>
    <t>Dos órgãos sociais</t>
  </si>
  <si>
    <t>2372</t>
  </si>
  <si>
    <t>Do pessoal</t>
  </si>
  <si>
    <t>238</t>
  </si>
  <si>
    <t>Outras operações</t>
  </si>
  <si>
    <t>2381</t>
  </si>
  <si>
    <t>Com os órgãos sociais</t>
  </si>
  <si>
    <t>2382</t>
  </si>
  <si>
    <t>Com o pessoal</t>
  </si>
  <si>
    <t>239</t>
  </si>
  <si>
    <t>24</t>
  </si>
  <si>
    <t>Estado e outros entes públicos</t>
  </si>
  <si>
    <t>241</t>
  </si>
  <si>
    <t>Imposto sobre o rendimento</t>
  </si>
  <si>
    <t>242</t>
  </si>
  <si>
    <t>Retenção de impostos sobre rendimentos</t>
  </si>
  <si>
    <t>243</t>
  </si>
  <si>
    <t>Imposto sobre o valor acrescentado (IVA)</t>
  </si>
  <si>
    <t>2436</t>
  </si>
  <si>
    <t>IVA - A pagar</t>
  </si>
  <si>
    <t>2437</t>
  </si>
  <si>
    <t>IVA - A recuperar</t>
  </si>
  <si>
    <t>2438</t>
  </si>
  <si>
    <t>IVA - Reembolsos pedidos</t>
  </si>
  <si>
    <t>2439</t>
  </si>
  <si>
    <t>IVA - Liquidações oficiosas</t>
  </si>
  <si>
    <t>244</t>
  </si>
  <si>
    <t>Outros impostos</t>
  </si>
  <si>
    <t>245</t>
  </si>
  <si>
    <t>Contribuições para a Segurança Social</t>
  </si>
  <si>
    <t>246</t>
  </si>
  <si>
    <t>Tributos das autarquias locais</t>
  </si>
  <si>
    <t>248</t>
  </si>
  <si>
    <t>Outras tributações</t>
  </si>
  <si>
    <t>249</t>
  </si>
  <si>
    <t>Estado e outros entes públicos (acordos) - não correntes</t>
  </si>
  <si>
    <t>25</t>
  </si>
  <si>
    <t>Financiamentos obtidos</t>
  </si>
  <si>
    <t>251</t>
  </si>
  <si>
    <t>Instituições de crédito e sociedades financeiras</t>
  </si>
  <si>
    <t>2511</t>
  </si>
  <si>
    <t>Empréstimos bancários</t>
  </si>
  <si>
    <t>25111</t>
  </si>
  <si>
    <t>Empréstimos bancários - correntes</t>
  </si>
  <si>
    <t>25112</t>
  </si>
  <si>
    <t>Empréstimos bancários - não correntes</t>
  </si>
  <si>
    <t>2512</t>
  </si>
  <si>
    <t>Descobertos bancários</t>
  </si>
  <si>
    <t>2513</t>
  </si>
  <si>
    <t>Locações financeiras</t>
  </si>
  <si>
    <t>25131</t>
  </si>
  <si>
    <t>Locações financeiras - correntes</t>
  </si>
  <si>
    <t>25132</t>
  </si>
  <si>
    <t>Locações financeiras - não correntes</t>
  </si>
  <si>
    <t>252</t>
  </si>
  <si>
    <t>Mercado de valores mobiliários</t>
  </si>
  <si>
    <t>2521</t>
  </si>
  <si>
    <t>Empréstimos por obrigações</t>
  </si>
  <si>
    <t>25211</t>
  </si>
  <si>
    <t>Empréstimos por obrigações - correntes</t>
  </si>
  <si>
    <t>25212</t>
  </si>
  <si>
    <t>Empréstimos por obrigações - não correntes</t>
  </si>
  <si>
    <t>253</t>
  </si>
  <si>
    <t>Participantes de capital</t>
  </si>
  <si>
    <t>2531</t>
  </si>
  <si>
    <t>Empresa-mãe - Suprimentos e outros mútuos</t>
  </si>
  <si>
    <t>25311</t>
  </si>
  <si>
    <t>Empresa-mãe - Suprimentos e outros mútuos - correntes</t>
  </si>
  <si>
    <t>25312</t>
  </si>
  <si>
    <t>Empresa-mãe - Suprimentos e outros mútuos - não correntes</t>
  </si>
  <si>
    <t>2532</t>
  </si>
  <si>
    <t>Outros participantes - Suprimentos e outros mútuos</t>
  </si>
  <si>
    <t>25321</t>
  </si>
  <si>
    <t>Outros participantes - Suprimentos e outros mútuos - correntes</t>
  </si>
  <si>
    <t>25322</t>
  </si>
  <si>
    <t>Outros participantes - Suprimentos e outros mútuos - não correntes</t>
  </si>
  <si>
    <t>254</t>
  </si>
  <si>
    <t>Subsidiárias, associadas e empreendimentos conjuntos</t>
  </si>
  <si>
    <t>2541</t>
  </si>
  <si>
    <t>Subsidiárias, associadas e empreendimentos conjuntos - correntes</t>
  </si>
  <si>
    <t>2542</t>
  </si>
  <si>
    <t>Subsidiárias, associadas e empreendimentos conjuntos - não correntes</t>
  </si>
  <si>
    <t>258</t>
  </si>
  <si>
    <t>Outros financiadores</t>
  </si>
  <si>
    <t>2581</t>
  </si>
  <si>
    <t>Outros financiadores - correntes</t>
  </si>
  <si>
    <t>2582</t>
  </si>
  <si>
    <t>Outros financiadores - não correntes</t>
  </si>
  <si>
    <t>26</t>
  </si>
  <si>
    <t>Accionistas/sócios</t>
  </si>
  <si>
    <t>261</t>
  </si>
  <si>
    <t>Accionistas c/ subscrição</t>
  </si>
  <si>
    <t>262</t>
  </si>
  <si>
    <t>Quotas não liberadas</t>
  </si>
  <si>
    <t>263</t>
  </si>
  <si>
    <t>Adiantamentos por conta de lucros</t>
  </si>
  <si>
    <t>264</t>
  </si>
  <si>
    <t>Resultados atribuídos</t>
  </si>
  <si>
    <t>265</t>
  </si>
  <si>
    <t>Lucros disponíveis</t>
  </si>
  <si>
    <t>266</t>
  </si>
  <si>
    <t>Empréstimos concedidos – empresa – mãe</t>
  </si>
  <si>
    <t>2661</t>
  </si>
  <si>
    <t>Empréstimos concedidos – empresa – mãe – correntes</t>
  </si>
  <si>
    <t>2662</t>
  </si>
  <si>
    <t>Empréstimos concedidos – empresa – mãe – não correntes</t>
  </si>
  <si>
    <t>268</t>
  </si>
  <si>
    <t>2681</t>
  </si>
  <si>
    <t>Outras operações – correntes</t>
  </si>
  <si>
    <t>2682</t>
  </si>
  <si>
    <t>Outras operações – não correntes</t>
  </si>
  <si>
    <t>269</t>
  </si>
  <si>
    <t>2691</t>
  </si>
  <si>
    <t>2692</t>
  </si>
  <si>
    <t>27</t>
  </si>
  <si>
    <t>Outras contas a receber e a pagar</t>
  </si>
  <si>
    <t>271</t>
  </si>
  <si>
    <t>Fornecedores de investimentos</t>
  </si>
  <si>
    <t>2711</t>
  </si>
  <si>
    <t>Fornecedores de investimentos - contas gerais</t>
  </si>
  <si>
    <t>27111</t>
  </si>
  <si>
    <t>Fornecedores de investimentos - contas gerais - correntes</t>
  </si>
  <si>
    <t>27112</t>
  </si>
  <si>
    <t>Fornecedores de investimentos - contas gerais - não correntes</t>
  </si>
  <si>
    <t>2712</t>
  </si>
  <si>
    <t>2713</t>
  </si>
  <si>
    <t>Adiantamentos a fornecedores de investimentos</t>
  </si>
  <si>
    <t>272</t>
  </si>
  <si>
    <t>Devedores e credores por acréscimos</t>
  </si>
  <si>
    <t>2721</t>
  </si>
  <si>
    <t>Devedores por acréscimos de rendimentos</t>
  </si>
  <si>
    <t>27211</t>
  </si>
  <si>
    <t>Juros a receber</t>
  </si>
  <si>
    <t>27219</t>
  </si>
  <si>
    <t>Outros acréscimos de rendimentos</t>
  </si>
  <si>
    <t>2722</t>
  </si>
  <si>
    <t>Credores por acréscimos de gastos</t>
  </si>
  <si>
    <t>27221</t>
  </si>
  <si>
    <t>Seguros a Liquidar</t>
  </si>
  <si>
    <t>27222</t>
  </si>
  <si>
    <t>Remunerações a liquidar</t>
  </si>
  <si>
    <t>27223</t>
  </si>
  <si>
    <t>Juros a liquidar</t>
  </si>
  <si>
    <t>27229</t>
  </si>
  <si>
    <t>Outros credores por acréscimos de gastos</t>
  </si>
  <si>
    <t>273</t>
  </si>
  <si>
    <t>Benefícios pós-emprego</t>
  </si>
  <si>
    <t>274</t>
  </si>
  <si>
    <t>Impostos diferidos</t>
  </si>
  <si>
    <t>2741</t>
  </si>
  <si>
    <t>Activos por impostos diferidos</t>
  </si>
  <si>
    <t>2742</t>
  </si>
  <si>
    <t>Passivos por impostos diferidos</t>
  </si>
  <si>
    <t>275</t>
  </si>
  <si>
    <t>Credores por subscrições não liberadas</t>
  </si>
  <si>
    <t>276</t>
  </si>
  <si>
    <t>Adiantamentos por conta de vendas</t>
  </si>
  <si>
    <t>278</t>
  </si>
  <si>
    <t>Outros devedores e credores</t>
  </si>
  <si>
    <t>2781</t>
  </si>
  <si>
    <t>Outros devedores e credores - correntes</t>
  </si>
  <si>
    <t>2782</t>
  </si>
  <si>
    <t>Outros devedores e credores - não correntes</t>
  </si>
  <si>
    <t>279</t>
  </si>
  <si>
    <t>2791</t>
  </si>
  <si>
    <t>2792</t>
  </si>
  <si>
    <t>28</t>
  </si>
  <si>
    <t>Diferimentos</t>
  </si>
  <si>
    <t>281</t>
  </si>
  <si>
    <t>Gastos a reconhecer</t>
  </si>
  <si>
    <t>282</t>
  </si>
  <si>
    <t>Rendimentos a reconhecer</t>
  </si>
  <si>
    <t>29</t>
  </si>
  <si>
    <t>Provisões</t>
  </si>
  <si>
    <t>291</t>
  </si>
  <si>
    <t>Impostos</t>
  </si>
  <si>
    <t>292</t>
  </si>
  <si>
    <t>Garantias a clientes</t>
  </si>
  <si>
    <t>293</t>
  </si>
  <si>
    <t>Processos judiciais em curso</t>
  </si>
  <si>
    <t>294</t>
  </si>
  <si>
    <t>Acidentes de trabalho e doenças profissionais</t>
  </si>
  <si>
    <t>295</t>
  </si>
  <si>
    <t>Matérias ambientais</t>
  </si>
  <si>
    <t>296</t>
  </si>
  <si>
    <t>Contratos onerosos</t>
  </si>
  <si>
    <t>297</t>
  </si>
  <si>
    <t>Reestruturação</t>
  </si>
  <si>
    <t>298</t>
  </si>
  <si>
    <t>Outras provisões</t>
  </si>
  <si>
    <t>31</t>
  </si>
  <si>
    <t>Compras</t>
  </si>
  <si>
    <t>311</t>
  </si>
  <si>
    <t>Mercadorias</t>
  </si>
  <si>
    <t>312</t>
  </si>
  <si>
    <t>Matérias-primas, subsidiárias e de consumo</t>
  </si>
  <si>
    <t>3121</t>
  </si>
  <si>
    <t>Matérias-primas</t>
  </si>
  <si>
    <t>3122</t>
  </si>
  <si>
    <t>Matérias subsidiárias</t>
  </si>
  <si>
    <t>3123</t>
  </si>
  <si>
    <t>Embalagens</t>
  </si>
  <si>
    <t>3124</t>
  </si>
  <si>
    <t>Materiais diversos</t>
  </si>
  <si>
    <t>313</t>
  </si>
  <si>
    <t>Activos biológicos</t>
  </si>
  <si>
    <t>3131</t>
  </si>
  <si>
    <t>Activos Biológicos – Consumo</t>
  </si>
  <si>
    <t>3132</t>
  </si>
  <si>
    <t>Activos Biológicos – Produção</t>
  </si>
  <si>
    <t>317</t>
  </si>
  <si>
    <t>Devoluções de compras</t>
  </si>
  <si>
    <t>3171</t>
  </si>
  <si>
    <t>Devoluções de compras de mercadorias</t>
  </si>
  <si>
    <t>3172</t>
  </si>
  <si>
    <t>Devoluções de compras de matérias-primas, subsidiárias e de consumo</t>
  </si>
  <si>
    <t>3173</t>
  </si>
  <si>
    <t>Devoluções de compras de activos biológicos</t>
  </si>
  <si>
    <t>31731</t>
  </si>
  <si>
    <t>Devoluções de compras de activos biológicos – Consumo</t>
  </si>
  <si>
    <t>31732</t>
  </si>
  <si>
    <t>Devoluções de compras de activos biológicos – Produção</t>
  </si>
  <si>
    <t>318</t>
  </si>
  <si>
    <t>Descontos e abatimentos em compras</t>
  </si>
  <si>
    <t>3181</t>
  </si>
  <si>
    <t>Descontos e abatimentos em compras de mercadorias</t>
  </si>
  <si>
    <t>3182</t>
  </si>
  <si>
    <t>Descontos e abatimentos em compras de matérias-primas, subsidiárias e de consumo</t>
  </si>
  <si>
    <t>3183</t>
  </si>
  <si>
    <t>Descontos e abatimentos em compras de activos biológicos</t>
  </si>
  <si>
    <t>31831</t>
  </si>
  <si>
    <t>Descontos e abatimentos em compras de activos biológicos – Consumo</t>
  </si>
  <si>
    <t>31832</t>
  </si>
  <si>
    <t>Descontos e abatimentos em compras de activos biológicos – Produção</t>
  </si>
  <si>
    <t>32</t>
  </si>
  <si>
    <t>321</t>
  </si>
  <si>
    <t>Mercadorias em armazém</t>
  </si>
  <si>
    <t>325</t>
  </si>
  <si>
    <t>Mercadorias em trânsito</t>
  </si>
  <si>
    <t>326</t>
  </si>
  <si>
    <t>Mercadorias em poder de terceiros</t>
  </si>
  <si>
    <t>329</t>
  </si>
  <si>
    <t>33</t>
  </si>
  <si>
    <t>331</t>
  </si>
  <si>
    <t>332</t>
  </si>
  <si>
    <t>333</t>
  </si>
  <si>
    <t>334</t>
  </si>
  <si>
    <t>335</t>
  </si>
  <si>
    <t>Matérias em trânsito</t>
  </si>
  <si>
    <t>339</t>
  </si>
  <si>
    <t>34</t>
  </si>
  <si>
    <t>Produtos acabados e intermédios</t>
  </si>
  <si>
    <t>341</t>
  </si>
  <si>
    <t>346</t>
  </si>
  <si>
    <t>Produtos em poder de terceiros</t>
  </si>
  <si>
    <t>349</t>
  </si>
  <si>
    <t>35</t>
  </si>
  <si>
    <t>Subprodutos, desperdícios, resíduos e refugos</t>
  </si>
  <si>
    <t>351</t>
  </si>
  <si>
    <t>Subprodutos</t>
  </si>
  <si>
    <t>352</t>
  </si>
  <si>
    <t>Desperdícios, resíduos e refugos</t>
  </si>
  <si>
    <t>359</t>
  </si>
  <si>
    <t>36</t>
  </si>
  <si>
    <t>Produtos e trabalhos em curso</t>
  </si>
  <si>
    <t>37</t>
  </si>
  <si>
    <t>371</t>
  </si>
  <si>
    <t>Consumíveis</t>
  </si>
  <si>
    <t>3711</t>
  </si>
  <si>
    <t>Animais</t>
  </si>
  <si>
    <t>3712</t>
  </si>
  <si>
    <t>Plantas</t>
  </si>
  <si>
    <t>372</t>
  </si>
  <si>
    <t>De produção</t>
  </si>
  <si>
    <t>3721</t>
  </si>
  <si>
    <t>3722</t>
  </si>
  <si>
    <t>373</t>
  </si>
  <si>
    <t>Activos Biológicos – Produção – Modelo de custo</t>
  </si>
  <si>
    <t>3731</t>
  </si>
  <si>
    <t>3732</t>
  </si>
  <si>
    <t>3738</t>
  </si>
  <si>
    <t>Depreciação - activos biológicos - ao custo</t>
  </si>
  <si>
    <t>3739</t>
  </si>
  <si>
    <t>Imparidades - activos biológicos - ao custo</t>
  </si>
  <si>
    <t>38</t>
  </si>
  <si>
    <t>Reclassificação e regularização de inventários e activos biológicos</t>
  </si>
  <si>
    <t>382</t>
  </si>
  <si>
    <t>383</t>
  </si>
  <si>
    <t>384</t>
  </si>
  <si>
    <t>385</t>
  </si>
  <si>
    <t>386</t>
  </si>
  <si>
    <t>387</t>
  </si>
  <si>
    <t>3871</t>
  </si>
  <si>
    <t>Activos biológicos - consumíveis</t>
  </si>
  <si>
    <t>3872</t>
  </si>
  <si>
    <t>Activos biológicos - de produção</t>
  </si>
  <si>
    <t>39</t>
  </si>
  <si>
    <t>Adiantamentos por conta de compras</t>
  </si>
  <si>
    <t>41</t>
  </si>
  <si>
    <t>Investimentos financeiros</t>
  </si>
  <si>
    <t>411</t>
  </si>
  <si>
    <t>Investimentos em subsidiárias</t>
  </si>
  <si>
    <t>4111</t>
  </si>
  <si>
    <t>Participações de capital - método da equivalência patrimonial</t>
  </si>
  <si>
    <t>4112</t>
  </si>
  <si>
    <t>Participações de capital - outros métodos</t>
  </si>
  <si>
    <t>4113</t>
  </si>
  <si>
    <t>Empréstimos concedidos</t>
  </si>
  <si>
    <t>412</t>
  </si>
  <si>
    <t>Investimentos em associadas</t>
  </si>
  <si>
    <t>4121</t>
  </si>
  <si>
    <t>4122</t>
  </si>
  <si>
    <t>4123</t>
  </si>
  <si>
    <t>413</t>
  </si>
  <si>
    <t>Investimentos em entidades conjuntamente controladas</t>
  </si>
  <si>
    <t>4131</t>
  </si>
  <si>
    <t>4132</t>
  </si>
  <si>
    <t>4133</t>
  </si>
  <si>
    <t>414</t>
  </si>
  <si>
    <t>Investimentos noutras empresas</t>
  </si>
  <si>
    <t>4141</t>
  </si>
  <si>
    <t>Participações de capital</t>
  </si>
  <si>
    <t>4142</t>
  </si>
  <si>
    <t>415</t>
  </si>
  <si>
    <t>Outros investimentos financeiros</t>
  </si>
  <si>
    <t>4151</t>
  </si>
  <si>
    <t>Detidos até à maturidade</t>
  </si>
  <si>
    <t>4158</t>
  </si>
  <si>
    <t>Outros</t>
  </si>
  <si>
    <t>419</t>
  </si>
  <si>
    <t>4191</t>
  </si>
  <si>
    <t>Imparidade - Investimentos financeiros - método da equivalência patrimonial</t>
  </si>
  <si>
    <t>4192</t>
  </si>
  <si>
    <t>Imparidade - Investimentos financeiros - outros métodos</t>
  </si>
  <si>
    <t>4193</t>
  </si>
  <si>
    <t>Imparidade - Investimentos financeiros - outros</t>
  </si>
  <si>
    <t>42</t>
  </si>
  <si>
    <t>Propriedades de investimento</t>
  </si>
  <si>
    <t>421</t>
  </si>
  <si>
    <t>Terrenos e recursos naturais</t>
  </si>
  <si>
    <t>422</t>
  </si>
  <si>
    <t>Edifícios e outras construções</t>
  </si>
  <si>
    <t>426</t>
  </si>
  <si>
    <t>Outras propriedades de investimento</t>
  </si>
  <si>
    <t>428</t>
  </si>
  <si>
    <t>Depreciações acumuladas</t>
  </si>
  <si>
    <t>4281</t>
  </si>
  <si>
    <t>Depreciações - Terrenos e recursos naturais</t>
  </si>
  <si>
    <t>4282</t>
  </si>
  <si>
    <t>Depreciações -  Edifícios e outras construções</t>
  </si>
  <si>
    <t>4286</t>
  </si>
  <si>
    <t>Depreciações -  Outras propriedades de investimento</t>
  </si>
  <si>
    <t>429</t>
  </si>
  <si>
    <t>4291</t>
  </si>
  <si>
    <t>Imparidade - Terrenos e recursos naturais</t>
  </si>
  <si>
    <t>4292</t>
  </si>
  <si>
    <r>
      <t xml:space="preserve">Imparidade </t>
    </r>
    <r>
      <rPr>
        <i/>
        <sz val="10"/>
        <rFont val="Arial"/>
        <family val="2"/>
      </rPr>
      <t xml:space="preserve">-  </t>
    </r>
    <r>
      <rPr>
        <sz val="10"/>
        <rFont val="Arial"/>
        <family val="2"/>
      </rPr>
      <t>Edifícios e outras construções</t>
    </r>
  </si>
  <si>
    <t>4296</t>
  </si>
  <si>
    <t>Imparidade - Outras propriedades de investimento</t>
  </si>
  <si>
    <t>43</t>
  </si>
  <si>
    <t>Activos fixos tangíveis</t>
  </si>
  <si>
    <t>431</t>
  </si>
  <si>
    <t>432</t>
  </si>
  <si>
    <t>433</t>
  </si>
  <si>
    <t>Equipamento básico</t>
  </si>
  <si>
    <t>434</t>
  </si>
  <si>
    <t>Equipamento de transporte</t>
  </si>
  <si>
    <t>435</t>
  </si>
  <si>
    <t>Equipamento administrativo</t>
  </si>
  <si>
    <t>436</t>
  </si>
  <si>
    <t>Equipamentos biológicos</t>
  </si>
  <si>
    <t>437</t>
  </si>
  <si>
    <t>Outros activos fixos tangíveis</t>
  </si>
  <si>
    <t>438</t>
  </si>
  <si>
    <t>4381</t>
  </si>
  <si>
    <t>Depreciações – Terrenos e recursos naturais</t>
  </si>
  <si>
    <t>4382</t>
  </si>
  <si>
    <t>Depreciações – Edifícios e outras construções</t>
  </si>
  <si>
    <t>4383</t>
  </si>
  <si>
    <t>Depreciações – Equipamento básico</t>
  </si>
  <si>
    <t>4384</t>
  </si>
  <si>
    <t>Depreciações – Equipamento de transporte</t>
  </si>
  <si>
    <t>4385</t>
  </si>
  <si>
    <t>Depreciações – Equipamento administrativo</t>
  </si>
  <si>
    <t>4386</t>
  </si>
  <si>
    <t>Depreciações – Equipamentos biológicos</t>
  </si>
  <si>
    <t>4387</t>
  </si>
  <si>
    <t>Depreciações – Outros activos fixos tangíveis</t>
  </si>
  <si>
    <t>439</t>
  </si>
  <si>
    <t>4391</t>
  </si>
  <si>
    <t>Imparidade – Terrenos e recursos naturais</t>
  </si>
  <si>
    <t>4392</t>
  </si>
  <si>
    <t>Imparidade – Edifícios e outras construções</t>
  </si>
  <si>
    <t>4393</t>
  </si>
  <si>
    <t>Imparidade – Equipamento básico</t>
  </si>
  <si>
    <t>4394</t>
  </si>
  <si>
    <t>Imparidade – Equipamento de transporte</t>
  </si>
  <si>
    <t>4395</t>
  </si>
  <si>
    <t>Imparidade – Equipamento administrativo</t>
  </si>
  <si>
    <t>4396</t>
  </si>
  <si>
    <t>Imparidade – Equipamentos biológicos</t>
  </si>
  <si>
    <t>4397</t>
  </si>
  <si>
    <t>Imparidade – Outros activos fixos tangíveis</t>
  </si>
  <si>
    <t>44</t>
  </si>
  <si>
    <t>Activos intangíveis</t>
  </si>
  <si>
    <t>441</t>
  </si>
  <si>
    <t>Goodwill</t>
  </si>
  <si>
    <t>442</t>
  </si>
  <si>
    <t>Projectos de desenvolvimento</t>
  </si>
  <si>
    <t>443</t>
  </si>
  <si>
    <t>Programas de computador</t>
  </si>
  <si>
    <t>444</t>
  </si>
  <si>
    <t>Propriedade industrial</t>
  </si>
  <si>
    <t>446</t>
  </si>
  <si>
    <t>Outros activos intangíveis</t>
  </si>
  <si>
    <t>448</t>
  </si>
  <si>
    <t>Amortizações acumuladas</t>
  </si>
  <si>
    <t>4482</t>
  </si>
  <si>
    <t>Amortizações – Projectos de desenvolvimento</t>
  </si>
  <si>
    <t>4483</t>
  </si>
  <si>
    <t>Amortizações – Programas de computador</t>
  </si>
  <si>
    <t>4484</t>
  </si>
  <si>
    <t>Amortizações – Propriedade industrial</t>
  </si>
  <si>
    <t>4486</t>
  </si>
  <si>
    <t>Amortizações – Outros activos intangíveis</t>
  </si>
  <si>
    <t>449</t>
  </si>
  <si>
    <t>4491</t>
  </si>
  <si>
    <t>Imparidade – Goodwill</t>
  </si>
  <si>
    <t>4492</t>
  </si>
  <si>
    <t>Imparidade – Projectos de desenvolvimento</t>
  </si>
  <si>
    <t>4493</t>
  </si>
  <si>
    <t>Imparidade – Programas de computador</t>
  </si>
  <si>
    <t>4494</t>
  </si>
  <si>
    <t>Imparidade – Propriedade industrial</t>
  </si>
  <si>
    <t>4496</t>
  </si>
  <si>
    <t>Imparidade – Outros activos intangíveis</t>
  </si>
  <si>
    <t>45</t>
  </si>
  <si>
    <t>Investimentos em curso</t>
  </si>
  <si>
    <t>451</t>
  </si>
  <si>
    <t>Investimentos financeiros em curso</t>
  </si>
  <si>
    <t>452</t>
  </si>
  <si>
    <t>Propriedades de investimento em curso</t>
  </si>
  <si>
    <t>453</t>
  </si>
  <si>
    <t>Activos fixos tangíveis em curso</t>
  </si>
  <si>
    <t>454</t>
  </si>
  <si>
    <t>Activos intangíveis em curso</t>
  </si>
  <si>
    <t>455</t>
  </si>
  <si>
    <t>Adiantamentos por conta de investimentos</t>
  </si>
  <si>
    <t>4551</t>
  </si>
  <si>
    <t>Adiantamentos por conta de investimentos financeiros</t>
  </si>
  <si>
    <t>4552</t>
  </si>
  <si>
    <t>Adiantamentos por conta de activos fixos tangíveis</t>
  </si>
  <si>
    <t>4553</t>
  </si>
  <si>
    <t>Adiantamentos por conta de activos intangíveis</t>
  </si>
  <si>
    <t>4554</t>
  </si>
  <si>
    <t>Adiantamentos por conta de propriedade de investimento</t>
  </si>
  <si>
    <t>459</t>
  </si>
  <si>
    <t>4591</t>
  </si>
  <si>
    <t>4592</t>
  </si>
  <si>
    <t>4593</t>
  </si>
  <si>
    <t>4594</t>
  </si>
  <si>
    <t>46</t>
  </si>
  <si>
    <t>Activos não correntes detidos para venda</t>
  </si>
  <si>
    <t>461</t>
  </si>
  <si>
    <t>469</t>
  </si>
  <si>
    <t>51</t>
  </si>
  <si>
    <t>Capital</t>
  </si>
  <si>
    <t>52</t>
  </si>
  <si>
    <t>Acções (quotas) próprias</t>
  </si>
  <si>
    <t>521</t>
  </si>
  <si>
    <t>Valor nominal</t>
  </si>
  <si>
    <t>522</t>
  </si>
  <si>
    <t>Descontos e prémios</t>
  </si>
  <si>
    <t>53</t>
  </si>
  <si>
    <t>Outros instrumentos de capital próprio</t>
  </si>
  <si>
    <t>54</t>
  </si>
  <si>
    <t>Prémios de emissão</t>
  </si>
  <si>
    <t>55</t>
  </si>
  <si>
    <t>Reservas</t>
  </si>
  <si>
    <t>551</t>
  </si>
  <si>
    <t>Reservas legais</t>
  </si>
  <si>
    <t>552</t>
  </si>
  <si>
    <t>Outras reservas</t>
  </si>
  <si>
    <t>56</t>
  </si>
  <si>
    <t>Resultados transitados</t>
  </si>
  <si>
    <t>57</t>
  </si>
  <si>
    <t>Ajustamentos em activos financeiros</t>
  </si>
  <si>
    <t>571</t>
  </si>
  <si>
    <t>Relacionados com o método da equivalência patrimonial</t>
  </si>
  <si>
    <t>5711</t>
  </si>
  <si>
    <t>Ajustamentos de transição</t>
  </si>
  <si>
    <t>5712</t>
  </si>
  <si>
    <t>Lucros não atribuídos</t>
  </si>
  <si>
    <t>5713</t>
  </si>
  <si>
    <t>Decorrentes de outras variações nos capitais próprios das participadas</t>
  </si>
  <si>
    <t>579</t>
  </si>
  <si>
    <t>58</t>
  </si>
  <si>
    <t>Excedentes de revalorização de activos fixos tangíveis e intangíveis</t>
  </si>
  <si>
    <t>581</t>
  </si>
  <si>
    <t>Reavaliações decorrentes de diplomas legais</t>
  </si>
  <si>
    <t>5811</t>
  </si>
  <si>
    <t>Antes de imposto sobre o rendimento</t>
  </si>
  <si>
    <t>5812</t>
  </si>
  <si>
    <t>589</t>
  </si>
  <si>
    <t>Outros excedentes</t>
  </si>
  <si>
    <t>5891</t>
  </si>
  <si>
    <t>5892</t>
  </si>
  <si>
    <t>59</t>
  </si>
  <si>
    <t>Outras variações no capital próprio</t>
  </si>
  <si>
    <t>591</t>
  </si>
  <si>
    <t>Diferenças de conversão de demonstrações financeiras</t>
  </si>
  <si>
    <t>592</t>
  </si>
  <si>
    <t>Ajustamentos por impostos diferidos</t>
  </si>
  <si>
    <t>593</t>
  </si>
  <si>
    <t>Subsídios</t>
  </si>
  <si>
    <t>594</t>
  </si>
  <si>
    <t>Doações</t>
  </si>
  <si>
    <t>599</t>
  </si>
  <si>
    <t>Outras</t>
  </si>
  <si>
    <t>62</t>
  </si>
  <si>
    <t>Fornecimentos e serviços externos</t>
  </si>
  <si>
    <t>621</t>
  </si>
  <si>
    <t>Subcontratos</t>
  </si>
  <si>
    <t>622</t>
  </si>
  <si>
    <t>Serviços especializados</t>
  </si>
  <si>
    <t>6221</t>
  </si>
  <si>
    <t>Trabalhos especializados</t>
  </si>
  <si>
    <t>6222</t>
  </si>
  <si>
    <t>Publicidade e propaganda</t>
  </si>
  <si>
    <t>6223</t>
  </si>
  <si>
    <t>Vigilância e segurança</t>
  </si>
  <si>
    <t>6224</t>
  </si>
  <si>
    <t>Honorários</t>
  </si>
  <si>
    <t>6225</t>
  </si>
  <si>
    <t>Comissões</t>
  </si>
  <si>
    <t>6226</t>
  </si>
  <si>
    <t>Conservação e reparação</t>
  </si>
  <si>
    <t>6228</t>
  </si>
  <si>
    <t>623</t>
  </si>
  <si>
    <t>Materiais</t>
  </si>
  <si>
    <t>6231</t>
  </si>
  <si>
    <t>Ferramentas e utensílios de desgaste rápido</t>
  </si>
  <si>
    <t>6232</t>
  </si>
  <si>
    <t>Livros e documentação técnica</t>
  </si>
  <si>
    <t>6233</t>
  </si>
  <si>
    <t>Material de escritório</t>
  </si>
  <si>
    <t>6234</t>
  </si>
  <si>
    <t>Artigos para oferta</t>
  </si>
  <si>
    <t>6238</t>
  </si>
  <si>
    <t>624</t>
  </si>
  <si>
    <t>Energia e fluidos</t>
  </si>
  <si>
    <t>6241</t>
  </si>
  <si>
    <t>Electricidade</t>
  </si>
  <si>
    <t>6242</t>
  </si>
  <si>
    <t>Combustíveis</t>
  </si>
  <si>
    <t>6243</t>
  </si>
  <si>
    <t>Água</t>
  </si>
  <si>
    <t>6248</t>
  </si>
  <si>
    <t>625</t>
  </si>
  <si>
    <t>Deslocações, estadas e transportes</t>
  </si>
  <si>
    <t>6251</t>
  </si>
  <si>
    <t>Deslocações e estadas</t>
  </si>
  <si>
    <t>6252</t>
  </si>
  <si>
    <t>Transportes de pessoal</t>
  </si>
  <si>
    <t>6253</t>
  </si>
  <si>
    <t>Transportes de mercadorias</t>
  </si>
  <si>
    <t>6258</t>
  </si>
  <si>
    <t>626</t>
  </si>
  <si>
    <t>Serviços diversos</t>
  </si>
  <si>
    <t>6261</t>
  </si>
  <si>
    <t>Rendas e alugueres</t>
  </si>
  <si>
    <t>6262</t>
  </si>
  <si>
    <t>Comunicação</t>
  </si>
  <si>
    <t>6263</t>
  </si>
  <si>
    <t>Seguros</t>
  </si>
  <si>
    <t>6264</t>
  </si>
  <si>
    <t>Royalties</t>
  </si>
  <si>
    <t>6265</t>
  </si>
  <si>
    <t>Contencioso e notariado</t>
  </si>
  <si>
    <t>6266</t>
  </si>
  <si>
    <t>Despesas de representação</t>
  </si>
  <si>
    <t>6267</t>
  </si>
  <si>
    <t>Limpeza, higiene e conforto</t>
  </si>
  <si>
    <t>6268</t>
  </si>
  <si>
    <t>Outros serviços</t>
  </si>
  <si>
    <t>63</t>
  </si>
  <si>
    <t>Gastos com o pessoal</t>
  </si>
  <si>
    <t>631</t>
  </si>
  <si>
    <t>Remunerações dos órgãos sociais</t>
  </si>
  <si>
    <t>632</t>
  </si>
  <si>
    <t>Remunerações do pessoal</t>
  </si>
  <si>
    <t>633</t>
  </si>
  <si>
    <t>6331</t>
  </si>
  <si>
    <t>Prémios para pensões</t>
  </si>
  <si>
    <t>6332</t>
  </si>
  <si>
    <t>Outros benefícios</t>
  </si>
  <si>
    <t>634</t>
  </si>
  <si>
    <t>Indemnizações</t>
  </si>
  <si>
    <t>635</t>
  </si>
  <si>
    <t>Encargos sobre remunerações</t>
  </si>
  <si>
    <t>636</t>
  </si>
  <si>
    <t>Seguros de acidentes no trabalho e doenças profissionais</t>
  </si>
  <si>
    <t>637</t>
  </si>
  <si>
    <t>Gastos de acção social</t>
  </si>
  <si>
    <t>638</t>
  </si>
  <si>
    <t>Outros gastos com o pessoal</t>
  </si>
  <si>
    <t>64</t>
  </si>
  <si>
    <t>Gastos de depreciação e de amortização</t>
  </si>
  <si>
    <t>641</t>
  </si>
  <si>
    <t>6411</t>
  </si>
  <si>
    <t>6412</t>
  </si>
  <si>
    <t>6413</t>
  </si>
  <si>
    <t>Depreciações – Outras propriedades de investimento</t>
  </si>
  <si>
    <t>642</t>
  </si>
  <si>
    <t>6421</t>
  </si>
  <si>
    <t>6422</t>
  </si>
  <si>
    <t>6423</t>
  </si>
  <si>
    <t>6424</t>
  </si>
  <si>
    <t>6425</t>
  </si>
  <si>
    <t>6426</t>
  </si>
  <si>
    <t>6427</t>
  </si>
  <si>
    <t>643</t>
  </si>
  <si>
    <t>6432</t>
  </si>
  <si>
    <t>6433</t>
  </si>
  <si>
    <t>6434</t>
  </si>
  <si>
    <t>6436</t>
  </si>
  <si>
    <t>644</t>
  </si>
  <si>
    <t>Amortizações – Activos biológicos - ao custo</t>
  </si>
  <si>
    <t>65</t>
  </si>
  <si>
    <t>Perdas por imparidade</t>
  </si>
  <si>
    <t>651</t>
  </si>
  <si>
    <t>Em dívidas a receber</t>
  </si>
  <si>
    <t>6511</t>
  </si>
  <si>
    <t>6512</t>
  </si>
  <si>
    <t>Outros devedores</t>
  </si>
  <si>
    <t>652</t>
  </si>
  <si>
    <t>Em inventários</t>
  </si>
  <si>
    <t>653</t>
  </si>
  <si>
    <t>Em investimentos financeiros</t>
  </si>
  <si>
    <t>654</t>
  </si>
  <si>
    <t>Em propriedades de investimento</t>
  </si>
  <si>
    <t>655</t>
  </si>
  <si>
    <t>Em activos fixos tangíveis</t>
  </si>
  <si>
    <t>656</t>
  </si>
  <si>
    <t>Em activos intangíveis</t>
  </si>
  <si>
    <t>657</t>
  </si>
  <si>
    <t>Em investimentos em curso</t>
  </si>
  <si>
    <t>658</t>
  </si>
  <si>
    <t>Em activos não correntes detidos para venda</t>
  </si>
  <si>
    <t>659</t>
  </si>
  <si>
    <t>Em activos biológicos - ao custo</t>
  </si>
  <si>
    <t>66</t>
  </si>
  <si>
    <t>Perdas por reduções de justo valor</t>
  </si>
  <si>
    <t>661</t>
  </si>
  <si>
    <t>Em instrumentos financeiros</t>
  </si>
  <si>
    <t>662</t>
  </si>
  <si>
    <t>663</t>
  </si>
  <si>
    <t>664</t>
  </si>
  <si>
    <t>Em activos biológicos</t>
  </si>
  <si>
    <t>6641</t>
  </si>
  <si>
    <t>Em activos biológicos – Consumo</t>
  </si>
  <si>
    <t>6642</t>
  </si>
  <si>
    <t>Em activos biológicos – Produção</t>
  </si>
  <si>
    <t>67</t>
  </si>
  <si>
    <t>Provisões do período</t>
  </si>
  <si>
    <t>671</t>
  </si>
  <si>
    <t>672</t>
  </si>
  <si>
    <t>673</t>
  </si>
  <si>
    <t>674</t>
  </si>
  <si>
    <t>Acidentes no trabalho e doenças profissionais</t>
  </si>
  <si>
    <t>675</t>
  </si>
  <si>
    <t>676</t>
  </si>
  <si>
    <t>677</t>
  </si>
  <si>
    <t>678</t>
  </si>
  <si>
    <t>68</t>
  </si>
  <si>
    <t>Outros gastos e perdas</t>
  </si>
  <si>
    <t>681</t>
  </si>
  <si>
    <t>6811</t>
  </si>
  <si>
    <t>Impostos directos</t>
  </si>
  <si>
    <t>6812</t>
  </si>
  <si>
    <t>Impostos indirectos</t>
  </si>
  <si>
    <t>6813</t>
  </si>
  <si>
    <t>Taxas</t>
  </si>
  <si>
    <t>682</t>
  </si>
  <si>
    <t>Descontos de pronto pagamento concedidos</t>
  </si>
  <si>
    <t>683</t>
  </si>
  <si>
    <t>Dívidas incobráveis</t>
  </si>
  <si>
    <t>684</t>
  </si>
  <si>
    <t>Perdas em inventários</t>
  </si>
  <si>
    <t>6841</t>
  </si>
  <si>
    <t>Sinistros</t>
  </si>
  <si>
    <t>6842</t>
  </si>
  <si>
    <t>Quebras</t>
  </si>
  <si>
    <t>6848</t>
  </si>
  <si>
    <t>Outras perdas</t>
  </si>
  <si>
    <t>685</t>
  </si>
  <si>
    <t>Gastos e perdas em subsidiárias, associadas e empreendimentos conjuntos</t>
  </si>
  <si>
    <t>6851</t>
  </si>
  <si>
    <t>Cobertura de prejuízos</t>
  </si>
  <si>
    <t>6852</t>
  </si>
  <si>
    <t>Aplicação do método da equivalência patrimonial</t>
  </si>
  <si>
    <t>6853</t>
  </si>
  <si>
    <t>Alienações</t>
  </si>
  <si>
    <t>6858</t>
  </si>
  <si>
    <t>686</t>
  </si>
  <si>
    <t>Gastos e perdas nos restantes investimentos financeiros</t>
  </si>
  <si>
    <t>6861</t>
  </si>
  <si>
    <t>6862</t>
  </si>
  <si>
    <t>6863</t>
  </si>
  <si>
    <t>Diferenças de câmbio desfavoráveis</t>
  </si>
  <si>
    <t>6868</t>
  </si>
  <si>
    <t>687</t>
  </si>
  <si>
    <t>Gastos e perdas em investimentos não financeiros</t>
  </si>
  <si>
    <t>6871</t>
  </si>
  <si>
    <t>68712</t>
  </si>
  <si>
    <t>Alienações em propriedade de investimento</t>
  </si>
  <si>
    <t>68713</t>
  </si>
  <si>
    <t>Alienações em activos fixos tangíveis</t>
  </si>
  <si>
    <t>68714</t>
  </si>
  <si>
    <t>Alienações em activos intangíveis</t>
  </si>
  <si>
    <t>68715</t>
  </si>
  <si>
    <t>Alienações em investimentos em curso</t>
  </si>
  <si>
    <t>68716</t>
  </si>
  <si>
    <t>Alienações em activos não correntes detidos para venda</t>
  </si>
  <si>
    <t>6872</t>
  </si>
  <si>
    <t>6873</t>
  </si>
  <si>
    <t>Abates</t>
  </si>
  <si>
    <t>6874</t>
  </si>
  <si>
    <t>Gastos em propriedades de investimento</t>
  </si>
  <si>
    <t>6878</t>
  </si>
  <si>
    <t>Outras gastos e perdas</t>
  </si>
  <si>
    <t>688</t>
  </si>
  <si>
    <t>6881</t>
  </si>
  <si>
    <t>Correcções relativas a períodos anteriores</t>
  </si>
  <si>
    <t>6882</t>
  </si>
  <si>
    <t>Donativos</t>
  </si>
  <si>
    <t>6883</t>
  </si>
  <si>
    <t>Quotizações</t>
  </si>
  <si>
    <t>6884</t>
  </si>
  <si>
    <t>Ofertas e amostras de inventários</t>
  </si>
  <si>
    <t>6885</t>
  </si>
  <si>
    <t>Insuficiência da estimativa para impostos</t>
  </si>
  <si>
    <t>6886</t>
  </si>
  <si>
    <t>Perdas em instrumentos financeiros</t>
  </si>
  <si>
    <t>6887</t>
  </si>
  <si>
    <t>6888</t>
  </si>
  <si>
    <t>Outros não especificados</t>
  </si>
  <si>
    <t>69</t>
  </si>
  <si>
    <t>Gastos e perdas de financiamento</t>
  </si>
  <si>
    <t>691</t>
  </si>
  <si>
    <t>Juros suportados</t>
  </si>
  <si>
    <t>6911</t>
  </si>
  <si>
    <t>Juros de financiamentos obtidos</t>
  </si>
  <si>
    <t>6918</t>
  </si>
  <si>
    <t>Outros juros</t>
  </si>
  <si>
    <t>692</t>
  </si>
  <si>
    <t>6921</t>
  </si>
  <si>
    <t>Relativas a financiamentos obtidos</t>
  </si>
  <si>
    <t>6928</t>
  </si>
  <si>
    <t>698</t>
  </si>
  <si>
    <t>Outros gastos e perdas de financiamento</t>
  </si>
  <si>
    <t>6981</t>
  </si>
  <si>
    <t>Relativos a financiamentos obtidos</t>
  </si>
  <si>
    <t>6988</t>
  </si>
  <si>
    <t>71</t>
  </si>
  <si>
    <t>Vendas</t>
  </si>
  <si>
    <t>711</t>
  </si>
  <si>
    <t>7111</t>
  </si>
  <si>
    <t>Mercado Nacional</t>
  </si>
  <si>
    <t>7112</t>
  </si>
  <si>
    <t>Mercado Intracomunitário</t>
  </si>
  <si>
    <t>7113</t>
  </si>
  <si>
    <t>Outros mercados</t>
  </si>
  <si>
    <t>712</t>
  </si>
  <si>
    <t>7121</t>
  </si>
  <si>
    <t>7122</t>
  </si>
  <si>
    <t>7123</t>
  </si>
  <si>
    <t>713</t>
  </si>
  <si>
    <t>7131</t>
  </si>
  <si>
    <t>7132</t>
  </si>
  <si>
    <t>7133</t>
  </si>
  <si>
    <t>714</t>
  </si>
  <si>
    <t>7141</t>
  </si>
  <si>
    <t>7142</t>
  </si>
  <si>
    <t>7143</t>
  </si>
  <si>
    <t>717</t>
  </si>
  <si>
    <t>Devoluções de vendas</t>
  </si>
  <si>
    <t>7171</t>
  </si>
  <si>
    <t>71711</t>
  </si>
  <si>
    <t>71712</t>
  </si>
  <si>
    <t>71713</t>
  </si>
  <si>
    <t>7172</t>
  </si>
  <si>
    <t>71721</t>
  </si>
  <si>
    <t>71722</t>
  </si>
  <si>
    <t>71723</t>
  </si>
  <si>
    <t>7173</t>
  </si>
  <si>
    <t>71731</t>
  </si>
  <si>
    <t>71732</t>
  </si>
  <si>
    <t>71733</t>
  </si>
  <si>
    <t>7174</t>
  </si>
  <si>
    <t>71741</t>
  </si>
  <si>
    <t>71742</t>
  </si>
  <si>
    <t>71743</t>
  </si>
  <si>
    <t>718</t>
  </si>
  <si>
    <t>Descontos e abatimentos em vendas</t>
  </si>
  <si>
    <t>7181</t>
  </si>
  <si>
    <t>71811</t>
  </si>
  <si>
    <t>71812</t>
  </si>
  <si>
    <t>71813</t>
  </si>
  <si>
    <t>7182</t>
  </si>
  <si>
    <t>71821</t>
  </si>
  <si>
    <t>71822</t>
  </si>
  <si>
    <t>71823</t>
  </si>
  <si>
    <t>7183</t>
  </si>
  <si>
    <t>71831</t>
  </si>
  <si>
    <t>71832</t>
  </si>
  <si>
    <t>71833</t>
  </si>
  <si>
    <t>7184</t>
  </si>
  <si>
    <t>71841</t>
  </si>
  <si>
    <t>71842</t>
  </si>
  <si>
    <t>71843</t>
  </si>
  <si>
    <t>72</t>
  </si>
  <si>
    <t>Prestações de serviços</t>
  </si>
  <si>
    <t>721</t>
  </si>
  <si>
    <t>7211</t>
  </si>
  <si>
    <t>7212</t>
  </si>
  <si>
    <t>7213</t>
  </si>
  <si>
    <t>725</t>
  </si>
  <si>
    <t>Serviços secundários</t>
  </si>
  <si>
    <t>728</t>
  </si>
  <si>
    <t>Descontos e abatimentos</t>
  </si>
  <si>
    <t>74</t>
  </si>
  <si>
    <t>Trabalhos para a própria entidade</t>
  </si>
  <si>
    <t>741</t>
  </si>
  <si>
    <t>742</t>
  </si>
  <si>
    <t>743</t>
  </si>
  <si>
    <t>744</t>
  </si>
  <si>
    <t>Activos por gastos diferidos</t>
  </si>
  <si>
    <t>75</t>
  </si>
  <si>
    <t>Subsídios à exploração</t>
  </si>
  <si>
    <t>751</t>
  </si>
  <si>
    <t>Subsídios do Estado e outros entes públicos</t>
  </si>
  <si>
    <t>752</t>
  </si>
  <si>
    <t>Subsídios de outras entidades</t>
  </si>
  <si>
    <t>76</t>
  </si>
  <si>
    <t>Reversões</t>
  </si>
  <si>
    <t>761</t>
  </si>
  <si>
    <t>De depreciações e de amortizações</t>
  </si>
  <si>
    <t>7611</t>
  </si>
  <si>
    <t>7612</t>
  </si>
  <si>
    <t>7613</t>
  </si>
  <si>
    <t>7614</t>
  </si>
  <si>
    <t>Activos biológicos - ao custo</t>
  </si>
  <si>
    <t>762</t>
  </si>
  <si>
    <t>De perdas por imparidade</t>
  </si>
  <si>
    <t>7621</t>
  </si>
  <si>
    <t>76211</t>
  </si>
  <si>
    <t>76212</t>
  </si>
  <si>
    <t>7622</t>
  </si>
  <si>
    <t>Ajustamentos em inventários</t>
  </si>
  <si>
    <t>7623</t>
  </si>
  <si>
    <t>7624</t>
  </si>
  <si>
    <t>7625</t>
  </si>
  <si>
    <t>7626</t>
  </si>
  <si>
    <t>7627</t>
  </si>
  <si>
    <t>7628</t>
  </si>
  <si>
    <t>7629</t>
  </si>
  <si>
    <t>763</t>
  </si>
  <si>
    <t>De provisões</t>
  </si>
  <si>
    <t>7631</t>
  </si>
  <si>
    <t>7632</t>
  </si>
  <si>
    <t>7633</t>
  </si>
  <si>
    <t>7634</t>
  </si>
  <si>
    <t>7635</t>
  </si>
  <si>
    <t>7636</t>
  </si>
  <si>
    <t>7637</t>
  </si>
  <si>
    <t>7638</t>
  </si>
  <si>
    <t>77</t>
  </si>
  <si>
    <t>Ganhos por aumentos de justo valor</t>
  </si>
  <si>
    <t>771</t>
  </si>
  <si>
    <t>772</t>
  </si>
  <si>
    <t>773</t>
  </si>
  <si>
    <t>774</t>
  </si>
  <si>
    <t>7741</t>
  </si>
  <si>
    <t>7742</t>
  </si>
  <si>
    <t>78</t>
  </si>
  <si>
    <t>Outros rendimentos e ganhos</t>
  </si>
  <si>
    <t>781</t>
  </si>
  <si>
    <t>Rendimentos suplementares</t>
  </si>
  <si>
    <t>7811</t>
  </si>
  <si>
    <t>Serviços sociais</t>
  </si>
  <si>
    <t>7812</t>
  </si>
  <si>
    <t>Aluguer de equipamento</t>
  </si>
  <si>
    <t>7813</t>
  </si>
  <si>
    <t>Estudos, projectos e assistência tecnológica</t>
  </si>
  <si>
    <t>7814</t>
  </si>
  <si>
    <t>7815</t>
  </si>
  <si>
    <t>Desempenho de cargos sociais noutras empresas</t>
  </si>
  <si>
    <t>7816</t>
  </si>
  <si>
    <t>Outros rendimentos suplementares</t>
  </si>
  <si>
    <t>782</t>
  </si>
  <si>
    <t>Descontos de pronto pagamento obtidos</t>
  </si>
  <si>
    <t>783</t>
  </si>
  <si>
    <t>Recuperação de dívidas a receber</t>
  </si>
  <si>
    <t>784</t>
  </si>
  <si>
    <t>Ganhos em inventários</t>
  </si>
  <si>
    <t>7841</t>
  </si>
  <si>
    <t>7842</t>
  </si>
  <si>
    <t>Sobras</t>
  </si>
  <si>
    <t>7848</t>
  </si>
  <si>
    <t>Outros ganhos</t>
  </si>
  <si>
    <t>785</t>
  </si>
  <si>
    <t>Rendimentos e ganhos em subsidiárias, associadas e empreendimentos conjuntos</t>
  </si>
  <si>
    <t>7851</t>
  </si>
  <si>
    <t>7852</t>
  </si>
  <si>
    <t>7858</t>
  </si>
  <si>
    <t>786</t>
  </si>
  <si>
    <t>Rendimentos e ganhos nos restantes activos financeiros</t>
  </si>
  <si>
    <t>7861</t>
  </si>
  <si>
    <t>Diferenças de câmbio favoráveis</t>
  </si>
  <si>
    <t>7862</t>
  </si>
  <si>
    <t>7868</t>
  </si>
  <si>
    <t>787</t>
  </si>
  <si>
    <t>Rendimentos e ganhos em investimentos não financeiros</t>
  </si>
  <si>
    <t>7871</t>
  </si>
  <si>
    <t>78712</t>
  </si>
  <si>
    <t>78713</t>
  </si>
  <si>
    <t>78714</t>
  </si>
  <si>
    <t>78715</t>
  </si>
  <si>
    <t>78716</t>
  </si>
  <si>
    <t>7872</t>
  </si>
  <si>
    <t>7873</t>
  </si>
  <si>
    <t>Rendas e outros rendimentos em propriedades de investimento</t>
  </si>
  <si>
    <t>7878</t>
  </si>
  <si>
    <t>788</t>
  </si>
  <si>
    <t>7881</t>
  </si>
  <si>
    <t>7882</t>
  </si>
  <si>
    <t>Excesso da estimativa para impostos</t>
  </si>
  <si>
    <t>7883</t>
  </si>
  <si>
    <t>Imputação de subsídios para investimentos</t>
  </si>
  <si>
    <t>7884</t>
  </si>
  <si>
    <t>Ganhos em outros instrumentos financeiros</t>
  </si>
  <si>
    <t>7885</t>
  </si>
  <si>
    <t>Restituição de impostos</t>
  </si>
  <si>
    <t>7887</t>
  </si>
  <si>
    <t>7888</t>
  </si>
  <si>
    <t>79</t>
  </si>
  <si>
    <t>Juros, dividendos e outros rendimentos similares</t>
  </si>
  <si>
    <t>791</t>
  </si>
  <si>
    <t>Juros obtidos</t>
  </si>
  <si>
    <t>7911</t>
  </si>
  <si>
    <t>De depósitos</t>
  </si>
  <si>
    <t>7912</t>
  </si>
  <si>
    <t>De outras aplicações de meios financeiros líquidos</t>
  </si>
  <si>
    <t>7913</t>
  </si>
  <si>
    <t>De financiamentos concedidos a associadas e empreendimentos conjuntos</t>
  </si>
  <si>
    <t>7914</t>
  </si>
  <si>
    <t>De financiamentos concedidos a subsidiárias</t>
  </si>
  <si>
    <t>7915</t>
  </si>
  <si>
    <t>De financiamentos obtidos</t>
  </si>
  <si>
    <t>7918</t>
  </si>
  <si>
    <t>De outros financiamentos concedidos</t>
  </si>
  <si>
    <t>792</t>
  </si>
  <si>
    <t>Dividendos obtidos</t>
  </si>
  <si>
    <t>7921</t>
  </si>
  <si>
    <t>De aplicações de meios financeiros líquidos</t>
  </si>
  <si>
    <t>7922</t>
  </si>
  <si>
    <t>De associadas e empreendimentos conjuntos</t>
  </si>
  <si>
    <t>7923</t>
  </si>
  <si>
    <t>De subsidiárias</t>
  </si>
  <si>
    <t>7928</t>
  </si>
  <si>
    <t>793</t>
  </si>
  <si>
    <t>798</t>
  </si>
  <si>
    <t>Outros rendimentos similares</t>
  </si>
  <si>
    <t>81</t>
  </si>
  <si>
    <t xml:space="preserve">Resultado líquido do período      </t>
  </si>
  <si>
    <t>812</t>
  </si>
  <si>
    <t>Imposto sobre o rendimento do período</t>
  </si>
  <si>
    <t>8121</t>
  </si>
  <si>
    <t>Imposto estimado para o período</t>
  </si>
  <si>
    <t>8122</t>
  </si>
  <si>
    <t>Imposto diferido</t>
  </si>
  <si>
    <t>89</t>
  </si>
  <si>
    <t>Dividendos antecipados</t>
  </si>
  <si>
    <t>Total</t>
  </si>
  <si>
    <t>Inventário</t>
  </si>
  <si>
    <t xml:space="preserve"> RUBRICAS</t>
  </si>
  <si>
    <t>NOTAS</t>
  </si>
  <si>
    <t>DATAS</t>
  </si>
  <si>
    <t xml:space="preserve">                                           ACTIVO</t>
  </si>
  <si>
    <t>Activo não corrente</t>
  </si>
  <si>
    <t>Participações financeiras - método da equivalência patrimonial</t>
  </si>
  <si>
    <t>Participações financeiras - outros métodos</t>
  </si>
  <si>
    <t>Outras contas a receber</t>
  </si>
  <si>
    <t>Activo corrente</t>
  </si>
  <si>
    <t>Inventários</t>
  </si>
  <si>
    <t>Activos financeiros detidos para negociação</t>
  </si>
  <si>
    <t>Caixa e depósitos bancários</t>
  </si>
  <si>
    <t>Total do activo</t>
  </si>
  <si>
    <t xml:space="preserve"> CAPITAL PRÓPRIO E PASSIVO</t>
  </si>
  <si>
    <t>Capital próprio</t>
  </si>
  <si>
    <t>Capital realizado</t>
  </si>
  <si>
    <t>Excedentes de revalorização</t>
  </si>
  <si>
    <t>Resultado líquido do período</t>
  </si>
  <si>
    <t>Interesses minoritários</t>
  </si>
  <si>
    <t>Total do capital próprio</t>
  </si>
  <si>
    <t>Passivo</t>
  </si>
  <si>
    <t>Passivo não corrente</t>
  </si>
  <si>
    <t>Responsabilidades por benefícios pós-emprego</t>
  </si>
  <si>
    <t>Outras contas a pagar</t>
  </si>
  <si>
    <t>Passivo corrente</t>
  </si>
  <si>
    <t>Passivos financeiros detidos para negociação</t>
  </si>
  <si>
    <t>Passivos não correntes detidos para venda</t>
  </si>
  <si>
    <t>Total do passivo</t>
  </si>
  <si>
    <t>Total do capital próprio e do passivo</t>
  </si>
  <si>
    <t>O Técnico Oficial de Contas</t>
  </si>
  <si>
    <t>DEMONSTRAÇÃO INDIVIDUAL DOS RESULTADOS POR NATUREZAS</t>
  </si>
  <si>
    <t>RENDIMENTOS E GASTOS</t>
  </si>
  <si>
    <t>PERIODOS</t>
  </si>
  <si>
    <t>Vendas e serviços prestados</t>
  </si>
  <si>
    <t>Ganhos/perdas imputados de subsidiárias, associadas e empreendimentos conjuntos</t>
  </si>
  <si>
    <t>Variação nos inventários da produção</t>
  </si>
  <si>
    <t>Custo das mercadorias vendidas e das matérias consumidas</t>
  </si>
  <si>
    <t>Imparidade de inventários (perdas/reversões)</t>
  </si>
  <si>
    <t>Imparidade de dívidas a receber (perdas/reversões)</t>
  </si>
  <si>
    <t>Provisões (aumentos/reduções)</t>
  </si>
  <si>
    <t>Imparidade de activos não depreciáveis/amortizáveis (perdas/reversões)</t>
  </si>
  <si>
    <t>Aumentos/reduções de justo valor</t>
  </si>
  <si>
    <t>Resultado antes de depreciações, gastos de financiamento e impostos</t>
  </si>
  <si>
    <t>Gastos/reversões de depreciação e de amortização</t>
  </si>
  <si>
    <t>Imparidade de activos depreciáveis/amortizáveis (perdas/reversões)</t>
  </si>
  <si>
    <t>Resultado operacional (antes de gastos de financiamento e impostos)</t>
  </si>
  <si>
    <t>Juros e rendimentos similares obtidos</t>
  </si>
  <si>
    <t>Juros e gastos similares suportados</t>
  </si>
  <si>
    <t>Resultado antes de impostos</t>
  </si>
  <si>
    <t>Resultado das actividades descontinuadas (líquido de impostos) incluído no resultado</t>
  </si>
  <si>
    <t>líquido do período</t>
  </si>
  <si>
    <t>Demonstração do custo das mercadorias vendidas e das matérias consumidas</t>
  </si>
  <si>
    <t>Existências Iniciais</t>
  </si>
  <si>
    <t>Existências Finais</t>
  </si>
  <si>
    <t>Custo do período</t>
  </si>
  <si>
    <t>Demonstração da variação nos inventários da produção</t>
  </si>
  <si>
    <t>Aumento / Redução no exercício</t>
  </si>
  <si>
    <t>Custo dos activos biológicos vendidos e consumidos</t>
  </si>
  <si>
    <t>Activos biológicos – consumíveis – Iniciais</t>
  </si>
  <si>
    <t>Compra Activos biológicos – Consumíveis</t>
  </si>
  <si>
    <t>Reclassificação e regularização de activos biológicos</t>
  </si>
  <si>
    <t>Perdas por redução de justo valor em activos biológicos – Consumo</t>
  </si>
  <si>
    <t>Ganhos por aumento de justo valor em activos biológicos – Consumo</t>
  </si>
  <si>
    <t>Activos biológicos – Finais</t>
  </si>
  <si>
    <t>Apuramento da variação em activos biológicos</t>
  </si>
  <si>
    <t>Activos biológicos – produção – Finais</t>
  </si>
  <si>
    <t>Compra Activos biológicos – Produção</t>
  </si>
  <si>
    <t>Perdas por redução de justo valor em activos biológicos – Produção</t>
  </si>
  <si>
    <t>Ganhos por aumento de justo valor em activos biológicos – Produção</t>
  </si>
  <si>
    <t>Activos biológicos – produção – iniciais</t>
  </si>
  <si>
    <t>DEMONSTRAÇÃO INDIVIDUAL DE FLUXOS DE CAIXA</t>
  </si>
  <si>
    <t>RUBRICAS</t>
  </si>
  <si>
    <t>Fluxos de caixa das actividades operacionais - método directo</t>
  </si>
  <si>
    <t>Recebimentos de clientes</t>
  </si>
  <si>
    <t>Pagamentos a fornecedores</t>
  </si>
  <si>
    <t>Pagamentos ao pessoal</t>
  </si>
  <si>
    <t>Caixa gerada pelas operações</t>
  </si>
  <si>
    <t>Pagamento/recebimento do imposto sobre o rendimento</t>
  </si>
  <si>
    <t>Outros recebimentos/pagamentos</t>
  </si>
  <si>
    <t>Fluxos de caixa das actividades operacionais (1)</t>
  </si>
  <si>
    <t>Fluxos de caixa das actividades de investimento</t>
  </si>
  <si>
    <t>Pagamentos respeitantes a:</t>
  </si>
  <si>
    <t>Outros activos</t>
  </si>
  <si>
    <t>Recebimentos provenientes de:</t>
  </si>
  <si>
    <t>Subsídios ao investimento</t>
  </si>
  <si>
    <t>Juros e rendimentos similares</t>
  </si>
  <si>
    <t>Dividendos</t>
  </si>
  <si>
    <t xml:space="preserve">                                               Fluxos de caixa das actividades de investimento (2)</t>
  </si>
  <si>
    <t>Fluxos de caixa das actividades de financiamento</t>
  </si>
  <si>
    <t>Realizações de capital e de outros instrumentos de capital próprio</t>
  </si>
  <si>
    <t>Outras operações de financiamento</t>
  </si>
  <si>
    <t>Juros e gastos similares</t>
  </si>
  <si>
    <t>Reduções de capital e de outros instrumentos de capital próprio</t>
  </si>
  <si>
    <t>Fluxos de caixa das actividades de financiamento (3)</t>
  </si>
  <si>
    <t>Variação de caixa e seus equivalentes (1+2+3)</t>
  </si>
  <si>
    <t>Efeito das diferenças de câmbio</t>
  </si>
  <si>
    <t>Caixa e seus equivalentes no início do período</t>
  </si>
  <si>
    <t>Caixa e seus equivalentes no fim do período</t>
  </si>
  <si>
    <t>DIFERENCA</t>
  </si>
  <si>
    <t xml:space="preserve">Mês </t>
  </si>
  <si>
    <t>CONTAS</t>
  </si>
  <si>
    <t>PagDiv</t>
  </si>
  <si>
    <t>Pagamento de Dividendos</t>
  </si>
  <si>
    <t>CobPre</t>
  </si>
  <si>
    <t>Entrada de dinheiro para cobertura de prejuízos</t>
  </si>
  <si>
    <t>Alienação de Investimentos financeiros – Valor de Aquisição</t>
  </si>
  <si>
    <t>Alienação de investimentos financeiros – Imparidades acumuladas</t>
  </si>
  <si>
    <t>Alienação em propriedade de investimento – Valor de Aquisição</t>
  </si>
  <si>
    <t>Alienação em propriedade de investimento – Depreciações</t>
  </si>
  <si>
    <t>Alienação em propriedade de investimento – Imparidades acumuladas</t>
  </si>
  <si>
    <t>Alienação e abates de Activos fixos tangíveis – Valor de Aquisição</t>
  </si>
  <si>
    <t>Alienação e abates de Activos fixos tangíveis – Depreciações</t>
  </si>
  <si>
    <t>Alienação e abates de Activos fixos tangíveis – Imparidades acumuladas</t>
  </si>
  <si>
    <t>Alienação de activos intangíveis – Valor de Aquisição</t>
  </si>
  <si>
    <t>Alienação de activos intangíveis – Amortizações</t>
  </si>
  <si>
    <t>Alienação de activos intangíveis – Imparidades acum.</t>
  </si>
  <si>
    <t>Alienação de Investimentos financeiros em curso  – Valor de Aquisição</t>
  </si>
  <si>
    <t>Alienação de Investimentos financeiros em curso  –  Imparidades acumuladas</t>
  </si>
  <si>
    <t>Alienação de propriedades de Investimentos em curso  – Valor de Aquisição</t>
  </si>
  <si>
    <t>Alienação de propriedades de Investimentos em curso  –  Imparidades acumuladas</t>
  </si>
  <si>
    <t>Alienação de activos fixos tangíveis em curso  – Valor de Aquisição</t>
  </si>
  <si>
    <t>Alienação de activos fixos tangíveis em curso  –  Imparidades acumuladas</t>
  </si>
  <si>
    <t>Alienação de activos intangíveis em curso  – Valor de Aquisição</t>
  </si>
  <si>
    <t>Alienação de activos intangíveis em curso  – Imparidades acumuladas</t>
  </si>
  <si>
    <t>Alienação de activos biológicos – Valor de Aquisição</t>
  </si>
  <si>
    <t>Alienação de activos biológicos – Depreciações</t>
  </si>
  <si>
    <t>Alienação de activos biológicos – Imparidades acum.</t>
  </si>
  <si>
    <t>I.V.A. - Liquidado</t>
  </si>
  <si>
    <t>Iva dedutivel - Existências</t>
  </si>
  <si>
    <t>Iva dedutivel - Outros bens e serviços</t>
  </si>
  <si>
    <t>Iva dedutivel – Investimentos</t>
  </si>
  <si>
    <t>camb</t>
  </si>
  <si>
    <t>ACTIVIDADES OPERACIONAIS - M. DIRECTO</t>
  </si>
  <si>
    <t>Cálculo dos recebimentos de clientes</t>
  </si>
  <si>
    <t>Inicial</t>
  </si>
  <si>
    <t>Final</t>
  </si>
  <si>
    <t>Var F-I</t>
  </si>
  <si>
    <t>Mov/Sld</t>
  </si>
  <si>
    <t>Sinal</t>
  </si>
  <si>
    <t>I/F/V</t>
  </si>
  <si>
    <t>Valor</t>
  </si>
  <si>
    <t>Ajuste</t>
  </si>
  <si>
    <t>Valor ajustado</t>
  </si>
  <si>
    <t>SD</t>
  </si>
  <si>
    <t>SC</t>
  </si>
  <si>
    <t>SL</t>
  </si>
  <si>
    <t>V</t>
  </si>
  <si>
    <t>I</t>
  </si>
  <si>
    <t>F</t>
  </si>
  <si>
    <t>+</t>
  </si>
  <si>
    <t>-</t>
  </si>
  <si>
    <t>Soma</t>
  </si>
  <si>
    <t>Cálculo dos pagamentos a fornecedores</t>
  </si>
  <si>
    <t>Pagamento / recebimento IRC</t>
  </si>
  <si>
    <t>Outros Recebimentos / Pagamentos da Act. Operacional</t>
  </si>
  <si>
    <t>ACTIVIDADES DE FINANCIAMENTO</t>
  </si>
  <si>
    <t>Recebimentos</t>
  </si>
  <si>
    <t>Realizações de capital e de outros instrumentos de capital próprios</t>
  </si>
  <si>
    <t>Pagamentos</t>
  </si>
  <si>
    <t>Juros e gatos similares</t>
  </si>
  <si>
    <t>ACTIVIDADES DE INVESTIMENTO</t>
  </si>
  <si>
    <t>outros activos</t>
  </si>
  <si>
    <t>Subsídios de investimento</t>
  </si>
  <si>
    <t>Activos intagíveis</t>
  </si>
  <si>
    <t>Mapa de Controlo de erros</t>
  </si>
  <si>
    <t>Balanços</t>
  </si>
  <si>
    <t xml:space="preserve">Balanço em </t>
  </si>
  <si>
    <t>Fluxos de Caixa</t>
  </si>
  <si>
    <t>Controlo de Anomalias nos fluxos de Caixa</t>
  </si>
  <si>
    <t>29 – Provisões</t>
  </si>
  <si>
    <t>Variação n-n_1</t>
  </si>
  <si>
    <t xml:space="preserve">67 – Provisões do período </t>
  </si>
  <si>
    <t>763 – Reversões de provisões</t>
  </si>
  <si>
    <t>Depreciações e amortizações</t>
  </si>
  <si>
    <t>428 – Depreciações Acumuladas – Propriedades de investimento</t>
  </si>
  <si>
    <t>438 – Depreciações Acumuladas – Activos fixos tangíveis</t>
  </si>
  <si>
    <t>448 – Amortizações Acumuladas – Activos intangíveis</t>
  </si>
  <si>
    <t>64 – Gastos de depreciações e de amortizações</t>
  </si>
  <si>
    <t>761 – REVERSÕES DE DEPRECIAÇÕES E AMORTIZZAÇÕES</t>
  </si>
  <si>
    <t>Alienação de Activos fixos tangíveis – Depreciações</t>
  </si>
  <si>
    <t>Imparidades</t>
  </si>
  <si>
    <t>219 – Perdas por imparidade acumuladas – clientes</t>
  </si>
  <si>
    <t>229 – Perdas por imparidade acumuladas – fornecedores</t>
  </si>
  <si>
    <t>239 – Perdas por imparidade acumuladas – pessoal</t>
  </si>
  <si>
    <t>269 – Perdas por imparidade acumuladas – accionistas / sócios</t>
  </si>
  <si>
    <t>279 – Perdas por imparidade acumuladas – Outras contas a pagar</t>
  </si>
  <si>
    <t>329 – Perdas por imparidade acumuladas – Mercadorias</t>
  </si>
  <si>
    <t>339 – Perdas por imparidade acumuladas – Matérias primas</t>
  </si>
  <si>
    <t>349 – Perdas por imparidade acumuladas – Produtos Acabados</t>
  </si>
  <si>
    <t>359 – Perdas por imparidade acumuladas – Subprodutos</t>
  </si>
  <si>
    <t>3739 – Perdas por imparidade acumuladas – Activos biológicos</t>
  </si>
  <si>
    <t>419 – Perdas por imparidade acumuladas – Investimentos Financeiros</t>
  </si>
  <si>
    <t>429 – Perdas por imparidade acumuladas – Propriedades de Investimento</t>
  </si>
  <si>
    <t>439 – Perdas por imparidade acumuladas – Activos fixos tangíveis</t>
  </si>
  <si>
    <t>449 – Perdas por imparidade acumuladas – Activos intangíveis</t>
  </si>
  <si>
    <t>459 – Perdas por imparidade acumuladas – Investimentos em curso</t>
  </si>
  <si>
    <t>469 – Perdas por imparidade acumuladas – Activos não correntes detidos p/ Venda</t>
  </si>
  <si>
    <t>65 – Perdas por imparidade</t>
  </si>
  <si>
    <t>762 – Reversões de perdas por imparidades</t>
  </si>
  <si>
    <t>Regularização de existências</t>
  </si>
  <si>
    <t>Regularização de existências (38)</t>
  </si>
  <si>
    <t>Ofertas e Amostras de Existências (6884)</t>
  </si>
  <si>
    <t>Perdas em inventários (684)</t>
  </si>
  <si>
    <t>Ganhos em inventários (784)</t>
  </si>
  <si>
    <t>Capital Próprio</t>
  </si>
  <si>
    <t>Valor inicial</t>
  </si>
  <si>
    <t>Resultado Líquido do exercício</t>
  </si>
  <si>
    <t>Valor Final</t>
  </si>
  <si>
    <t>Diferença para o Balanço</t>
  </si>
  <si>
    <t>Balancete do ano anterior</t>
  </si>
  <si>
    <t>Balancete do ano</t>
  </si>
  <si>
    <t>Balanço</t>
  </si>
  <si>
    <t>Mapa de introdução para fluxos de caixa</t>
  </si>
  <si>
    <t>Mapa de controlo de erros</t>
  </si>
  <si>
    <t>Jorge Manuel Teixeira da Silva</t>
  </si>
  <si>
    <t>TOC 21069 / ROC 637</t>
  </si>
  <si>
    <t>jorgesilva.roc@mail.telepac.pt</t>
  </si>
  <si>
    <t>Tel. 234 622 250</t>
  </si>
  <si>
    <t>Fax 234 624 267</t>
  </si>
  <si>
    <t>Urb. Souto do Rio</t>
  </si>
  <si>
    <t>Lote 43</t>
  </si>
  <si>
    <t>Assequins</t>
  </si>
  <si>
    <t>Apartado 33</t>
  </si>
  <si>
    <t>3754-909 Águeda</t>
  </si>
  <si>
    <t>Instruções de utilização da folha de cálculo</t>
  </si>
  <si>
    <t>INFORMAÇÃO EXTRA</t>
  </si>
  <si>
    <t xml:space="preserve">1 - </t>
  </si>
  <si>
    <t xml:space="preserve">2 - </t>
  </si>
  <si>
    <t xml:space="preserve">3 - </t>
  </si>
  <si>
    <t xml:space="preserve">4 - </t>
  </si>
  <si>
    <t xml:space="preserve">5 - </t>
  </si>
  <si>
    <t xml:space="preserve">6 - </t>
  </si>
  <si>
    <t>Possíveis anomalias:</t>
  </si>
  <si>
    <t>No Balanço</t>
  </si>
  <si>
    <t>Os balancetes não estão saldados</t>
  </si>
  <si>
    <t xml:space="preserve">Existem saldos anómalos ( Ex. Saldo credor de Caixa, saldo devedor em financiamentos obtidos, etc.) </t>
  </si>
  <si>
    <t>Alienação ou abate de activos fixos tangíveis, ou outros activos não correntes não considerados.</t>
  </si>
  <si>
    <t>Pagamento de dividendos</t>
  </si>
  <si>
    <t>Instruções de preenchimento</t>
  </si>
  <si>
    <t xml:space="preserve">A presente ferramenta de trabalho visa agilizar o trabalho do TTOC, enquanto as suas aplicações informáticas não se encontram preparadas para a obtenção de algumas das demonstrações financeiras. 
</t>
  </si>
  <si>
    <t xml:space="preserve">Disponibilizamos-lhe por isso uma aplicação que lhe permitirá obter o Balanço, a Demonstração dos Resultados e a Demonstração dos Fluxos de Caixa. 
</t>
  </si>
  <si>
    <t xml:space="preserve">Devemos conferir sempre o trabalho que fazemos, razão pela qual os resultados obtidos devem ser objecto de conferência. 
</t>
  </si>
  <si>
    <t xml:space="preserve">No entanto a máxima de que  "QUEM NÃO SABE O QUE PROCURA DIFICILMENTE ENCONTRA", aplica-se perfeitamente à nossa actividade. 
</t>
  </si>
  <si>
    <t xml:space="preserve">Se não conhecermos os mecanismos técnicos de elaboração do Balanço, da Demonstração dos Resultados por Naturezas e da Demonstração dos Fluxos de Caixa, dificilmente corrigiremos os erros que a folha de cálculo vier a evidenciar. 
</t>
  </si>
  <si>
    <t xml:space="preserve">Caro Colega: 
</t>
  </si>
  <si>
    <t>Demonstração dos resultados por naturezas</t>
  </si>
  <si>
    <t xml:space="preserve">7 - </t>
  </si>
  <si>
    <t xml:space="preserve">Caso existam erros, fazer os respectivos ajustamentos na coluna (ajustes) dos menus "Demonstração dos Fluxos Operacionais", "Demonstração dos Fluxos de Investimento" e "Demonstração dos Fluxos de Financiamento". </t>
  </si>
  <si>
    <t>Notas de versão:</t>
  </si>
  <si>
    <t>CONTTOC</t>
  </si>
  <si>
    <t>V02</t>
  </si>
  <si>
    <t>V01</t>
  </si>
  <si>
    <t>Disponibilização ao público.</t>
  </si>
  <si>
    <t>Introduzido o controlo de versões.</t>
  </si>
  <si>
    <t>Rectificação do "link" da Demonstração de fluxos de Investimento/Financiamento.</t>
  </si>
  <si>
    <t>V03</t>
  </si>
  <si>
    <t xml:space="preserve">Um abraço para todos e bom trabalho. </t>
  </si>
  <si>
    <t>Rectificada a fórmula de cálculo da rubrica "Imparidade de activos não depreciáveis/amortizáveis (perdas/reversões)" na Demonstração dos Resultados.</t>
  </si>
  <si>
    <t>Inserida a possibilidade de alteração da largura das colunas pelo utilizador.</t>
  </si>
  <si>
    <t xml:space="preserve">Por isso, TOC(a) a estudar e a trabalhar. 
</t>
  </si>
  <si>
    <t>No fim do balancete, introduzir o valor dos inventários à data de balanço ( a folha de cálculo pressupõe que estamos em sistema de inventário intermitente).</t>
  </si>
  <si>
    <r>
      <t xml:space="preserve">Introduzir os </t>
    </r>
    <r>
      <rPr>
        <b/>
        <sz val="10"/>
        <color indexed="10"/>
        <rFont val="Times New Roman"/>
        <family val="1"/>
      </rPr>
      <t>saldos</t>
    </r>
    <r>
      <rPr>
        <sz val="10"/>
        <rFont val="Times New Roman"/>
        <family val="1"/>
      </rPr>
      <t xml:space="preserve"> dos balancetes do ano N e N-1 (</t>
    </r>
    <r>
      <rPr>
        <b/>
        <sz val="10"/>
        <color indexed="10"/>
        <rFont val="Times New Roman"/>
        <family val="1"/>
      </rPr>
      <t>antes dos apuramentos</t>
    </r>
    <r>
      <rPr>
        <sz val="10"/>
        <rFont val="Times New Roman"/>
        <family val="1"/>
      </rPr>
      <t xml:space="preserve"> dos resultados, do Custo das Mercadorias Vendidas e das Matérias Consumidas e da variação da produção), e verificar se os mesmos se encontram balanceados.</t>
    </r>
  </si>
  <si>
    <t>Introduzir informação adicional para elaboração da demonstração de Fluxos de Caixa.</t>
  </si>
  <si>
    <t>Verificar se existem erros (ver mapa de controle de erros).</t>
  </si>
  <si>
    <t xml:space="preserve">Caso não existam erros, pode agora imprimir: o Balanço, a Demonstração dos Resultados e a Demonstração dos Fluxos de Caixa. </t>
  </si>
  <si>
    <t>Com a presente folha de cálculo, pretende-se auxiliar o TOC na elaboração das peças funtamentais da prestação de contas das empresas, nomeadamente o Balanço, a Demonstração dos Resultados e a Demonstração dos Fluxos de Caixa.</t>
  </si>
  <si>
    <t>Para o efeito deverá seguir os seguintes passos: (só é possível preencher campos com fundo amarelo)</t>
  </si>
  <si>
    <t>Identificar a entidade ( designação, contribuinte, etc.).</t>
  </si>
  <si>
    <t>V04</t>
  </si>
  <si>
    <t>Optimizações diversas - não foram alterados quaisquer cálculos.</t>
  </si>
  <si>
    <t>Demonstração dos fluxos operacionais</t>
  </si>
  <si>
    <t>Demonstração dos fluxos de investimento</t>
  </si>
  <si>
    <t>Demonstração dos fluxos de financiamento</t>
  </si>
  <si>
    <t>Demonstração dos fluxos de caixa</t>
  </si>
  <si>
    <t>V05</t>
  </si>
  <si>
    <t>Demonstração dos fluxos de Caixa</t>
  </si>
  <si>
    <t>Empresa ABC, Lda.</t>
  </si>
  <si>
    <t>V06</t>
  </si>
  <si>
    <t>Jorge Silva &amp; António Neto, SROC, Lda.</t>
  </si>
  <si>
    <t>NIF / NIPC</t>
  </si>
  <si>
    <t xml:space="preserve">Órgão de Gestão    </t>
  </si>
  <si>
    <t>V07</t>
  </si>
  <si>
    <t>Inserida a possibilidade de mudar de ano, passando os dados do "Balancete do Ano" para o "Balancete do Ano Anterior".</t>
  </si>
  <si>
    <t>Inserida a possibilidade de limpar (apagar) os dados do "Balancete do Ano".</t>
  </si>
  <si>
    <t>V08</t>
  </si>
  <si>
    <t>Retificação da hiperligação para o balancete de N-1 no menu.</t>
  </si>
  <si>
    <t>Versão 08</t>
  </si>
</sst>
</file>

<file path=xl/styles.xml><?xml version="1.0" encoding="utf-8"?>
<styleSheet xmlns="http://schemas.openxmlformats.org/spreadsheetml/2006/main">
  <numFmts count="3">
    <numFmt numFmtId="164" formatCode="#,##0.00\ ;&quot; (&quot;#,##0.00\);&quot;&quot;"/>
    <numFmt numFmtId="165" formatCode="#&quot;  &quot;###&quot;  &quot;###"/>
    <numFmt numFmtId="166" formatCode="#,##0.00\ ;\(#,##0.00\)"/>
  </numFmts>
  <fonts count="48">
    <font>
      <sz val="10"/>
      <name val="Arial"/>
      <family val="2"/>
    </font>
    <font>
      <sz val="10"/>
      <name val="Lohit Hindi"/>
      <family val="2"/>
    </font>
    <font>
      <u/>
      <sz val="10"/>
      <color indexed="16"/>
      <name val="Lohit Hindi"/>
      <family val="2"/>
    </font>
    <font>
      <sz val="12"/>
      <name val="Times New Roman"/>
      <family val="1"/>
    </font>
    <font>
      <b/>
      <sz val="10"/>
      <name val="Arial"/>
      <family val="2"/>
    </font>
    <font>
      <u/>
      <sz val="10"/>
      <color indexed="12"/>
      <name val="MS Sans Serif"/>
      <family val="2"/>
    </font>
    <font>
      <sz val="12"/>
      <color indexed="12"/>
      <name val="Times New Roman"/>
      <family val="1"/>
    </font>
    <font>
      <i/>
      <sz val="10"/>
      <name val="Arial"/>
      <family val="2"/>
    </font>
    <font>
      <b/>
      <sz val="12"/>
      <name val="Arial"/>
      <family val="2"/>
    </font>
    <font>
      <sz val="10"/>
      <color indexed="9"/>
      <name val="Arial"/>
      <family val="2"/>
    </font>
    <font>
      <b/>
      <u/>
      <sz val="10"/>
      <name val="Arial"/>
      <family val="2"/>
    </font>
    <font>
      <sz val="12"/>
      <name val="Arial"/>
      <family val="2"/>
    </font>
    <font>
      <b/>
      <sz val="14"/>
      <color indexed="18"/>
      <name val="Arial"/>
      <family val="2"/>
    </font>
    <font>
      <sz val="8"/>
      <color indexed="18"/>
      <name val="Arial"/>
      <family val="2"/>
    </font>
    <font>
      <sz val="8"/>
      <color indexed="55"/>
      <name val="Arial"/>
      <family val="2"/>
    </font>
    <font>
      <b/>
      <sz val="8"/>
      <name val="Arial"/>
      <family val="2"/>
    </font>
    <font>
      <sz val="10"/>
      <name val="MS Sans Serif"/>
      <family val="2"/>
    </font>
    <font>
      <sz val="10"/>
      <color indexed="9"/>
      <name val="Arial Black"/>
      <family val="2"/>
    </font>
    <font>
      <sz val="10"/>
      <color indexed="55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13"/>
      <name val="Arial"/>
      <family val="2"/>
    </font>
    <font>
      <b/>
      <sz val="18"/>
      <color indexed="48"/>
      <name val="MS Sans Serif"/>
      <family val="2"/>
    </font>
    <font>
      <b/>
      <sz val="15"/>
      <name val="MS Sans Serif"/>
      <family val="2"/>
    </font>
    <font>
      <sz val="10"/>
      <name val="Arial"/>
      <family val="2"/>
    </font>
    <font>
      <b/>
      <sz val="14"/>
      <color indexed="9"/>
      <name val="Times New Roman"/>
      <family val="1"/>
    </font>
    <font>
      <sz val="10"/>
      <name val="Times New Roman"/>
      <family val="1"/>
    </font>
    <font>
      <u/>
      <sz val="12"/>
      <color indexed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color indexed="10"/>
      <name val="Times New Roman"/>
      <family val="1"/>
    </font>
    <font>
      <b/>
      <sz val="11"/>
      <color indexed="13"/>
      <name val="Times New Roman"/>
      <family val="1"/>
    </font>
    <font>
      <b/>
      <u/>
      <sz val="12"/>
      <name val="Times New Roman"/>
      <family val="1"/>
    </font>
    <font>
      <b/>
      <sz val="10"/>
      <color indexed="10"/>
      <name val="Times New Roman"/>
      <family val="1"/>
    </font>
    <font>
      <sz val="11"/>
      <name val="Calibri"/>
      <family val="2"/>
    </font>
    <font>
      <u/>
      <sz val="11"/>
      <color indexed="12"/>
      <name val="Calibri"/>
      <family val="2"/>
    </font>
    <font>
      <b/>
      <u val="double"/>
      <sz val="11"/>
      <name val="Calibri"/>
      <family val="2"/>
    </font>
    <font>
      <sz val="12"/>
      <color theme="1"/>
      <name val="Times New Roman"/>
      <family val="2"/>
    </font>
    <font>
      <b/>
      <i/>
      <sz val="8"/>
      <color rgb="FFFF0000"/>
      <name val="Times New Roman"/>
      <family val="1"/>
    </font>
    <font>
      <sz val="11"/>
      <color rgb="FF000000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1"/>
      <name val="Times New Roman"/>
      <family val="1"/>
    </font>
    <font>
      <i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.5"/>
      <color indexed="12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31"/>
        <bgColor indexed="22"/>
      </patternFill>
    </fill>
    <fill>
      <patternFill patternType="solid">
        <fgColor indexed="44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10"/>
        <bgColor indexed="60"/>
      </patternFill>
    </fill>
    <fill>
      <patternFill patternType="solid">
        <fgColor indexed="53"/>
        <bgColor indexed="52"/>
      </patternFill>
    </fill>
    <fill>
      <patternFill patternType="solid">
        <fgColor indexed="1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49"/>
      </patternFill>
    </fill>
    <fill>
      <gradientFill degree="135">
        <stop position="0">
          <color theme="0" tint="-0.1490218817712943"/>
        </stop>
        <stop position="1">
          <color theme="0" tint="-0.1490218817712943"/>
        </stop>
      </gradientFill>
    </fill>
    <fill>
      <patternFill patternType="solid">
        <fgColor theme="0" tint="-0.14996795556505021"/>
        <bgColor indexed="64"/>
      </patternFill>
    </fill>
  </fills>
  <borders count="48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14996795556505021"/>
      </right>
      <top style="thin">
        <color theme="0" tint="-0.49998474074526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14996795556505021"/>
      </bottom>
      <diagonal/>
    </border>
    <border>
      <left/>
      <right/>
      <top style="thin">
        <color theme="0" tint="-0.499984740745262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499984740745262"/>
      </top>
      <bottom style="thin">
        <color theme="0" tint="-0.14996795556505021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</borders>
  <cellStyleXfs count="9">
    <xf numFmtId="0" fontId="0" fillId="0" borderId="0"/>
    <xf numFmtId="164" fontId="1" fillId="0" borderId="0" applyFill="0" applyBorder="0" applyAlignment="0" applyProtection="0"/>
    <xf numFmtId="164" fontId="1" fillId="0" borderId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8" fillId="0" borderId="0"/>
    <xf numFmtId="0" fontId="25" fillId="0" borderId="0"/>
  </cellStyleXfs>
  <cellXfs count="309">
    <xf numFmtId="0" fontId="0" fillId="0" borderId="0" xfId="0"/>
    <xf numFmtId="0" fontId="3" fillId="2" borderId="0" xfId="0" applyFont="1" applyFill="1" applyProtection="1">
      <protection hidden="1"/>
    </xf>
    <xf numFmtId="0" fontId="0" fillId="2" borderId="0" xfId="0" applyFill="1" applyProtection="1">
      <protection hidden="1"/>
    </xf>
    <xf numFmtId="0" fontId="0" fillId="2" borderId="0" xfId="0" applyFont="1" applyFill="1" applyBorder="1" applyProtection="1">
      <protection hidden="1"/>
    </xf>
    <xf numFmtId="0" fontId="0" fillId="2" borderId="1" xfId="0" applyFont="1" applyFill="1" applyBorder="1" applyProtection="1">
      <protection hidden="1"/>
    </xf>
    <xf numFmtId="0" fontId="4" fillId="2" borderId="2" xfId="0" applyFont="1" applyFill="1" applyBorder="1" applyProtection="1">
      <protection hidden="1"/>
    </xf>
    <xf numFmtId="0" fontId="0" fillId="2" borderId="2" xfId="0" applyFont="1" applyFill="1" applyBorder="1" applyProtection="1">
      <protection hidden="1"/>
    </xf>
    <xf numFmtId="0" fontId="0" fillId="2" borderId="2" xfId="0" applyFill="1" applyBorder="1" applyProtection="1">
      <protection hidden="1"/>
    </xf>
    <xf numFmtId="0" fontId="3" fillId="2" borderId="3" xfId="0" applyFont="1" applyFill="1" applyBorder="1" applyProtection="1">
      <protection hidden="1"/>
    </xf>
    <xf numFmtId="0" fontId="0" fillId="2" borderId="4" xfId="0" applyFont="1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0" fillId="2" borderId="0" xfId="0" applyFill="1" applyBorder="1" applyProtection="1">
      <protection hidden="1"/>
    </xf>
    <xf numFmtId="0" fontId="3" fillId="2" borderId="5" xfId="0" applyFont="1" applyFill="1" applyBorder="1" applyProtection="1">
      <protection hidden="1"/>
    </xf>
    <xf numFmtId="0" fontId="0" fillId="2" borderId="0" xfId="0" applyFont="1" applyFill="1" applyBorder="1" applyAlignment="1" applyProtection="1">
      <alignment horizontal="left"/>
      <protection hidden="1"/>
    </xf>
    <xf numFmtId="0" fontId="0" fillId="2" borderId="4" xfId="0" applyFill="1" applyBorder="1" applyProtection="1">
      <protection hidden="1"/>
    </xf>
    <xf numFmtId="0" fontId="0" fillId="2" borderId="0" xfId="0" applyFont="1" applyFill="1" applyBorder="1" applyAlignment="1" applyProtection="1">
      <alignment horizontal="left" indent="3"/>
      <protection hidden="1"/>
    </xf>
    <xf numFmtId="0" fontId="0" fillId="2" borderId="5" xfId="0" applyFill="1" applyBorder="1" applyProtection="1">
      <protection hidden="1"/>
    </xf>
    <xf numFmtId="0" fontId="0" fillId="2" borderId="4" xfId="0" applyFill="1" applyBorder="1" applyAlignment="1" applyProtection="1">
      <alignment horizontal="right"/>
      <protection hidden="1"/>
    </xf>
    <xf numFmtId="0" fontId="5" fillId="2" borderId="0" xfId="5" applyNumberFormat="1" applyFill="1" applyBorder="1" applyAlignment="1" applyProtection="1">
      <protection hidden="1"/>
    </xf>
    <xf numFmtId="0" fontId="0" fillId="2" borderId="6" xfId="0" applyFill="1" applyBorder="1" applyProtection="1">
      <protection hidden="1"/>
    </xf>
    <xf numFmtId="0" fontId="5" fillId="2" borderId="7" xfId="5" applyNumberFormat="1" applyFont="1" applyFill="1" applyBorder="1" applyAlignment="1" applyProtection="1">
      <protection hidden="1"/>
    </xf>
    <xf numFmtId="0" fontId="0" fillId="2" borderId="7" xfId="0" applyFill="1" applyBorder="1" applyProtection="1">
      <protection hidden="1"/>
    </xf>
    <xf numFmtId="0" fontId="5" fillId="2" borderId="7" xfId="5" applyNumberFormat="1" applyFill="1" applyBorder="1" applyAlignment="1" applyProtection="1">
      <protection hidden="1"/>
    </xf>
    <xf numFmtId="0" fontId="0" fillId="2" borderId="8" xfId="0" applyFill="1" applyBorder="1" applyProtection="1">
      <protection hidden="1"/>
    </xf>
    <xf numFmtId="0" fontId="5" fillId="2" borderId="0" xfId="5" applyNumberFormat="1" applyFont="1" applyFill="1" applyBorder="1" applyAlignment="1" applyProtection="1">
      <protection hidden="1"/>
    </xf>
    <xf numFmtId="0" fontId="3" fillId="2" borderId="0" xfId="0" applyFont="1" applyFill="1" applyBorder="1" applyProtection="1">
      <protection hidden="1"/>
    </xf>
    <xf numFmtId="0" fontId="0" fillId="0" borderId="0" xfId="0" applyAlignment="1" applyProtection="1">
      <alignment horizontal="left"/>
      <protection hidden="1"/>
    </xf>
    <xf numFmtId="0" fontId="0" fillId="0" borderId="0" xfId="0" applyProtection="1">
      <protection hidden="1"/>
    </xf>
    <xf numFmtId="4" fontId="0" fillId="0" borderId="0" xfId="0" applyNumberFormat="1" applyProtection="1">
      <protection hidden="1"/>
    </xf>
    <xf numFmtId="0" fontId="4" fillId="0" borderId="0" xfId="0" applyFont="1" applyAlignment="1" applyProtection="1">
      <alignment horizontal="left"/>
      <protection hidden="1"/>
    </xf>
    <xf numFmtId="0" fontId="3" fillId="3" borderId="0" xfId="8" applyFont="1" applyFill="1" applyBorder="1" applyProtection="1">
      <protection hidden="1"/>
    </xf>
    <xf numFmtId="0" fontId="6" fillId="3" borderId="0" xfId="8" applyFont="1" applyFill="1" applyBorder="1" applyProtection="1">
      <protection hidden="1"/>
    </xf>
    <xf numFmtId="0" fontId="4" fillId="0" borderId="0" xfId="0" applyFont="1" applyProtection="1">
      <protection hidden="1"/>
    </xf>
    <xf numFmtId="4" fontId="4" fillId="0" borderId="0" xfId="0" applyNumberFormat="1" applyFont="1" applyProtection="1">
      <protection hidden="1"/>
    </xf>
    <xf numFmtId="0" fontId="0" fillId="0" borderId="0" xfId="0" applyFont="1" applyAlignment="1" applyProtection="1">
      <alignment horizontal="left" indent="1"/>
      <protection hidden="1"/>
    </xf>
    <xf numFmtId="0" fontId="0" fillId="0" borderId="0" xfId="0" applyFont="1" applyAlignment="1" applyProtection="1">
      <alignment horizontal="left" indent="2"/>
      <protection hidden="1"/>
    </xf>
    <xf numFmtId="4" fontId="0" fillId="4" borderId="0" xfId="0" applyNumberFormat="1" applyFill="1" applyProtection="1">
      <protection locked="0"/>
    </xf>
    <xf numFmtId="0" fontId="0" fillId="0" borderId="0" xfId="0" applyFont="1" applyAlignment="1" applyProtection="1">
      <alignment horizontal="left" indent="3"/>
      <protection hidden="1"/>
    </xf>
    <xf numFmtId="4" fontId="0" fillId="0" borderId="0" xfId="0" applyNumberFormat="1" applyFill="1" applyProtection="1">
      <protection hidden="1"/>
    </xf>
    <xf numFmtId="0" fontId="0" fillId="0" borderId="0" xfId="0" applyFont="1" applyAlignment="1">
      <alignment horizontal="left" indent="2"/>
    </xf>
    <xf numFmtId="0" fontId="0" fillId="0" borderId="0" xfId="0" applyFont="1" applyAlignment="1">
      <alignment horizontal="left" indent="3"/>
    </xf>
    <xf numFmtId="0" fontId="4" fillId="0" borderId="0" xfId="0" applyFont="1" applyAlignment="1" applyProtection="1">
      <alignment horizontal="right"/>
      <protection hidden="1"/>
    </xf>
    <xf numFmtId="4" fontId="4" fillId="0" borderId="0" xfId="0" applyNumberFormat="1" applyFont="1" applyFill="1" applyBorder="1" applyProtection="1">
      <protection hidden="1"/>
    </xf>
    <xf numFmtId="49" fontId="8" fillId="0" borderId="0" xfId="0" applyNumberFormat="1" applyFont="1" applyFill="1" applyBorder="1" applyProtection="1">
      <protection hidden="1"/>
    </xf>
    <xf numFmtId="0" fontId="0" fillId="5" borderId="0" xfId="0" applyFont="1" applyFill="1" applyAlignment="1" applyProtection="1">
      <alignment horizontal="left"/>
      <protection hidden="1"/>
    </xf>
    <xf numFmtId="0" fontId="0" fillId="5" borderId="0" xfId="0" applyFont="1" applyFill="1" applyProtection="1">
      <protection hidden="1"/>
    </xf>
    <xf numFmtId="4" fontId="4" fillId="0" borderId="0" xfId="0" applyNumberFormat="1" applyFont="1" applyFill="1" applyProtection="1">
      <protection hidden="1"/>
    </xf>
    <xf numFmtId="0" fontId="0" fillId="0" borderId="0" xfId="0" applyFont="1" applyAlignment="1" applyProtection="1">
      <alignment horizontal="left"/>
      <protection hidden="1"/>
    </xf>
    <xf numFmtId="0" fontId="0" fillId="0" borderId="0" xfId="0" applyFill="1" applyProtection="1">
      <protection hidden="1"/>
    </xf>
    <xf numFmtId="166" fontId="0" fillId="0" borderId="0" xfId="0" applyNumberFormat="1" applyProtection="1">
      <protection hidden="1"/>
    </xf>
    <xf numFmtId="166" fontId="9" fillId="0" borderId="0" xfId="0" applyNumberFormat="1" applyFont="1" applyProtection="1">
      <protection hidden="1"/>
    </xf>
    <xf numFmtId="0" fontId="0" fillId="0" borderId="9" xfId="0" applyFont="1" applyBorder="1" applyProtection="1">
      <protection hidden="1"/>
    </xf>
    <xf numFmtId="4" fontId="0" fillId="0" borderId="0" xfId="0" applyNumberFormat="1" applyAlignment="1" applyProtection="1">
      <alignment horizontal="right"/>
      <protection hidden="1"/>
    </xf>
    <xf numFmtId="0" fontId="0" fillId="0" borderId="9" xfId="0" applyFont="1" applyBorder="1" applyAlignment="1">
      <alignment horizontal="left"/>
    </xf>
    <xf numFmtId="0" fontId="0" fillId="0" borderId="0" xfId="0" applyBorder="1" applyProtection="1">
      <protection hidden="1"/>
    </xf>
    <xf numFmtId="164" fontId="0" fillId="0" borderId="0" xfId="1" applyFont="1" applyProtection="1">
      <protection hidden="1"/>
    </xf>
    <xf numFmtId="0" fontId="9" fillId="0" borderId="0" xfId="0" applyFont="1" applyProtection="1">
      <protection hidden="1"/>
    </xf>
    <xf numFmtId="4" fontId="9" fillId="0" borderId="0" xfId="1" applyNumberFormat="1" applyFont="1" applyProtection="1">
      <protection hidden="1"/>
    </xf>
    <xf numFmtId="164" fontId="9" fillId="0" borderId="0" xfId="1" applyFont="1" applyProtection="1">
      <protection hidden="1"/>
    </xf>
    <xf numFmtId="0" fontId="11" fillId="0" borderId="0" xfId="0" applyFont="1" applyAlignment="1" applyProtection="1">
      <alignment wrapText="1"/>
      <protection hidden="1"/>
    </xf>
    <xf numFmtId="0" fontId="0" fillId="6" borderId="10" xfId="0" applyFill="1" applyBorder="1" applyProtection="1">
      <protection hidden="1"/>
    </xf>
    <xf numFmtId="4" fontId="0" fillId="6" borderId="10" xfId="0" applyNumberFormat="1" applyFill="1" applyBorder="1" applyProtection="1">
      <protection hidden="1"/>
    </xf>
    <xf numFmtId="0" fontId="0" fillId="6" borderId="7" xfId="0" applyFill="1" applyBorder="1" applyProtection="1">
      <protection hidden="1"/>
    </xf>
    <xf numFmtId="0" fontId="12" fillId="6" borderId="7" xfId="0" applyFont="1" applyFill="1" applyBorder="1" applyAlignment="1" applyProtection="1">
      <alignment horizontal="left"/>
      <protection hidden="1"/>
    </xf>
    <xf numFmtId="0" fontId="13" fillId="6" borderId="7" xfId="0" applyFont="1" applyFill="1" applyBorder="1" applyProtection="1">
      <protection hidden="1"/>
    </xf>
    <xf numFmtId="4" fontId="13" fillId="6" borderId="7" xfId="0" applyNumberFormat="1" applyFont="1" applyFill="1" applyBorder="1" applyProtection="1">
      <protection hidden="1"/>
    </xf>
    <xf numFmtId="0" fontId="4" fillId="0" borderId="0" xfId="0" applyFont="1" applyFill="1" applyBorder="1" applyProtection="1">
      <protection hidden="1"/>
    </xf>
    <xf numFmtId="0" fontId="14" fillId="0" borderId="0" xfId="0" applyFont="1" applyFill="1" applyProtection="1">
      <protection hidden="1"/>
    </xf>
    <xf numFmtId="4" fontId="14" fillId="0" borderId="0" xfId="0" applyNumberFormat="1" applyFont="1" applyFill="1" applyProtection="1">
      <protection hidden="1"/>
    </xf>
    <xf numFmtId="0" fontId="0" fillId="0" borderId="0" xfId="0" applyFont="1" applyFill="1" applyBorder="1" applyProtection="1"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4" fontId="15" fillId="6" borderId="11" xfId="0" applyNumberFormat="1" applyFont="1" applyFill="1" applyBorder="1" applyAlignment="1" applyProtection="1">
      <alignment horizontal="center" vertical="center"/>
      <protection hidden="1"/>
    </xf>
    <xf numFmtId="4" fontId="15" fillId="6" borderId="12" xfId="0" applyNumberFormat="1" applyFont="1" applyFill="1" applyBorder="1" applyAlignment="1" applyProtection="1">
      <alignment horizontal="center" vertical="center"/>
      <protection hidden="1"/>
    </xf>
    <xf numFmtId="0" fontId="0" fillId="7" borderId="13" xfId="0" applyFill="1" applyBorder="1" applyAlignment="1" applyProtection="1">
      <alignment horizontal="left" indent="1"/>
      <protection hidden="1"/>
    </xf>
    <xf numFmtId="0" fontId="0" fillId="7" borderId="11" xfId="0" applyFill="1" applyBorder="1" applyProtection="1">
      <protection hidden="1"/>
    </xf>
    <xf numFmtId="4" fontId="0" fillId="7" borderId="14" xfId="0" applyNumberFormat="1" applyFill="1" applyBorder="1" applyProtection="1">
      <protection hidden="1"/>
    </xf>
    <xf numFmtId="0" fontId="0" fillId="7" borderId="15" xfId="0" applyFont="1" applyFill="1" applyBorder="1" applyAlignment="1" applyProtection="1">
      <alignment horizontal="left" indent="1"/>
      <protection hidden="1"/>
    </xf>
    <xf numFmtId="0" fontId="0" fillId="7" borderId="16" xfId="0" applyFont="1" applyFill="1" applyBorder="1" applyProtection="1">
      <protection hidden="1"/>
    </xf>
    <xf numFmtId="4" fontId="0" fillId="4" borderId="14" xfId="0" applyNumberFormat="1" applyFill="1" applyBorder="1" applyProtection="1">
      <protection locked="0"/>
    </xf>
    <xf numFmtId="0" fontId="0" fillId="7" borderId="16" xfId="0" applyFont="1" applyFill="1" applyBorder="1" applyAlignment="1" applyProtection="1">
      <alignment horizontal="left" indent="1"/>
      <protection hidden="1"/>
    </xf>
    <xf numFmtId="0" fontId="0" fillId="7" borderId="17" xfId="0" applyFill="1" applyBorder="1" applyAlignment="1" applyProtection="1">
      <alignment horizontal="left" indent="1"/>
      <protection hidden="1"/>
    </xf>
    <xf numFmtId="0" fontId="0" fillId="7" borderId="12" xfId="0" applyFill="1" applyBorder="1" applyProtection="1">
      <protection hidden="1"/>
    </xf>
    <xf numFmtId="3" fontId="0" fillId="6" borderId="10" xfId="0" applyNumberFormat="1" applyFill="1" applyBorder="1" applyProtection="1">
      <protection hidden="1"/>
    </xf>
    <xf numFmtId="3" fontId="13" fillId="6" borderId="7" xfId="0" applyNumberFormat="1" applyFont="1" applyFill="1" applyBorder="1" applyProtection="1">
      <protection hidden="1"/>
    </xf>
    <xf numFmtId="4" fontId="17" fillId="6" borderId="7" xfId="0" applyNumberFormat="1" applyFont="1" applyFill="1" applyBorder="1" applyAlignment="1" applyProtection="1">
      <alignment horizontal="left"/>
      <protection hidden="1"/>
    </xf>
    <xf numFmtId="3" fontId="14" fillId="0" borderId="0" xfId="0" applyNumberFormat="1" applyFont="1" applyFill="1" applyProtection="1">
      <protection hidden="1"/>
    </xf>
    <xf numFmtId="4" fontId="18" fillId="0" borderId="0" xfId="0" applyNumberFormat="1" applyFont="1" applyFill="1" applyAlignment="1" applyProtection="1">
      <alignment horizontal="right"/>
      <protection hidden="1"/>
    </xf>
    <xf numFmtId="4" fontId="18" fillId="0" borderId="0" xfId="0" applyNumberFormat="1" applyFont="1" applyFill="1" applyProtection="1">
      <protection hidden="1"/>
    </xf>
    <xf numFmtId="3" fontId="0" fillId="0" borderId="0" xfId="0" applyNumberFormat="1" applyProtection="1">
      <protection hidden="1"/>
    </xf>
    <xf numFmtId="4" fontId="0" fillId="0" borderId="14" xfId="0" applyNumberFormat="1" applyFont="1" applyBorder="1" applyAlignment="1" applyProtection="1">
      <alignment horizontal="center"/>
      <protection hidden="1"/>
    </xf>
    <xf numFmtId="0" fontId="0" fillId="0" borderId="14" xfId="0" applyFont="1" applyBorder="1" applyAlignment="1" applyProtection="1">
      <alignment horizontal="center"/>
      <protection hidden="1"/>
    </xf>
    <xf numFmtId="0" fontId="0" fillId="0" borderId="18" xfId="0" applyFont="1" applyBorder="1" applyAlignment="1" applyProtection="1">
      <alignment horizontal="center"/>
      <protection hidden="1"/>
    </xf>
    <xf numFmtId="0" fontId="15" fillId="6" borderId="14" xfId="0" applyFont="1" applyFill="1" applyBorder="1" applyAlignment="1" applyProtection="1">
      <alignment horizontal="center"/>
      <protection hidden="1"/>
    </xf>
    <xf numFmtId="4" fontId="15" fillId="6" borderId="14" xfId="0" applyNumberFormat="1" applyFont="1" applyFill="1" applyBorder="1" applyAlignment="1" applyProtection="1">
      <alignment horizontal="center"/>
      <protection hidden="1"/>
    </xf>
    <xf numFmtId="4" fontId="0" fillId="0" borderId="0" xfId="0" applyNumberForma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49" fontId="0" fillId="7" borderId="0" xfId="0" applyNumberFormat="1" applyFont="1" applyFill="1" applyBorder="1" applyAlignment="1" applyProtection="1">
      <alignment horizontal="left" indent="1"/>
      <protection hidden="1"/>
    </xf>
    <xf numFmtId="0" fontId="0" fillId="7" borderId="0" xfId="0" applyFont="1" applyFill="1" applyBorder="1" applyProtection="1">
      <protection hidden="1"/>
    </xf>
    <xf numFmtId="0" fontId="0" fillId="7" borderId="0" xfId="0" applyFont="1" applyFill="1" applyBorder="1" applyAlignment="1" applyProtection="1">
      <alignment horizontal="center"/>
      <protection hidden="1"/>
    </xf>
    <xf numFmtId="4" fontId="0" fillId="7" borderId="0" xfId="0" applyNumberFormat="1" applyFill="1" applyBorder="1" applyProtection="1">
      <protection hidden="1"/>
    </xf>
    <xf numFmtId="4" fontId="0" fillId="4" borderId="0" xfId="0" applyNumberFormat="1" applyFill="1" applyBorder="1" applyProtection="1">
      <protection locked="0"/>
    </xf>
    <xf numFmtId="4" fontId="0" fillId="6" borderId="0" xfId="0" applyNumberFormat="1" applyFill="1" applyBorder="1" applyProtection="1">
      <protection hidden="1"/>
    </xf>
    <xf numFmtId="0" fontId="21" fillId="0" borderId="0" xfId="0" applyFont="1" applyProtection="1">
      <protection hidden="1"/>
    </xf>
    <xf numFmtId="49" fontId="0" fillId="8" borderId="0" xfId="0" applyNumberFormat="1" applyFont="1" applyFill="1" applyBorder="1" applyAlignment="1" applyProtection="1">
      <alignment horizontal="left" indent="1"/>
      <protection hidden="1"/>
    </xf>
    <xf numFmtId="0" fontId="0" fillId="8" borderId="0" xfId="0" applyFont="1" applyFill="1" applyBorder="1" applyProtection="1">
      <protection hidden="1"/>
    </xf>
    <xf numFmtId="0" fontId="0" fillId="8" borderId="0" xfId="0" applyFill="1" applyBorder="1" applyAlignment="1" applyProtection="1">
      <alignment horizontal="center"/>
      <protection hidden="1"/>
    </xf>
    <xf numFmtId="0" fontId="0" fillId="8" borderId="0" xfId="0" applyFont="1" applyFill="1" applyBorder="1" applyAlignment="1" applyProtection="1">
      <alignment horizontal="center"/>
      <protection hidden="1"/>
    </xf>
    <xf numFmtId="4" fontId="0" fillId="8" borderId="0" xfId="0" applyNumberFormat="1" applyFill="1" applyBorder="1" applyProtection="1">
      <protection hidden="1"/>
    </xf>
    <xf numFmtId="0" fontId="0" fillId="7" borderId="0" xfId="0" applyFill="1" applyBorder="1" applyAlignment="1" applyProtection="1">
      <alignment horizontal="center"/>
      <protection hidden="1"/>
    </xf>
    <xf numFmtId="4" fontId="0" fillId="7" borderId="0" xfId="0" applyNumberFormat="1" applyFill="1" applyBorder="1" applyProtection="1">
      <protection locked="0"/>
    </xf>
    <xf numFmtId="0" fontId="0" fillId="0" borderId="0" xfId="0" applyBorder="1" applyAlignment="1" applyProtection="1">
      <alignment horizontal="left"/>
      <protection hidden="1"/>
    </xf>
    <xf numFmtId="4" fontId="0" fillId="0" borderId="0" xfId="0" applyNumberFormat="1" applyBorder="1" applyProtection="1">
      <protection hidden="1"/>
    </xf>
    <xf numFmtId="4" fontId="15" fillId="0" borderId="0" xfId="0" applyNumberFormat="1" applyFont="1" applyBorder="1" applyProtection="1">
      <protection hidden="1"/>
    </xf>
    <xf numFmtId="0" fontId="0" fillId="7" borderId="0" xfId="0" applyFont="1" applyFill="1" applyBorder="1" applyAlignment="1" applyProtection="1">
      <alignment horizontal="left" indent="1"/>
      <protection hidden="1"/>
    </xf>
    <xf numFmtId="0" fontId="0" fillId="8" borderId="0" xfId="0" applyFont="1" applyFill="1" applyBorder="1" applyAlignment="1" applyProtection="1">
      <alignment horizontal="left" indent="1"/>
      <protection hidden="1"/>
    </xf>
    <xf numFmtId="0" fontId="0" fillId="7" borderId="0" xfId="0" applyFill="1" applyBorder="1" applyProtection="1">
      <protection hidden="1"/>
    </xf>
    <xf numFmtId="0" fontId="0" fillId="7" borderId="0" xfId="0" applyFill="1" applyBorder="1" applyAlignment="1" applyProtection="1">
      <alignment horizontal="justify"/>
      <protection hidden="1"/>
    </xf>
    <xf numFmtId="4" fontId="4" fillId="6" borderId="0" xfId="0" applyNumberFormat="1" applyFont="1" applyFill="1" applyBorder="1" applyProtection="1">
      <protection hidden="1"/>
    </xf>
    <xf numFmtId="0" fontId="0" fillId="4" borderId="0" xfId="0" applyFill="1" applyProtection="1">
      <protection locked="0"/>
    </xf>
    <xf numFmtId="49" fontId="0" fillId="0" borderId="0" xfId="0" applyNumberFormat="1" applyProtection="1">
      <protection hidden="1"/>
    </xf>
    <xf numFmtId="49" fontId="0" fillId="6" borderId="10" xfId="0" applyNumberFormat="1" applyFill="1" applyBorder="1" applyProtection="1">
      <protection hidden="1"/>
    </xf>
    <xf numFmtId="49" fontId="12" fillId="6" borderId="7" xfId="0" applyNumberFormat="1" applyFont="1" applyFill="1" applyBorder="1" applyAlignment="1" applyProtection="1">
      <alignment horizontal="left"/>
      <protection hidden="1"/>
    </xf>
    <xf numFmtId="4" fontId="17" fillId="6" borderId="7" xfId="0" applyNumberFormat="1" applyFont="1" applyFill="1" applyBorder="1" applyAlignment="1" applyProtection="1">
      <alignment horizontal="right"/>
      <protection hidden="1"/>
    </xf>
    <xf numFmtId="49" fontId="0" fillId="0" borderId="0" xfId="0" applyNumberFormat="1" applyFont="1" applyFill="1" applyBorder="1" applyProtection="1">
      <protection hidden="1"/>
    </xf>
    <xf numFmtId="49" fontId="15" fillId="6" borderId="14" xfId="0" applyNumberFormat="1" applyFont="1" applyFill="1" applyBorder="1" applyAlignment="1" applyProtection="1">
      <alignment horizontal="center"/>
      <protection hidden="1"/>
    </xf>
    <xf numFmtId="4" fontId="0" fillId="9" borderId="0" xfId="0" applyNumberFormat="1" applyFont="1" applyFill="1" applyBorder="1" applyProtection="1">
      <protection hidden="1"/>
    </xf>
    <xf numFmtId="0" fontId="0" fillId="0" borderId="0" xfId="0" applyFont="1" applyProtection="1">
      <protection hidden="1"/>
    </xf>
    <xf numFmtId="4" fontId="0" fillId="9" borderId="0" xfId="0" applyNumberFormat="1" applyFill="1" applyBorder="1" applyProtection="1">
      <protection hidden="1"/>
    </xf>
    <xf numFmtId="49" fontId="0" fillId="0" borderId="0" xfId="0" applyNumberFormat="1" applyBorder="1" applyProtection="1">
      <protection hidden="1"/>
    </xf>
    <xf numFmtId="4" fontId="0" fillId="3" borderId="0" xfId="0" applyNumberFormat="1" applyFill="1" applyBorder="1" applyProtection="1">
      <protection hidden="1"/>
    </xf>
    <xf numFmtId="4" fontId="0" fillId="0" borderId="0" xfId="0" applyNumberFormat="1" applyFill="1" applyBorder="1" applyProtection="1">
      <protection hidden="1"/>
    </xf>
    <xf numFmtId="4" fontId="0" fillId="8" borderId="0" xfId="0" applyNumberFormat="1" applyFont="1" applyFill="1" applyBorder="1" applyProtection="1">
      <protection hidden="1"/>
    </xf>
    <xf numFmtId="4" fontId="0" fillId="8" borderId="0" xfId="0" applyNumberFormat="1" applyFill="1" applyBorder="1" applyProtection="1">
      <protection locked="0"/>
    </xf>
    <xf numFmtId="0" fontId="0" fillId="7" borderId="0" xfId="0" applyFill="1" applyBorder="1" applyAlignment="1" applyProtection="1">
      <protection hidden="1"/>
    </xf>
    <xf numFmtId="49" fontId="0" fillId="0" borderId="0" xfId="0" applyNumberFormat="1" applyFill="1" applyBorder="1" applyProtection="1">
      <protection hidden="1"/>
    </xf>
    <xf numFmtId="0" fontId="0" fillId="0" borderId="0" xfId="0" applyFill="1" applyBorder="1" applyProtection="1">
      <protection hidden="1"/>
    </xf>
    <xf numFmtId="4" fontId="15" fillId="0" borderId="0" xfId="0" applyNumberFormat="1" applyFont="1" applyFill="1" applyBorder="1" applyProtection="1">
      <protection hidden="1"/>
    </xf>
    <xf numFmtId="0" fontId="0" fillId="10" borderId="0" xfId="0" applyFill="1" applyProtection="1">
      <protection hidden="1"/>
    </xf>
    <xf numFmtId="49" fontId="0" fillId="10" borderId="0" xfId="0" applyNumberFormat="1" applyFill="1" applyBorder="1" applyProtection="1">
      <protection hidden="1"/>
    </xf>
    <xf numFmtId="0" fontId="0" fillId="10" borderId="0" xfId="0" applyFill="1" applyBorder="1" applyProtection="1">
      <protection hidden="1"/>
    </xf>
    <xf numFmtId="4" fontId="0" fillId="10" borderId="0" xfId="0" applyNumberFormat="1" applyFill="1" applyBorder="1" applyProtection="1">
      <protection hidden="1"/>
    </xf>
    <xf numFmtId="4" fontId="15" fillId="10" borderId="0" xfId="0" applyNumberFormat="1" applyFont="1" applyFill="1" applyBorder="1" applyProtection="1">
      <protection hidden="1"/>
    </xf>
    <xf numFmtId="0" fontId="22" fillId="0" borderId="0" xfId="0" applyFont="1" applyProtection="1">
      <protection hidden="1"/>
    </xf>
    <xf numFmtId="0" fontId="23" fillId="0" borderId="0" xfId="0" applyFont="1" applyProtection="1">
      <protection hidden="1"/>
    </xf>
    <xf numFmtId="0" fontId="24" fillId="0" borderId="0" xfId="0" applyFont="1" applyProtection="1">
      <protection hidden="1"/>
    </xf>
    <xf numFmtId="4" fontId="0" fillId="0" borderId="0" xfId="0" applyNumberFormat="1" applyFont="1" applyProtection="1">
      <protection hidden="1"/>
    </xf>
    <xf numFmtId="0" fontId="0" fillId="8" borderId="0" xfId="0" applyNumberFormat="1" applyFont="1" applyFill="1" applyBorder="1" applyAlignment="1" applyProtection="1">
      <alignment horizontal="left" indent="1"/>
      <protection hidden="1"/>
    </xf>
    <xf numFmtId="0" fontId="5" fillId="2" borderId="0" xfId="5" applyNumberFormat="1" applyFill="1" applyBorder="1" applyAlignment="1" applyProtection="1">
      <alignment horizontal="left" indent="1"/>
      <protection hidden="1"/>
    </xf>
    <xf numFmtId="0" fontId="27" fillId="0" borderId="0" xfId="0" applyFont="1" applyFill="1" applyProtection="1"/>
    <xf numFmtId="0" fontId="27" fillId="11" borderId="0" xfId="0" applyFont="1" applyFill="1" applyProtection="1"/>
    <xf numFmtId="0" fontId="27" fillId="12" borderId="0" xfId="0" applyFont="1" applyFill="1" applyProtection="1"/>
    <xf numFmtId="0" fontId="27" fillId="13" borderId="0" xfId="0" applyFont="1" applyFill="1" applyProtection="1"/>
    <xf numFmtId="0" fontId="29" fillId="0" borderId="19" xfId="0" applyFont="1" applyFill="1" applyBorder="1" applyAlignment="1" applyProtection="1">
      <alignment horizontal="center"/>
    </xf>
    <xf numFmtId="0" fontId="39" fillId="0" borderId="20" xfId="0" applyFont="1" applyFill="1" applyBorder="1" applyAlignment="1" applyProtection="1"/>
    <xf numFmtId="0" fontId="30" fillId="0" borderId="21" xfId="0" applyFont="1" applyFill="1" applyBorder="1" applyAlignment="1" applyProtection="1">
      <alignment horizontal="right"/>
    </xf>
    <xf numFmtId="0" fontId="31" fillId="0" borderId="0" xfId="0" applyFont="1" applyFill="1" applyAlignment="1" applyProtection="1">
      <alignment horizontal="right" vertical="top"/>
    </xf>
    <xf numFmtId="0" fontId="26" fillId="12" borderId="0" xfId="0" applyFont="1" applyFill="1" applyAlignment="1" applyProtection="1">
      <alignment vertical="center"/>
    </xf>
    <xf numFmtId="0" fontId="32" fillId="0" borderId="0" xfId="0" applyFont="1" applyFill="1" applyAlignment="1" applyProtection="1">
      <alignment vertical="center"/>
    </xf>
    <xf numFmtId="0" fontId="40" fillId="0" borderId="0" xfId="0" applyFont="1" applyAlignment="1">
      <alignment horizontal="center"/>
    </xf>
    <xf numFmtId="0" fontId="4" fillId="0" borderId="22" xfId="0" applyFont="1" applyBorder="1" applyAlignment="1" applyProtection="1">
      <alignment horizontal="center"/>
      <protection hidden="1"/>
    </xf>
    <xf numFmtId="0" fontId="10" fillId="0" borderId="23" xfId="0" applyFont="1" applyBorder="1" applyProtection="1">
      <protection hidden="1"/>
    </xf>
    <xf numFmtId="0" fontId="4" fillId="0" borderId="24" xfId="0" applyFont="1" applyBorder="1" applyProtection="1">
      <protection hidden="1"/>
    </xf>
    <xf numFmtId="0" fontId="0" fillId="0" borderId="24" xfId="0" applyFont="1" applyBorder="1" applyAlignment="1" applyProtection="1">
      <alignment horizontal="right"/>
      <protection hidden="1"/>
    </xf>
    <xf numFmtId="0" fontId="10" fillId="0" borderId="24" xfId="0" applyFont="1" applyBorder="1" applyProtection="1">
      <protection hidden="1"/>
    </xf>
    <xf numFmtId="0" fontId="0" fillId="0" borderId="24" xfId="0" applyBorder="1" applyProtection="1">
      <protection hidden="1"/>
    </xf>
    <xf numFmtId="0" fontId="0" fillId="0" borderId="25" xfId="0" applyBorder="1" applyProtection="1">
      <protection hidden="1"/>
    </xf>
    <xf numFmtId="0" fontId="0" fillId="0" borderId="23" xfId="0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0" fontId="0" fillId="0" borderId="23" xfId="0" applyBorder="1" applyProtection="1">
      <protection hidden="1"/>
    </xf>
    <xf numFmtId="164" fontId="0" fillId="0" borderId="24" xfId="1" applyFont="1" applyBorder="1" applyProtection="1">
      <protection hidden="1"/>
    </xf>
    <xf numFmtId="164" fontId="0" fillId="0" borderId="25" xfId="1" applyFont="1" applyBorder="1" applyProtection="1">
      <protection hidden="1"/>
    </xf>
    <xf numFmtId="164" fontId="0" fillId="0" borderId="24" xfId="1" applyFont="1" applyBorder="1" applyProtection="1">
      <protection locked="0"/>
    </xf>
    <xf numFmtId="164" fontId="0" fillId="0" borderId="25" xfId="1" applyFont="1" applyBorder="1" applyProtection="1">
      <protection locked="0"/>
    </xf>
    <xf numFmtId="164" fontId="0" fillId="0" borderId="23" xfId="1" applyFont="1" applyBorder="1" applyProtection="1">
      <protection hidden="1"/>
    </xf>
    <xf numFmtId="164" fontId="0" fillId="0" borderId="23" xfId="1" applyFont="1" applyBorder="1" applyProtection="1"/>
    <xf numFmtId="164" fontId="0" fillId="0" borderId="26" xfId="1" applyFont="1" applyBorder="1" applyProtection="1">
      <protection hidden="1"/>
    </xf>
    <xf numFmtId="164" fontId="0" fillId="0" borderId="22" xfId="1" applyFont="1" applyBorder="1" applyProtection="1">
      <protection hidden="1"/>
    </xf>
    <xf numFmtId="164" fontId="0" fillId="0" borderId="27" xfId="1" applyFont="1" applyBorder="1" applyProtection="1">
      <protection hidden="1"/>
    </xf>
    <xf numFmtId="0" fontId="0" fillId="0" borderId="24" xfId="0" applyBorder="1" applyProtection="1"/>
    <xf numFmtId="164" fontId="0" fillId="0" borderId="22" xfId="1" applyFont="1" applyBorder="1" applyProtection="1">
      <protection locked="0"/>
    </xf>
    <xf numFmtId="164" fontId="0" fillId="0" borderId="28" xfId="1" applyFont="1" applyBorder="1" applyProtection="1">
      <protection hidden="1"/>
    </xf>
    <xf numFmtId="0" fontId="0" fillId="0" borderId="24" xfId="0" applyFont="1" applyFill="1" applyBorder="1" applyProtection="1">
      <protection hidden="1"/>
    </xf>
    <xf numFmtId="0" fontId="4" fillId="0" borderId="24" xfId="0" applyFont="1" applyBorder="1" applyAlignment="1" applyProtection="1">
      <alignment horizontal="right"/>
      <protection hidden="1"/>
    </xf>
    <xf numFmtId="0" fontId="4" fillId="0" borderId="24" xfId="0" applyFont="1" applyBorder="1" applyAlignment="1" applyProtection="1">
      <alignment horizontal="left"/>
      <protection hidden="1"/>
    </xf>
    <xf numFmtId="0" fontId="4" fillId="0" borderId="25" xfId="0" applyFont="1" applyBorder="1" applyAlignment="1" applyProtection="1">
      <alignment horizontal="left"/>
      <protection hidden="1"/>
    </xf>
    <xf numFmtId="4" fontId="0" fillId="0" borderId="23" xfId="1" applyNumberFormat="1" applyFont="1" applyBorder="1" applyProtection="1">
      <protection hidden="1"/>
    </xf>
    <xf numFmtId="4" fontId="0" fillId="0" borderId="24" xfId="1" applyNumberFormat="1" applyFont="1" applyBorder="1" applyProtection="1">
      <protection hidden="1"/>
    </xf>
    <xf numFmtId="4" fontId="0" fillId="0" borderId="24" xfId="1" applyNumberFormat="1" applyFont="1" applyFill="1" applyBorder="1" applyProtection="1">
      <protection hidden="1"/>
    </xf>
    <xf numFmtId="4" fontId="0" fillId="0" borderId="25" xfId="1" applyNumberFormat="1" applyFont="1" applyBorder="1" applyProtection="1">
      <protection hidden="1"/>
    </xf>
    <xf numFmtId="4" fontId="4" fillId="0" borderId="22" xfId="1" applyNumberFormat="1" applyFont="1" applyBorder="1" applyProtection="1">
      <protection hidden="1"/>
    </xf>
    <xf numFmtId="4" fontId="0" fillId="0" borderId="22" xfId="0" applyNumberFormat="1" applyBorder="1" applyProtection="1">
      <protection hidden="1"/>
    </xf>
    <xf numFmtId="0" fontId="4" fillId="0" borderId="23" xfId="0" applyFont="1" applyBorder="1" applyProtection="1">
      <protection hidden="1"/>
    </xf>
    <xf numFmtId="0" fontId="4" fillId="0" borderId="24" xfId="0" applyFont="1" applyBorder="1" applyAlignment="1" applyProtection="1">
      <alignment horizontal="center"/>
      <protection hidden="1"/>
    </xf>
    <xf numFmtId="166" fontId="0" fillId="0" borderId="23" xfId="0" applyNumberFormat="1" applyBorder="1" applyProtection="1">
      <protection hidden="1"/>
    </xf>
    <xf numFmtId="166" fontId="0" fillId="0" borderId="24" xfId="0" applyNumberFormat="1" applyBorder="1" applyProtection="1">
      <protection hidden="1"/>
    </xf>
    <xf numFmtId="164" fontId="4" fillId="0" borderId="22" xfId="1" applyFont="1" applyBorder="1" applyProtection="1">
      <protection hidden="1"/>
    </xf>
    <xf numFmtId="164" fontId="4" fillId="0" borderId="27" xfId="1" applyFont="1" applyBorder="1" applyProtection="1">
      <protection hidden="1"/>
    </xf>
    <xf numFmtId="0" fontId="27" fillId="0" borderId="29" xfId="0" applyFont="1" applyFill="1" applyBorder="1" applyProtection="1"/>
    <xf numFmtId="0" fontId="27" fillId="0" borderId="30" xfId="0" applyFont="1" applyFill="1" applyBorder="1" applyProtection="1"/>
    <xf numFmtId="0" fontId="27" fillId="0" borderId="31" xfId="0" applyFont="1" applyFill="1" applyBorder="1" applyProtection="1"/>
    <xf numFmtId="0" fontId="27" fillId="0" borderId="32" xfId="0" applyFont="1" applyFill="1" applyBorder="1" applyProtection="1"/>
    <xf numFmtId="0" fontId="33" fillId="0" borderId="0" xfId="0" applyFont="1" applyFill="1" applyBorder="1" applyAlignment="1" applyProtection="1">
      <alignment horizontal="justify" vertical="top" wrapText="1"/>
    </xf>
    <xf numFmtId="0" fontId="27" fillId="0" borderId="33" xfId="0" applyFont="1" applyFill="1" applyBorder="1" applyProtection="1"/>
    <xf numFmtId="0" fontId="27" fillId="0" borderId="0" xfId="0" applyFont="1" applyFill="1" applyBorder="1" applyAlignment="1" applyProtection="1">
      <alignment horizontal="justify" vertical="top" wrapText="1"/>
    </xf>
    <xf numFmtId="0" fontId="27" fillId="0" borderId="32" xfId="0" applyFont="1" applyFill="1" applyBorder="1" applyAlignment="1" applyProtection="1">
      <alignment horizontal="right" vertical="top"/>
    </xf>
    <xf numFmtId="0" fontId="29" fillId="0" borderId="0" xfId="0" applyFont="1" applyFill="1" applyBorder="1" applyAlignment="1" applyProtection="1">
      <alignment horizontal="justify" vertical="top" wrapText="1"/>
    </xf>
    <xf numFmtId="0" fontId="29" fillId="0" borderId="0" xfId="0" applyFont="1" applyFill="1" applyBorder="1" applyAlignment="1" applyProtection="1">
      <alignment horizontal="left" vertical="top" wrapText="1" indent="1"/>
    </xf>
    <xf numFmtId="0" fontId="27" fillId="0" borderId="0" xfId="0" applyFont="1" applyFill="1" applyBorder="1" applyAlignment="1" applyProtection="1">
      <alignment horizontal="left" vertical="top" wrapText="1" indent="2"/>
    </xf>
    <xf numFmtId="0" fontId="3" fillId="0" borderId="0" xfId="0" applyFont="1" applyProtection="1"/>
    <xf numFmtId="0" fontId="28" fillId="0" borderId="0" xfId="5" applyFont="1" applyAlignment="1" applyProtection="1"/>
    <xf numFmtId="2" fontId="0" fillId="4" borderId="0" xfId="0" applyNumberFormat="1" applyFont="1" applyFill="1" applyProtection="1">
      <protection locked="0"/>
    </xf>
    <xf numFmtId="4" fontId="0" fillId="4" borderId="0" xfId="0" applyNumberFormat="1" applyFont="1" applyFill="1" applyProtection="1">
      <protection locked="0"/>
    </xf>
    <xf numFmtId="0" fontId="4" fillId="0" borderId="34" xfId="0" applyFont="1" applyBorder="1" applyProtection="1">
      <protection hidden="1"/>
    </xf>
    <xf numFmtId="0" fontId="0" fillId="0" borderId="35" xfId="0" applyBorder="1" applyProtection="1">
      <protection hidden="1"/>
    </xf>
    <xf numFmtId="0" fontId="4" fillId="0" borderId="29" xfId="0" applyFont="1" applyBorder="1" applyProtection="1">
      <protection hidden="1"/>
    </xf>
    <xf numFmtId="0" fontId="0" fillId="0" borderId="31" xfId="0" applyBorder="1" applyProtection="1">
      <protection hidden="1"/>
    </xf>
    <xf numFmtId="0" fontId="0" fillId="0" borderId="32" xfId="0" applyFont="1" applyBorder="1" applyProtection="1">
      <protection hidden="1"/>
    </xf>
    <xf numFmtId="0" fontId="0" fillId="0" borderId="33" xfId="0" applyBorder="1" applyProtection="1">
      <protection hidden="1"/>
    </xf>
    <xf numFmtId="0" fontId="4" fillId="0" borderId="32" xfId="0" applyFont="1" applyBorder="1" applyProtection="1">
      <protection hidden="1"/>
    </xf>
    <xf numFmtId="0" fontId="4" fillId="0" borderId="19" xfId="0" applyFont="1" applyBorder="1" applyProtection="1">
      <protection hidden="1"/>
    </xf>
    <xf numFmtId="0" fontId="0" fillId="0" borderId="21" xfId="0" applyBorder="1" applyProtection="1">
      <protection hidden="1"/>
    </xf>
    <xf numFmtId="4" fontId="4" fillId="0" borderId="22" xfId="0" applyNumberFormat="1" applyFont="1" applyBorder="1" applyAlignment="1" applyProtection="1">
      <alignment horizontal="center"/>
      <protection hidden="1"/>
    </xf>
    <xf numFmtId="4" fontId="4" fillId="0" borderId="23" xfId="0" applyNumberFormat="1" applyFont="1" applyBorder="1" applyProtection="1">
      <protection hidden="1"/>
    </xf>
    <xf numFmtId="4" fontId="0" fillId="0" borderId="24" xfId="0" applyNumberFormat="1" applyBorder="1" applyProtection="1">
      <protection hidden="1"/>
    </xf>
    <xf numFmtId="4" fontId="4" fillId="0" borderId="24" xfId="0" applyNumberFormat="1" applyFont="1" applyBorder="1" applyProtection="1">
      <protection hidden="1"/>
    </xf>
    <xf numFmtId="4" fontId="0" fillId="0" borderId="25" xfId="0" applyNumberFormat="1" applyBorder="1" applyProtection="1">
      <protection hidden="1"/>
    </xf>
    <xf numFmtId="4" fontId="4" fillId="0" borderId="22" xfId="0" applyNumberFormat="1" applyFont="1" applyBorder="1" applyProtection="1">
      <protection hidden="1"/>
    </xf>
    <xf numFmtId="0" fontId="4" fillId="0" borderId="35" xfId="0" applyFont="1" applyBorder="1" applyProtection="1">
      <protection hidden="1"/>
    </xf>
    <xf numFmtId="4" fontId="0" fillId="0" borderId="23" xfId="0" applyNumberFormat="1" applyBorder="1" applyProtection="1">
      <protection hidden="1"/>
    </xf>
    <xf numFmtId="4" fontId="0" fillId="0" borderId="24" xfId="0" applyNumberFormat="1" applyFont="1" applyBorder="1" applyProtection="1">
      <protection hidden="1"/>
    </xf>
    <xf numFmtId="4" fontId="0" fillId="4" borderId="36" xfId="0" applyNumberFormat="1" applyFill="1" applyBorder="1" applyProtection="1">
      <protection locked="0"/>
    </xf>
    <xf numFmtId="0" fontId="0" fillId="0" borderId="29" xfId="0" applyFont="1" applyBorder="1" applyProtection="1">
      <protection hidden="1"/>
    </xf>
    <xf numFmtId="0" fontId="0" fillId="0" borderId="32" xfId="0" applyFont="1" applyBorder="1" applyAlignment="1">
      <alignment horizontal="left"/>
    </xf>
    <xf numFmtId="0" fontId="0" fillId="0" borderId="19" xfId="0" applyFont="1" applyBorder="1" applyProtection="1">
      <protection hidden="1"/>
    </xf>
    <xf numFmtId="4" fontId="0" fillId="4" borderId="25" xfId="0" applyNumberFormat="1" applyFill="1" applyBorder="1" applyProtection="1">
      <protection locked="0"/>
    </xf>
    <xf numFmtId="0" fontId="41" fillId="0" borderId="0" xfId="0" applyFont="1" applyFill="1" applyBorder="1" applyAlignment="1" applyProtection="1">
      <alignment horizontal="justify" vertical="top" wrapText="1"/>
    </xf>
    <xf numFmtId="0" fontId="42" fillId="0" borderId="0" xfId="0" applyFont="1" applyFill="1" applyBorder="1" applyAlignment="1" applyProtection="1">
      <alignment horizontal="justify" vertical="top" wrapText="1"/>
    </xf>
    <xf numFmtId="0" fontId="43" fillId="0" borderId="0" xfId="0" applyFont="1" applyFill="1" applyBorder="1" applyAlignment="1" applyProtection="1">
      <alignment horizontal="justify" vertical="top" wrapText="1"/>
    </xf>
    <xf numFmtId="0" fontId="5" fillId="2" borderId="0" xfId="5" applyFill="1" applyBorder="1" applyProtection="1">
      <protection hidden="1"/>
    </xf>
    <xf numFmtId="0" fontId="0" fillId="2" borderId="0" xfId="0" applyFill="1" applyBorder="1" applyProtection="1">
      <protection locked="0"/>
    </xf>
    <xf numFmtId="0" fontId="3" fillId="2" borderId="32" xfId="0" applyFont="1" applyFill="1" applyBorder="1" applyProtection="1">
      <protection hidden="1"/>
    </xf>
    <xf numFmtId="0" fontId="0" fillId="2" borderId="33" xfId="0" applyFill="1" applyBorder="1" applyProtection="1">
      <protection hidden="1"/>
    </xf>
    <xf numFmtId="0" fontId="0" fillId="2" borderId="19" xfId="0" applyFill="1" applyBorder="1" applyProtection="1">
      <protection hidden="1"/>
    </xf>
    <xf numFmtId="0" fontId="0" fillId="2" borderId="20" xfId="0" applyFill="1" applyBorder="1" applyProtection="1">
      <protection hidden="1"/>
    </xf>
    <xf numFmtId="0" fontId="0" fillId="2" borderId="21" xfId="0" applyFill="1" applyBorder="1" applyProtection="1">
      <protection hidden="1"/>
    </xf>
    <xf numFmtId="0" fontId="27" fillId="0" borderId="32" xfId="0" applyFont="1" applyFill="1" applyBorder="1" applyAlignment="1" applyProtection="1">
      <alignment horizontal="center" vertical="top"/>
    </xf>
    <xf numFmtId="0" fontId="27" fillId="0" borderId="32" xfId="0" applyFont="1" applyFill="1" applyBorder="1" applyAlignment="1" applyProtection="1">
      <alignment horizontal="center"/>
    </xf>
    <xf numFmtId="0" fontId="44" fillId="0" borderId="0" xfId="7" applyFont="1" applyAlignment="1"/>
    <xf numFmtId="0" fontId="44" fillId="0" borderId="0" xfId="7" applyFont="1" applyAlignment="1">
      <alignment horizontal="center"/>
    </xf>
    <xf numFmtId="0" fontId="38" fillId="0" borderId="0" xfId="7"/>
    <xf numFmtId="0" fontId="45" fillId="0" borderId="0" xfId="7" applyFont="1"/>
    <xf numFmtId="0" fontId="38" fillId="0" borderId="0" xfId="7" applyAlignment="1">
      <alignment wrapText="1"/>
    </xf>
    <xf numFmtId="0" fontId="38" fillId="0" borderId="0" xfId="7" applyBorder="1"/>
    <xf numFmtId="0" fontId="46" fillId="0" borderId="0" xfId="7" applyFont="1" applyBorder="1" applyAlignment="1">
      <alignment wrapText="1"/>
    </xf>
    <xf numFmtId="0" fontId="38" fillId="0" borderId="37" xfId="7" applyBorder="1" applyAlignment="1">
      <alignment horizontal="center" vertical="top"/>
    </xf>
    <xf numFmtId="0" fontId="38" fillId="0" borderId="37" xfId="7" applyBorder="1" applyAlignment="1">
      <alignment horizontal="justify" vertical="top" wrapText="1"/>
    </xf>
    <xf numFmtId="0" fontId="38" fillId="0" borderId="0" xfId="7" applyBorder="1" applyAlignment="1">
      <alignment horizontal="center" vertical="top"/>
    </xf>
    <xf numFmtId="0" fontId="38" fillId="0" borderId="0" xfId="7" applyBorder="1" applyAlignment="1">
      <alignment horizontal="justify" vertical="top" wrapText="1"/>
    </xf>
    <xf numFmtId="0" fontId="47" fillId="2" borderId="0" xfId="5" applyFont="1" applyFill="1" applyBorder="1" applyProtection="1">
      <protection hidden="1"/>
    </xf>
    <xf numFmtId="0" fontId="0" fillId="0" borderId="24" xfId="0" applyFill="1" applyBorder="1" applyProtection="1">
      <protection hidden="1"/>
    </xf>
    <xf numFmtId="0" fontId="4" fillId="5" borderId="0" xfId="0" applyFont="1" applyFill="1" applyAlignment="1" applyProtection="1">
      <alignment horizontal="center"/>
      <protection hidden="1"/>
    </xf>
    <xf numFmtId="0" fontId="0" fillId="0" borderId="41" xfId="0" applyFill="1" applyBorder="1" applyProtection="1">
      <protection locked="0"/>
    </xf>
    <xf numFmtId="0" fontId="0" fillId="2" borderId="0" xfId="0" applyFill="1" applyBorder="1" applyAlignment="1" applyProtection="1">
      <protection hidden="1"/>
    </xf>
    <xf numFmtId="0" fontId="0" fillId="2" borderId="5" xfId="0" applyFill="1" applyBorder="1" applyAlignment="1" applyProtection="1">
      <protection hidden="1"/>
    </xf>
    <xf numFmtId="0" fontId="0" fillId="2" borderId="0" xfId="0" applyFill="1" applyBorder="1" applyAlignment="1" applyProtection="1">
      <alignment horizontal="right"/>
      <protection hidden="1"/>
    </xf>
    <xf numFmtId="0" fontId="0" fillId="2" borderId="42" xfId="0" applyFill="1" applyBorder="1" applyAlignment="1" applyProtection="1">
      <protection hidden="1"/>
    </xf>
    <xf numFmtId="0" fontId="35" fillId="2" borderId="0" xfId="0" applyFont="1" applyFill="1" applyBorder="1" applyProtection="1">
      <protection hidden="1"/>
    </xf>
    <xf numFmtId="0" fontId="35" fillId="2" borderId="0" xfId="0" applyFont="1" applyFill="1" applyBorder="1" applyAlignment="1" applyProtection="1">
      <protection hidden="1"/>
    </xf>
    <xf numFmtId="0" fontId="35" fillId="2" borderId="0" xfId="0" applyFont="1" applyFill="1" applyBorder="1" applyAlignment="1" applyProtection="1">
      <alignment horizontal="left" indent="1"/>
      <protection hidden="1"/>
    </xf>
    <xf numFmtId="0" fontId="37" fillId="2" borderId="0" xfId="0" applyFont="1" applyFill="1" applyBorder="1" applyAlignment="1" applyProtection="1">
      <alignment horizontal="left" indent="2"/>
      <protection hidden="1"/>
    </xf>
    <xf numFmtId="0" fontId="36" fillId="2" borderId="0" xfId="5" applyNumberFormat="1" applyFont="1" applyFill="1" applyBorder="1" applyAlignment="1" applyProtection="1">
      <alignment horizontal="left" indent="1"/>
      <protection hidden="1"/>
    </xf>
    <xf numFmtId="0" fontId="35" fillId="2" borderId="0" xfId="0" applyFont="1" applyFill="1" applyProtection="1">
      <protection hidden="1"/>
    </xf>
    <xf numFmtId="0" fontId="36" fillId="2" borderId="0" xfId="5" applyNumberFormat="1" applyFont="1" applyFill="1" applyBorder="1" applyAlignment="1" applyProtection="1">
      <protection hidden="1"/>
    </xf>
    <xf numFmtId="0" fontId="35" fillId="2" borderId="29" xfId="0" applyFont="1" applyFill="1" applyBorder="1" applyProtection="1">
      <protection hidden="1"/>
    </xf>
    <xf numFmtId="0" fontId="35" fillId="2" borderId="30" xfId="0" applyFont="1" applyFill="1" applyBorder="1" applyProtection="1">
      <protection hidden="1"/>
    </xf>
    <xf numFmtId="0" fontId="35" fillId="2" borderId="31" xfId="0" applyFont="1" applyFill="1" applyBorder="1" applyProtection="1">
      <protection hidden="1"/>
    </xf>
    <xf numFmtId="0" fontId="26" fillId="12" borderId="0" xfId="0" applyFont="1" applyFill="1" applyAlignment="1" applyProtection="1">
      <alignment horizontal="center" vertical="center"/>
    </xf>
    <xf numFmtId="0" fontId="0" fillId="0" borderId="43" xfId="0" applyFill="1" applyBorder="1" applyAlignment="1" applyProtection="1">
      <alignment horizontal="left"/>
      <protection locked="0"/>
    </xf>
    <xf numFmtId="0" fontId="0" fillId="0" borderId="44" xfId="0" applyFont="1" applyFill="1" applyBorder="1" applyAlignment="1" applyProtection="1">
      <alignment horizontal="left"/>
      <protection locked="0"/>
    </xf>
    <xf numFmtId="0" fontId="0" fillId="0" borderId="45" xfId="0" applyFont="1" applyFill="1" applyBorder="1" applyAlignment="1" applyProtection="1">
      <alignment horizontal="left"/>
      <protection locked="0"/>
    </xf>
    <xf numFmtId="0" fontId="0" fillId="0" borderId="43" xfId="0" applyFont="1" applyFill="1" applyBorder="1" applyProtection="1">
      <protection locked="0"/>
    </xf>
    <xf numFmtId="0" fontId="0" fillId="0" borderId="45" xfId="0" applyFont="1" applyFill="1" applyBorder="1" applyProtection="1">
      <protection locked="0"/>
    </xf>
    <xf numFmtId="165" fontId="0" fillId="0" borderId="43" xfId="0" applyNumberFormat="1" applyFill="1" applyBorder="1" applyProtection="1">
      <protection locked="0"/>
    </xf>
    <xf numFmtId="165" fontId="0" fillId="0" borderId="45" xfId="0" applyNumberFormat="1" applyFill="1" applyBorder="1" applyProtection="1">
      <protection locked="0"/>
    </xf>
    <xf numFmtId="0" fontId="0" fillId="0" borderId="44" xfId="0" applyFont="1" applyFill="1" applyBorder="1" applyProtection="1">
      <protection locked="0"/>
    </xf>
    <xf numFmtId="0" fontId="36" fillId="15" borderId="46" xfId="5" applyFont="1" applyFill="1" applyBorder="1" applyAlignment="1" applyProtection="1">
      <alignment horizontal="left" indent="1"/>
      <protection hidden="1"/>
    </xf>
    <xf numFmtId="0" fontId="36" fillId="15" borderId="47" xfId="5" applyFont="1" applyFill="1" applyBorder="1" applyAlignment="1" applyProtection="1">
      <alignment horizontal="left" indent="1"/>
      <protection hidden="1"/>
    </xf>
    <xf numFmtId="0" fontId="36" fillId="16" borderId="46" xfId="5" applyFont="1" applyFill="1" applyBorder="1" applyAlignment="1" applyProtection="1">
      <protection hidden="1"/>
    </xf>
    <xf numFmtId="0" fontId="36" fillId="16" borderId="47" xfId="5" applyFont="1" applyFill="1" applyBorder="1" applyAlignment="1" applyProtection="1">
      <protection hidden="1"/>
    </xf>
    <xf numFmtId="0" fontId="4" fillId="0" borderId="23" xfId="0" applyFont="1" applyBorder="1" applyAlignment="1" applyProtection="1">
      <alignment horizontal="center" vertical="center"/>
      <protection hidden="1"/>
    </xf>
    <xf numFmtId="0" fontId="4" fillId="0" borderId="38" xfId="0" applyFont="1" applyBorder="1" applyAlignment="1" applyProtection="1">
      <alignment horizontal="center" vertical="center"/>
      <protection hidden="1"/>
    </xf>
    <xf numFmtId="166" fontId="4" fillId="0" borderId="39" xfId="0" applyNumberFormat="1" applyFont="1" applyBorder="1" applyAlignment="1" applyProtection="1">
      <alignment horizontal="center"/>
      <protection hidden="1"/>
    </xf>
    <xf numFmtId="166" fontId="4" fillId="0" borderId="40" xfId="0" applyNumberFormat="1" applyFont="1" applyBorder="1" applyAlignment="1" applyProtection="1">
      <alignment horizontal="center"/>
      <protection hidden="1"/>
    </xf>
    <xf numFmtId="165" fontId="0" fillId="0" borderId="0" xfId="0" applyNumberFormat="1" applyAlignment="1" applyProtection="1">
      <alignment horizontal="left"/>
      <protection hidden="1"/>
    </xf>
    <xf numFmtId="0" fontId="4" fillId="0" borderId="36" xfId="0" applyFont="1" applyBorder="1" applyAlignment="1" applyProtection="1">
      <alignment horizontal="center" vertical="center"/>
      <protection hidden="1"/>
    </xf>
    <xf numFmtId="0" fontId="4" fillId="0" borderId="39" xfId="0" applyFont="1" applyBorder="1" applyAlignment="1" applyProtection="1">
      <alignment horizontal="center"/>
      <protection hidden="1"/>
    </xf>
    <xf numFmtId="0" fontId="4" fillId="0" borderId="40" xfId="0" applyFont="1" applyBorder="1" applyAlignment="1" applyProtection="1">
      <alignment horizontal="center"/>
      <protection hidden="1"/>
    </xf>
    <xf numFmtId="0" fontId="0" fillId="0" borderId="36" xfId="0" applyBorder="1" applyAlignment="1" applyProtection="1">
      <alignment vertical="center"/>
      <protection locked="0"/>
    </xf>
    <xf numFmtId="0" fontId="0" fillId="0" borderId="38" xfId="0" applyBorder="1" applyAlignment="1" applyProtection="1">
      <alignment vertical="center"/>
      <protection locked="0"/>
    </xf>
    <xf numFmtId="4" fontId="0" fillId="0" borderId="36" xfId="0" applyNumberFormat="1" applyBorder="1" applyAlignment="1" applyProtection="1">
      <alignment vertical="center"/>
      <protection locked="0"/>
    </xf>
    <xf numFmtId="4" fontId="0" fillId="0" borderId="38" xfId="0" applyNumberFormat="1" applyBorder="1" applyAlignment="1" applyProtection="1">
      <alignment vertical="center"/>
      <protection locked="0"/>
    </xf>
    <xf numFmtId="0" fontId="15" fillId="6" borderId="14" xfId="0" applyFont="1" applyFill="1" applyBorder="1" applyAlignment="1" applyProtection="1">
      <alignment horizontal="center" vertical="center"/>
      <protection hidden="1"/>
    </xf>
    <xf numFmtId="0" fontId="4" fillId="6" borderId="14" xfId="0" applyFont="1" applyFill="1" applyBorder="1" applyAlignment="1" applyProtection="1">
      <alignment horizontal="center"/>
      <protection hidden="1"/>
    </xf>
    <xf numFmtId="4" fontId="0" fillId="0" borderId="14" xfId="0" applyNumberFormat="1" applyFont="1" applyBorder="1" applyAlignment="1" applyProtection="1">
      <alignment horizontal="center"/>
      <protection hidden="1"/>
    </xf>
    <xf numFmtId="0" fontId="0" fillId="0" borderId="14" xfId="0" applyFont="1" applyBorder="1" applyAlignment="1" applyProtection="1">
      <alignment horizontal="center"/>
      <protection hidden="1"/>
    </xf>
    <xf numFmtId="49" fontId="4" fillId="14" borderId="14" xfId="0" applyNumberFormat="1" applyFont="1" applyFill="1" applyBorder="1" applyAlignment="1" applyProtection="1">
      <alignment horizontal="center"/>
      <protection hidden="1"/>
    </xf>
    <xf numFmtId="49" fontId="4" fillId="6" borderId="14" xfId="0" applyNumberFormat="1" applyFont="1" applyFill="1" applyBorder="1" applyAlignment="1" applyProtection="1">
      <alignment horizontal="center"/>
      <protection hidden="1"/>
    </xf>
    <xf numFmtId="49" fontId="15" fillId="6" borderId="14" xfId="0" applyNumberFormat="1" applyFont="1" applyFill="1" applyBorder="1" applyAlignment="1" applyProtection="1">
      <alignment horizontal="center" vertical="center"/>
      <protection hidden="1"/>
    </xf>
  </cellXfs>
  <cellStyles count="9">
    <cellStyle name="Balanco" xfId="1"/>
    <cellStyle name="Contas analise" xfId="2"/>
    <cellStyle name="ContROLO" xfId="3"/>
    <cellStyle name="Erro" xfId="4"/>
    <cellStyle name="Hiperligação" xfId="5" builtinId="8"/>
    <cellStyle name="IES" xfId="6"/>
    <cellStyle name="Normal" xfId="0" builtinId="0"/>
    <cellStyle name="Normal 4" xfId="7"/>
    <cellStyle name="Normal_REVAN3" xfId="8"/>
  </cellStyles>
  <dxfs count="1">
    <dxf>
      <font>
        <b/>
        <i val="0"/>
        <condense val="0"/>
        <extend val="0"/>
        <u/>
        <color indexed="16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E6E6FF"/>
      <rgbColor rgb="00660066"/>
      <rgbColor rgb="00FF8080"/>
      <rgbColor rgb="000066CC"/>
      <rgbColor rgb="00B3B3B3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Instrucoes!L1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&#205;ndice!AA1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&#205;ndice!A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1695450</xdr:colOff>
      <xdr:row>24</xdr:row>
      <xdr:rowOff>9525</xdr:rowOff>
    </xdr:from>
    <xdr:to>
      <xdr:col>8</xdr:col>
      <xdr:colOff>1695450</xdr:colOff>
      <xdr:row>25</xdr:row>
      <xdr:rowOff>19050</xdr:rowOff>
    </xdr:to>
    <xdr:pic>
      <xdr:nvPicPr>
        <xdr:cNvPr id="14630" name="Imagem 4" descr="Soc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0" y="7400925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8</xdr:col>
      <xdr:colOff>4591050</xdr:colOff>
      <xdr:row>18</xdr:row>
      <xdr:rowOff>28574</xdr:rowOff>
    </xdr:from>
    <xdr:ext cx="2480413" cy="423733"/>
    <xdr:sp macro="" textlink="">
      <xdr:nvSpPr>
        <xdr:cNvPr id="3" name="Rectângulo 2">
          <a:hlinkClick xmlns:r="http://schemas.openxmlformats.org/officeDocument/2006/relationships" r:id="rId2"/>
        </xdr:cNvPr>
        <xdr:cNvSpPr/>
      </xdr:nvSpPr>
      <xdr:spPr>
        <a:xfrm>
          <a:off x="5753100" y="6286499"/>
          <a:ext cx="2480413" cy="423733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pt-PT" sz="2400" b="1" cap="none" spc="0">
              <a:ln w="11430">
                <a:noFill/>
              </a:ln>
              <a:solidFill>
                <a:srgbClr val="0000FF"/>
              </a:soli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Continuar</a:t>
          </a:r>
        </a:p>
      </xdr:txBody>
    </xdr:sp>
    <xdr:clientData/>
  </xdr:oneCellAnchor>
  <xdr:oneCellAnchor>
    <xdr:from>
      <xdr:col>8</xdr:col>
      <xdr:colOff>3888273</xdr:colOff>
      <xdr:row>10</xdr:row>
      <xdr:rowOff>76739</xdr:rowOff>
    </xdr:from>
    <xdr:ext cx="2996205" cy="937629"/>
    <xdr:sp macro="" textlink="">
      <xdr:nvSpPr>
        <xdr:cNvPr id="4" name="Rectângulo 3"/>
        <xdr:cNvSpPr/>
      </xdr:nvSpPr>
      <xdr:spPr>
        <a:xfrm>
          <a:off x="5050323" y="4601114"/>
          <a:ext cx="299620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pt-PT" sz="5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CONTTOC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1695450</xdr:colOff>
      <xdr:row>38</xdr:row>
      <xdr:rowOff>9525</xdr:rowOff>
    </xdr:from>
    <xdr:to>
      <xdr:col>8</xdr:col>
      <xdr:colOff>1695450</xdr:colOff>
      <xdr:row>39</xdr:row>
      <xdr:rowOff>19050</xdr:rowOff>
    </xdr:to>
    <xdr:pic>
      <xdr:nvPicPr>
        <xdr:cNvPr id="13734" name="Imagem 4" descr="Soc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0" y="7419975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8</xdr:col>
      <xdr:colOff>4591050</xdr:colOff>
      <xdr:row>32</xdr:row>
      <xdr:rowOff>28574</xdr:rowOff>
    </xdr:from>
    <xdr:ext cx="2480413" cy="423733"/>
    <xdr:sp macro="" textlink="">
      <xdr:nvSpPr>
        <xdr:cNvPr id="3" name="Rectângulo 2">
          <a:hlinkClick xmlns:r="http://schemas.openxmlformats.org/officeDocument/2006/relationships" r:id="rId2"/>
        </xdr:cNvPr>
        <xdr:cNvSpPr/>
      </xdr:nvSpPr>
      <xdr:spPr>
        <a:xfrm>
          <a:off x="5534025" y="4752974"/>
          <a:ext cx="2480413" cy="423733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pt-PT" sz="2400" b="1" cap="none" spc="0">
              <a:ln w="11430">
                <a:noFill/>
              </a:ln>
              <a:solidFill>
                <a:srgbClr val="0000FF"/>
              </a:soli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Continuar</a:t>
          </a:r>
        </a:p>
      </xdr:txBody>
    </xdr:sp>
    <xdr:clientData/>
  </xdr:oneCellAnchor>
  <xdr:oneCellAnchor>
    <xdr:from>
      <xdr:col>8</xdr:col>
      <xdr:colOff>3800462</xdr:colOff>
      <xdr:row>25</xdr:row>
      <xdr:rowOff>171450</xdr:rowOff>
    </xdr:from>
    <xdr:ext cx="2996205" cy="937629"/>
    <xdr:sp macro="" textlink="">
      <xdr:nvSpPr>
        <xdr:cNvPr id="4" name="Rectângulo 3"/>
        <xdr:cNvSpPr/>
      </xdr:nvSpPr>
      <xdr:spPr>
        <a:xfrm>
          <a:off x="4962512" y="4953000"/>
          <a:ext cx="299620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pt-PT" sz="5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CONTTOC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523862</xdr:colOff>
      <xdr:row>25</xdr:row>
      <xdr:rowOff>0</xdr:rowOff>
    </xdr:from>
    <xdr:ext cx="2996205" cy="937629"/>
    <xdr:sp macro="" textlink="">
      <xdr:nvSpPr>
        <xdr:cNvPr id="2" name="Rectângulo 1"/>
        <xdr:cNvSpPr/>
      </xdr:nvSpPr>
      <xdr:spPr>
        <a:xfrm>
          <a:off x="3905237" y="4810125"/>
          <a:ext cx="299620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pt-PT" sz="5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CONTTOC</a:t>
          </a:r>
        </a:p>
      </xdr:txBody>
    </xdr:sp>
    <xdr:clientData/>
  </xdr:oneCellAnchor>
  <xdr:twoCellAnchor>
    <xdr:from>
      <xdr:col>2</xdr:col>
      <xdr:colOff>0</xdr:colOff>
      <xdr:row>22</xdr:row>
      <xdr:rowOff>47626</xdr:rowOff>
    </xdr:from>
    <xdr:to>
      <xdr:col>4</xdr:col>
      <xdr:colOff>895350</xdr:colOff>
      <xdr:row>24</xdr:row>
      <xdr:rowOff>142876</xdr:rowOff>
    </xdr:to>
    <xdr:sp macro="[0]!NovoAno" textlink="">
      <xdr:nvSpPr>
        <xdr:cNvPr id="4" name="CaixaDeTexto 3"/>
        <xdr:cNvSpPr txBox="1"/>
      </xdr:nvSpPr>
      <xdr:spPr>
        <a:xfrm>
          <a:off x="628650" y="4257676"/>
          <a:ext cx="2724150" cy="495300"/>
        </a:xfrm>
        <a:prstGeom prst="rect">
          <a:avLst/>
        </a:prstGeom>
        <a:gradFill>
          <a:gsLst>
            <a:gs pos="0">
              <a:schemeClr val="accent5">
                <a:shade val="51000"/>
                <a:satMod val="130000"/>
                <a:alpha val="51000"/>
              </a:schemeClr>
            </a:gs>
            <a:gs pos="80000">
              <a:schemeClr val="accent5">
                <a:shade val="93000"/>
                <a:satMod val="130000"/>
              </a:schemeClr>
            </a:gs>
            <a:gs pos="100000">
              <a:schemeClr val="accent5">
                <a:shade val="94000"/>
                <a:satMod val="135000"/>
              </a:schemeClr>
            </a:gs>
          </a:gsLst>
        </a:gra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r>
            <a:rPr lang="pt-PT" sz="1100" b="0">
              <a:solidFill>
                <a:srgbClr val="FF0000"/>
              </a:solidFill>
              <a:latin typeface="Calibri" panose="020F0502020204030204" pitchFamily="34" charset="0"/>
            </a:rPr>
            <a:t>Passar os dados do Balancete</a:t>
          </a:r>
          <a:r>
            <a:rPr lang="pt-PT" sz="1100" b="0" baseline="0">
              <a:solidFill>
                <a:srgbClr val="FF0000"/>
              </a:solidFill>
              <a:latin typeface="Calibri" panose="020F0502020204030204" pitchFamily="34" charset="0"/>
            </a:rPr>
            <a:t> do Ano  para o Balancete do Ano Anterior</a:t>
          </a:r>
          <a:r>
            <a:rPr lang="pt-PT" sz="1400" b="1" u="sng" baseline="0">
              <a:solidFill>
                <a:srgbClr val="FF0000"/>
              </a:solidFill>
              <a:latin typeface="Calibri" panose="020F0502020204030204" pitchFamily="34" charset="0"/>
            </a:rPr>
            <a:t> </a:t>
          </a:r>
          <a:r>
            <a:rPr lang="pt-PT" sz="1100" b="1" u="sng" baseline="0">
              <a:solidFill>
                <a:srgbClr val="FF0000"/>
              </a:solidFill>
              <a:latin typeface="Calibri" panose="020F0502020204030204" pitchFamily="34" charset="0"/>
            </a:rPr>
            <a:t> (Irreversível)</a:t>
          </a:r>
          <a:endParaRPr lang="pt-PT" sz="1400" b="1" u="sng">
            <a:solidFill>
              <a:srgbClr val="FF0000"/>
            </a:solidFill>
            <a:latin typeface="Calibri" panose="020F0502020204030204" pitchFamily="34" charset="0"/>
          </a:endParaRPr>
        </a:p>
      </xdr:txBody>
    </xdr:sp>
    <xdr:clientData/>
  </xdr:twoCellAnchor>
  <xdr:twoCellAnchor>
    <xdr:from>
      <xdr:col>2</xdr:col>
      <xdr:colOff>0</xdr:colOff>
      <xdr:row>25</xdr:row>
      <xdr:rowOff>38101</xdr:rowOff>
    </xdr:from>
    <xdr:to>
      <xdr:col>4</xdr:col>
      <xdr:colOff>895350</xdr:colOff>
      <xdr:row>27</xdr:row>
      <xdr:rowOff>133351</xdr:rowOff>
    </xdr:to>
    <xdr:sp macro="[0]!LimparN" textlink="">
      <xdr:nvSpPr>
        <xdr:cNvPr id="5" name="CaixaDeTexto 4"/>
        <xdr:cNvSpPr txBox="1"/>
      </xdr:nvSpPr>
      <xdr:spPr>
        <a:xfrm>
          <a:off x="628650" y="4848226"/>
          <a:ext cx="2724150" cy="495300"/>
        </a:xfrm>
        <a:prstGeom prst="rect">
          <a:avLst/>
        </a:prstGeom>
        <a:gradFill>
          <a:gsLst>
            <a:gs pos="0">
              <a:schemeClr val="accent5">
                <a:shade val="51000"/>
                <a:satMod val="130000"/>
                <a:alpha val="51000"/>
              </a:schemeClr>
            </a:gs>
            <a:gs pos="80000">
              <a:schemeClr val="accent5">
                <a:shade val="93000"/>
                <a:satMod val="130000"/>
              </a:schemeClr>
            </a:gs>
            <a:gs pos="100000">
              <a:schemeClr val="accent5">
                <a:shade val="94000"/>
                <a:satMod val="135000"/>
              </a:schemeClr>
            </a:gs>
          </a:gsLst>
        </a:gra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r>
            <a:rPr lang="pt-PT" sz="1100" b="0">
              <a:solidFill>
                <a:srgbClr val="FF0000"/>
              </a:solidFill>
              <a:latin typeface="Calibri" panose="020F0502020204030204" pitchFamily="34" charset="0"/>
            </a:rPr>
            <a:t>Limpar dados do Balancete do Ano</a:t>
          </a:r>
          <a:endParaRPr lang="pt-PT" sz="1400" b="1" u="sng">
            <a:solidFill>
              <a:srgbClr val="FF0000"/>
            </a:solidFill>
            <a:latin typeface="Calibri" panose="020F050202020403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6</xdr:col>
      <xdr:colOff>371475</xdr:colOff>
      <xdr:row>2</xdr:row>
      <xdr:rowOff>9525</xdr:rowOff>
    </xdr:to>
    <xdr:sp macro="" textlink="">
      <xdr:nvSpPr>
        <xdr:cNvPr id="2" name="Rectângulo 1">
          <a:hlinkClick xmlns:r="http://schemas.openxmlformats.org/officeDocument/2006/relationships" r:id="rId1"/>
        </xdr:cNvPr>
        <xdr:cNvSpPr/>
      </xdr:nvSpPr>
      <xdr:spPr bwMode="auto">
        <a:xfrm>
          <a:off x="7534275" y="161925"/>
          <a:ext cx="1209675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0</xdr:rowOff>
    </xdr:from>
    <xdr:to>
      <xdr:col>6</xdr:col>
      <xdr:colOff>438150</xdr:colOff>
      <xdr:row>2</xdr:row>
      <xdr:rowOff>9525</xdr:rowOff>
    </xdr:to>
    <xdr:sp macro="" textlink="">
      <xdr:nvSpPr>
        <xdr:cNvPr id="2" name="Rectângulo 1">
          <a:hlinkClick xmlns:r="http://schemas.openxmlformats.org/officeDocument/2006/relationships" r:id="rId1"/>
        </xdr:cNvPr>
        <xdr:cNvSpPr/>
      </xdr:nvSpPr>
      <xdr:spPr bwMode="auto">
        <a:xfrm>
          <a:off x="7734300" y="161925"/>
          <a:ext cx="1209675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647700</xdr:colOff>
      <xdr:row>0</xdr:row>
      <xdr:rowOff>161925</xdr:rowOff>
    </xdr:from>
    <xdr:to>
      <xdr:col>5</xdr:col>
      <xdr:colOff>790575</xdr:colOff>
      <xdr:row>1</xdr:row>
      <xdr:rowOff>133350</xdr:rowOff>
    </xdr:to>
    <xdr:sp macro="" textlink="">
      <xdr:nvSpPr>
        <xdr:cNvPr id="2" name="Rectângulo 1">
          <a:hlinkClick xmlns:r="http://schemas.openxmlformats.org/officeDocument/2006/relationships" r:id="rId1"/>
        </xdr:cNvPr>
        <xdr:cNvSpPr/>
      </xdr:nvSpPr>
      <xdr:spPr bwMode="auto">
        <a:xfrm>
          <a:off x="5876925" y="161925"/>
          <a:ext cx="1209675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3</xdr:col>
      <xdr:colOff>76200</xdr:colOff>
      <xdr:row>2</xdr:row>
      <xdr:rowOff>19050</xdr:rowOff>
    </xdr:to>
    <xdr:sp macro="" textlink="">
      <xdr:nvSpPr>
        <xdr:cNvPr id="2" name="Rectângulo 1">
          <a:hlinkClick xmlns:r="http://schemas.openxmlformats.org/officeDocument/2006/relationships" r:id="rId1"/>
        </xdr:cNvPr>
        <xdr:cNvSpPr/>
      </xdr:nvSpPr>
      <xdr:spPr bwMode="auto">
        <a:xfrm>
          <a:off x="5724525" y="257175"/>
          <a:ext cx="1209675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152400</xdr:colOff>
      <xdr:row>2</xdr:row>
      <xdr:rowOff>9525</xdr:rowOff>
    </xdr:to>
    <xdr:sp macro="" textlink="">
      <xdr:nvSpPr>
        <xdr:cNvPr id="2" name="Rectângulo 1">
          <a:hlinkClick xmlns:r="http://schemas.openxmlformats.org/officeDocument/2006/relationships" r:id="rId1"/>
        </xdr:cNvPr>
        <xdr:cNvSpPr/>
      </xdr:nvSpPr>
      <xdr:spPr bwMode="auto">
        <a:xfrm>
          <a:off x="6696075" y="161925"/>
          <a:ext cx="1209675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0</xdr:rowOff>
    </xdr:from>
    <xdr:to>
      <xdr:col>3</xdr:col>
      <xdr:colOff>1209675</xdr:colOff>
      <xdr:row>5</xdr:row>
      <xdr:rowOff>9525</xdr:rowOff>
    </xdr:to>
    <xdr:sp macro="" textlink="">
      <xdr:nvSpPr>
        <xdr:cNvPr id="2" name="Rectângulo 1">
          <a:hlinkClick xmlns:r="http://schemas.openxmlformats.org/officeDocument/2006/relationships" r:id="rId1"/>
        </xdr:cNvPr>
        <xdr:cNvSpPr/>
      </xdr:nvSpPr>
      <xdr:spPr bwMode="auto">
        <a:xfrm>
          <a:off x="6010275" y="714375"/>
          <a:ext cx="1209675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</xdr:row>
      <xdr:rowOff>0</xdr:rowOff>
    </xdr:from>
    <xdr:to>
      <xdr:col>9</xdr:col>
      <xdr:colOff>419100</xdr:colOff>
      <xdr:row>8</xdr:row>
      <xdr:rowOff>9525</xdr:rowOff>
    </xdr:to>
    <xdr:sp macro="" textlink="">
      <xdr:nvSpPr>
        <xdr:cNvPr id="2" name="Rectângulo 1">
          <a:hlinkClick xmlns:r="http://schemas.openxmlformats.org/officeDocument/2006/relationships" r:id="rId1"/>
        </xdr:cNvPr>
        <xdr:cNvSpPr/>
      </xdr:nvSpPr>
      <xdr:spPr bwMode="auto">
        <a:xfrm>
          <a:off x="6905625" y="1200150"/>
          <a:ext cx="1209675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</xdr:row>
      <xdr:rowOff>0</xdr:rowOff>
    </xdr:from>
    <xdr:to>
      <xdr:col>9</xdr:col>
      <xdr:colOff>400050</xdr:colOff>
      <xdr:row>8</xdr:row>
      <xdr:rowOff>9525</xdr:rowOff>
    </xdr:to>
    <xdr:sp macro="" textlink="">
      <xdr:nvSpPr>
        <xdr:cNvPr id="2" name="Rectângulo 1">
          <a:hlinkClick xmlns:r="http://schemas.openxmlformats.org/officeDocument/2006/relationships" r:id="rId1"/>
        </xdr:cNvPr>
        <xdr:cNvSpPr/>
      </xdr:nvSpPr>
      <xdr:spPr bwMode="auto">
        <a:xfrm>
          <a:off x="7467600" y="1209675"/>
          <a:ext cx="1209675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428625</xdr:colOff>
      <xdr:row>5</xdr:row>
      <xdr:rowOff>85725</xdr:rowOff>
    </xdr:from>
    <xdr:to>
      <xdr:col>9</xdr:col>
      <xdr:colOff>19050</xdr:colOff>
      <xdr:row>6</xdr:row>
      <xdr:rowOff>133350</xdr:rowOff>
    </xdr:to>
    <xdr:sp macro="" textlink="">
      <xdr:nvSpPr>
        <xdr:cNvPr id="2" name="Rectângulo 1">
          <a:hlinkClick xmlns:r="http://schemas.openxmlformats.org/officeDocument/2006/relationships" r:id="rId1"/>
        </xdr:cNvPr>
        <xdr:cNvSpPr/>
      </xdr:nvSpPr>
      <xdr:spPr bwMode="auto">
        <a:xfrm>
          <a:off x="7943850" y="971550"/>
          <a:ext cx="1209675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257175</xdr:colOff>
      <xdr:row>1</xdr:row>
      <xdr:rowOff>209550</xdr:rowOff>
    </xdr:to>
    <xdr:sp macro="" textlink="">
      <xdr:nvSpPr>
        <xdr:cNvPr id="2" name="Rectângulo 1">
          <a:hlinkClick xmlns:r="http://schemas.openxmlformats.org/officeDocument/2006/relationships" r:id="rId1"/>
        </xdr:cNvPr>
        <xdr:cNvSpPr/>
      </xdr:nvSpPr>
      <xdr:spPr bwMode="auto">
        <a:xfrm>
          <a:off x="4600575" y="285750"/>
          <a:ext cx="1209675" cy="209550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</xdr:col>
      <xdr:colOff>600075</xdr:colOff>
      <xdr:row>1</xdr:row>
      <xdr:rowOff>9525</xdr:rowOff>
    </xdr:to>
    <xdr:sp macro="" textlink="">
      <xdr:nvSpPr>
        <xdr:cNvPr id="2" name="Rectângulo 1">
          <a:hlinkClick xmlns:r="http://schemas.openxmlformats.org/officeDocument/2006/relationships" r:id="rId1"/>
        </xdr:cNvPr>
        <xdr:cNvSpPr/>
      </xdr:nvSpPr>
      <xdr:spPr bwMode="auto">
        <a:xfrm>
          <a:off x="0" y="1"/>
          <a:ext cx="1209675" cy="276224"/>
        </a:xfrm>
        <a:prstGeom prst="rect">
          <a:avLst/>
        </a:prstGeom>
        <a:solidFill>
          <a:schemeClr val="bg2">
            <a:lumMod val="75000"/>
          </a:schemeClr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 extrusionH="76200">
          <a:extrusionClr>
            <a:schemeClr val="bg1">
              <a:lumMod val="75000"/>
            </a:schemeClr>
          </a:extrusionClr>
        </a:sp3d>
        <a:ex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PT" sz="1100"/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3F5F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rgesilva.roc@mail.telepac.pt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jorgesilva.roc@mail.telepac.pt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jorgesilva.roc@mail.telepac.pt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6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lha13">
    <pageSetUpPr fitToPage="1"/>
  </sheetPr>
  <dimension ref="A1:K69"/>
  <sheetViews>
    <sheetView showGridLines="0" showRowColHeaders="0" topLeftCell="A7" zoomScaleNormal="100" workbookViewId="0">
      <selection activeCell="L1" sqref="L1"/>
    </sheetView>
  </sheetViews>
  <sheetFormatPr defaultColWidth="0" defaultRowHeight="12.75" customHeight="1" zeroHeight="1"/>
  <cols>
    <col min="1" max="1" width="2.5703125" style="148" customWidth="1"/>
    <col min="2" max="2" width="0.28515625" style="148" customWidth="1"/>
    <col min="3" max="3" width="4.5703125" style="148" customWidth="1"/>
    <col min="4" max="5" width="0.42578125" style="148" customWidth="1"/>
    <col min="6" max="6" width="4.5703125" style="148" customWidth="1"/>
    <col min="7" max="7" width="0.42578125" style="151" customWidth="1"/>
    <col min="8" max="8" width="4.140625" style="151" customWidth="1"/>
    <col min="9" max="9" width="110.5703125" style="151" customWidth="1"/>
    <col min="10" max="10" width="1.140625" style="151" customWidth="1"/>
    <col min="11" max="11" width="1" style="151" customWidth="1"/>
    <col min="12" max="16384" width="0" style="151" hidden="1"/>
  </cols>
  <sheetData>
    <row r="1" spans="3:11">
      <c r="C1" s="149"/>
      <c r="F1" s="150"/>
      <c r="G1" s="148"/>
      <c r="H1" s="148"/>
      <c r="I1" s="148"/>
      <c r="J1" s="148"/>
      <c r="K1" s="148"/>
    </row>
    <row r="2" spans="3:11">
      <c r="C2" s="149"/>
      <c r="F2" s="150"/>
      <c r="G2" s="148"/>
      <c r="H2" s="198"/>
      <c r="I2" s="199"/>
      <c r="J2" s="200"/>
      <c r="K2" s="148"/>
    </row>
    <row r="3" spans="3:11" ht="31.5">
      <c r="C3" s="149"/>
      <c r="F3" s="150"/>
      <c r="G3" s="148"/>
      <c r="H3" s="201"/>
      <c r="I3" s="237" t="s">
        <v>1347</v>
      </c>
      <c r="J3" s="203"/>
      <c r="K3" s="148"/>
    </row>
    <row r="4" spans="3:11" ht="47.25">
      <c r="C4" s="149"/>
      <c r="F4" s="150"/>
      <c r="G4" s="148"/>
      <c r="H4" s="201"/>
      <c r="I4" s="236" t="s">
        <v>1342</v>
      </c>
      <c r="J4" s="203"/>
      <c r="K4" s="148"/>
    </row>
    <row r="5" spans="3:11" ht="47.25">
      <c r="C5" s="149"/>
      <c r="F5" s="150"/>
      <c r="G5" s="148"/>
      <c r="H5" s="201"/>
      <c r="I5" s="236" t="s">
        <v>1343</v>
      </c>
      <c r="J5" s="203"/>
      <c r="K5" s="148"/>
    </row>
    <row r="6" spans="3:11" ht="47.25">
      <c r="C6" s="149"/>
      <c r="F6" s="150"/>
      <c r="G6" s="148"/>
      <c r="H6" s="201"/>
      <c r="I6" s="236" t="s">
        <v>1344</v>
      </c>
      <c r="J6" s="203"/>
      <c r="K6" s="148"/>
    </row>
    <row r="7" spans="3:11" ht="47.25">
      <c r="C7" s="149"/>
      <c r="F7" s="150"/>
      <c r="G7" s="148"/>
      <c r="H7" s="205"/>
      <c r="I7" s="236" t="s">
        <v>1345</v>
      </c>
      <c r="J7" s="203"/>
      <c r="K7" s="148"/>
    </row>
    <row r="8" spans="3:11" ht="63">
      <c r="C8" s="149"/>
      <c r="F8" s="150"/>
      <c r="G8" s="148"/>
      <c r="H8" s="205"/>
      <c r="I8" s="236" t="s">
        <v>1346</v>
      </c>
      <c r="J8" s="203"/>
      <c r="K8" s="148"/>
    </row>
    <row r="9" spans="3:11" ht="31.5">
      <c r="C9" s="149"/>
      <c r="F9" s="150"/>
      <c r="G9" s="148"/>
      <c r="H9" s="205"/>
      <c r="I9" s="236" t="s">
        <v>1362</v>
      </c>
      <c r="J9" s="203"/>
      <c r="K9" s="148"/>
    </row>
    <row r="10" spans="3:11" ht="15.75">
      <c r="C10" s="149"/>
      <c r="F10" s="150"/>
      <c r="G10" s="148"/>
      <c r="H10" s="205"/>
      <c r="I10" s="236" t="s">
        <v>1359</v>
      </c>
      <c r="J10" s="203"/>
      <c r="K10" s="148"/>
    </row>
    <row r="11" spans="3:11" ht="18.75">
      <c r="C11" s="149"/>
      <c r="F11" s="150"/>
      <c r="G11" s="148"/>
      <c r="H11" s="205"/>
      <c r="I11" s="238"/>
      <c r="J11" s="203"/>
      <c r="K11" s="148"/>
    </row>
    <row r="12" spans="3:11" ht="15.75">
      <c r="C12" s="149"/>
      <c r="F12" s="150"/>
      <c r="G12" s="148"/>
      <c r="H12" s="201"/>
      <c r="I12" s="209" t="s">
        <v>1317</v>
      </c>
      <c r="J12" s="203"/>
      <c r="K12" s="148"/>
    </row>
    <row r="13" spans="3:11" ht="15.75">
      <c r="C13" s="149"/>
      <c r="F13" s="150"/>
      <c r="G13" s="148"/>
      <c r="H13" s="201"/>
      <c r="I13" s="209" t="s">
        <v>1318</v>
      </c>
      <c r="J13" s="203"/>
      <c r="K13" s="148"/>
    </row>
    <row r="14" spans="3:11" ht="15.75">
      <c r="C14" s="149"/>
      <c r="F14" s="150"/>
      <c r="G14" s="148"/>
      <c r="H14" s="201"/>
      <c r="I14" s="210" t="s">
        <v>1319</v>
      </c>
      <c r="J14" s="203"/>
      <c r="K14" s="148"/>
    </row>
    <row r="15" spans="3:11" ht="15.75">
      <c r="C15" s="149"/>
      <c r="F15" s="150"/>
      <c r="G15" s="148"/>
      <c r="H15" s="201"/>
      <c r="I15" s="209" t="s">
        <v>1320</v>
      </c>
      <c r="J15" s="203"/>
      <c r="K15" s="148"/>
    </row>
    <row r="16" spans="3:11" ht="15.75">
      <c r="C16" s="149"/>
      <c r="F16" s="150"/>
      <c r="G16" s="148"/>
      <c r="H16" s="201"/>
      <c r="I16" s="209" t="s">
        <v>1321</v>
      </c>
      <c r="J16" s="203"/>
      <c r="K16" s="148"/>
    </row>
    <row r="17" spans="1:11" ht="15.75">
      <c r="C17" s="149"/>
      <c r="F17" s="150"/>
      <c r="G17" s="148"/>
      <c r="H17" s="201"/>
      <c r="I17" s="209" t="s">
        <v>1322</v>
      </c>
      <c r="J17" s="203"/>
      <c r="K17" s="148"/>
    </row>
    <row r="18" spans="1:11" ht="15.75">
      <c r="C18" s="149"/>
      <c r="F18" s="150"/>
      <c r="G18" s="148"/>
      <c r="H18" s="201"/>
      <c r="I18" s="209" t="s">
        <v>1323</v>
      </c>
      <c r="J18" s="203"/>
      <c r="K18" s="148"/>
    </row>
    <row r="19" spans="1:11" ht="15.75">
      <c r="C19" s="149"/>
      <c r="F19" s="150"/>
      <c r="G19" s="148"/>
      <c r="H19" s="201"/>
      <c r="I19" s="209" t="s">
        <v>1324</v>
      </c>
      <c r="J19" s="203"/>
      <c r="K19" s="148"/>
    </row>
    <row r="20" spans="1:11" ht="15.75">
      <c r="C20" s="149"/>
      <c r="F20" s="150"/>
      <c r="G20" s="148"/>
      <c r="H20" s="201"/>
      <c r="I20" s="209" t="s">
        <v>1325</v>
      </c>
      <c r="J20" s="203"/>
      <c r="K20" s="148"/>
    </row>
    <row r="21" spans="1:11" ht="15.75">
      <c r="C21" s="149"/>
      <c r="F21" s="150"/>
      <c r="G21" s="148"/>
      <c r="H21" s="201"/>
      <c r="I21" s="209" t="s">
        <v>1326</v>
      </c>
      <c r="J21" s="203"/>
      <c r="K21" s="148"/>
    </row>
    <row r="22" spans="1:11">
      <c r="C22" s="149"/>
      <c r="F22" s="150"/>
      <c r="G22" s="148"/>
      <c r="H22" s="152"/>
      <c r="I22" s="153"/>
      <c r="J22" s="154"/>
      <c r="K22" s="148"/>
    </row>
    <row r="23" spans="1:11">
      <c r="C23" s="149"/>
      <c r="F23" s="150"/>
      <c r="G23" s="148"/>
      <c r="H23" s="148"/>
      <c r="I23" s="148"/>
      <c r="J23" s="155"/>
      <c r="K23" s="148"/>
    </row>
    <row r="24" spans="1:11" ht="24" customHeight="1">
      <c r="A24" s="150"/>
      <c r="B24" s="150"/>
      <c r="C24" s="149"/>
      <c r="D24" s="150"/>
      <c r="F24" s="150"/>
      <c r="G24" s="148"/>
      <c r="H24" s="277" t="s">
        <v>1381</v>
      </c>
      <c r="I24" s="277"/>
      <c r="J24" s="277"/>
      <c r="K24" s="156"/>
    </row>
    <row r="25" spans="1:11" ht="14.25">
      <c r="C25" s="149"/>
      <c r="F25" s="150"/>
      <c r="G25" s="148"/>
      <c r="H25" s="157"/>
      <c r="I25" s="157"/>
      <c r="J25" s="157"/>
      <c r="K25" s="157"/>
    </row>
    <row r="26" spans="1:11" ht="9.75" customHeight="1">
      <c r="C26" s="149"/>
      <c r="F26" s="150"/>
      <c r="G26" s="148"/>
      <c r="H26" s="148"/>
      <c r="I26" s="148"/>
      <c r="J26" s="148"/>
      <c r="K26" s="148"/>
    </row>
    <row r="27" spans="1:11" ht="12.75" hidden="1" customHeight="1">
      <c r="C27" s="149"/>
      <c r="F27" s="150"/>
      <c r="G27" s="148"/>
      <c r="H27" s="148"/>
      <c r="I27" s="148"/>
      <c r="J27" s="148"/>
      <c r="K27" s="148"/>
    </row>
    <row r="28" spans="1:11" ht="12.75" hidden="1" customHeight="1">
      <c r="C28" s="149"/>
      <c r="F28" s="150"/>
      <c r="G28" s="148"/>
      <c r="H28" s="148"/>
      <c r="I28" s="148"/>
      <c r="J28" s="148"/>
      <c r="K28" s="148"/>
    </row>
    <row r="29" spans="1:11" ht="12.75" hidden="1" customHeight="1">
      <c r="C29" s="149"/>
      <c r="F29" s="150"/>
      <c r="G29" s="148"/>
      <c r="H29" s="148"/>
      <c r="I29" s="148"/>
      <c r="J29" s="148"/>
      <c r="K29" s="148"/>
    </row>
    <row r="30" spans="1:11" ht="12.75" hidden="1" customHeight="1">
      <c r="C30" s="149"/>
      <c r="F30" s="150"/>
      <c r="G30" s="148"/>
      <c r="H30" s="148"/>
      <c r="I30" s="148"/>
      <c r="J30" s="148"/>
      <c r="K30" s="148"/>
    </row>
    <row r="31" spans="1:11" ht="12.75" hidden="1" customHeight="1">
      <c r="C31" s="149"/>
      <c r="F31" s="150"/>
      <c r="G31" s="148"/>
      <c r="H31" s="148"/>
      <c r="I31" s="148"/>
      <c r="J31" s="148"/>
      <c r="K31" s="148"/>
    </row>
    <row r="32" spans="1:11" ht="12.75" hidden="1" customHeight="1">
      <c r="C32" s="149"/>
      <c r="F32" s="150"/>
      <c r="G32" s="148"/>
      <c r="H32" s="148"/>
      <c r="I32" s="148"/>
      <c r="J32" s="148"/>
      <c r="K32" s="148"/>
    </row>
    <row r="33" spans="3:11" ht="12.75" hidden="1" customHeight="1">
      <c r="C33" s="149"/>
      <c r="F33" s="150"/>
      <c r="G33" s="148"/>
      <c r="H33" s="148"/>
      <c r="I33" s="148"/>
      <c r="J33" s="148"/>
      <c r="K33" s="148"/>
    </row>
    <row r="34" spans="3:11" ht="12.75" hidden="1" customHeight="1">
      <c r="C34" s="149"/>
      <c r="F34" s="150"/>
      <c r="G34" s="148"/>
      <c r="H34" s="148"/>
      <c r="I34" s="148"/>
      <c r="J34" s="148"/>
      <c r="K34" s="148"/>
    </row>
    <row r="35" spans="3:11" ht="12.75" hidden="1" customHeight="1">
      <c r="C35" s="149"/>
      <c r="F35" s="150"/>
      <c r="G35" s="148"/>
      <c r="H35" s="148"/>
      <c r="I35" s="148"/>
      <c r="J35" s="148"/>
      <c r="K35" s="148"/>
    </row>
    <row r="36" spans="3:11" ht="12.75" hidden="1" customHeight="1">
      <c r="C36" s="149"/>
      <c r="F36" s="150"/>
      <c r="G36" s="148"/>
      <c r="H36" s="148"/>
      <c r="I36" s="148"/>
      <c r="J36" s="148"/>
      <c r="K36" s="148"/>
    </row>
    <row r="37" spans="3:11" ht="12.75" hidden="1" customHeight="1">
      <c r="C37" s="149"/>
      <c r="F37" s="150"/>
      <c r="G37" s="148"/>
      <c r="H37" s="148"/>
      <c r="I37" s="148"/>
      <c r="J37" s="148"/>
      <c r="K37" s="148"/>
    </row>
    <row r="38" spans="3:11" ht="12.75" hidden="1" customHeight="1">
      <c r="C38" s="149"/>
      <c r="F38" s="150"/>
      <c r="G38" s="148"/>
      <c r="H38" s="148"/>
      <c r="I38" s="148"/>
      <c r="J38" s="148"/>
      <c r="K38" s="148"/>
    </row>
    <row r="39" spans="3:11" ht="12.75" hidden="1" customHeight="1">
      <c r="C39" s="149"/>
      <c r="F39" s="150"/>
      <c r="G39" s="148"/>
      <c r="H39" s="148"/>
      <c r="I39" s="148"/>
      <c r="J39" s="148"/>
      <c r="K39" s="148"/>
    </row>
    <row r="40" spans="3:11" ht="12.75" hidden="1" customHeight="1">
      <c r="C40" s="149"/>
      <c r="F40" s="150"/>
      <c r="G40" s="148"/>
      <c r="H40" s="148"/>
      <c r="I40" s="148"/>
      <c r="J40" s="148"/>
      <c r="K40" s="148"/>
    </row>
    <row r="41" spans="3:11" ht="12.75" hidden="1" customHeight="1">
      <c r="C41" s="149"/>
      <c r="F41" s="150"/>
      <c r="G41" s="148"/>
      <c r="H41" s="148"/>
      <c r="I41" s="148"/>
      <c r="J41" s="148"/>
      <c r="K41" s="148"/>
    </row>
    <row r="42" spans="3:11" ht="12.75" hidden="1" customHeight="1">
      <c r="C42" s="149"/>
      <c r="F42" s="150"/>
      <c r="G42" s="148"/>
      <c r="H42" s="148"/>
      <c r="I42" s="148"/>
      <c r="J42" s="148"/>
      <c r="K42" s="148"/>
    </row>
    <row r="43" spans="3:11" ht="12.75" hidden="1" customHeight="1">
      <c r="C43" s="149"/>
      <c r="F43" s="150"/>
      <c r="G43" s="148"/>
      <c r="H43" s="148"/>
      <c r="I43" s="148"/>
      <c r="J43" s="148"/>
      <c r="K43" s="148"/>
    </row>
    <row r="44" spans="3:11" ht="12.75" hidden="1" customHeight="1">
      <c r="C44" s="149"/>
      <c r="F44" s="150"/>
      <c r="G44" s="148"/>
      <c r="H44" s="148"/>
      <c r="I44" s="148"/>
      <c r="J44" s="148"/>
      <c r="K44" s="148"/>
    </row>
    <row r="45" spans="3:11" ht="12.75" hidden="1" customHeight="1">
      <c r="C45" s="149"/>
      <c r="F45" s="150"/>
      <c r="G45" s="148"/>
      <c r="H45" s="148"/>
      <c r="I45" s="148"/>
      <c r="J45" s="148"/>
      <c r="K45" s="148"/>
    </row>
    <row r="46" spans="3:11" ht="12.75" hidden="1" customHeight="1">
      <c r="C46" s="149"/>
      <c r="F46" s="150"/>
      <c r="G46" s="148"/>
      <c r="H46" s="148"/>
      <c r="I46" s="148"/>
      <c r="J46" s="148"/>
      <c r="K46" s="148"/>
    </row>
    <row r="47" spans="3:11" ht="12.75" hidden="1" customHeight="1">
      <c r="C47" s="149"/>
      <c r="F47" s="150"/>
      <c r="G47" s="148"/>
      <c r="H47" s="148"/>
      <c r="I47" s="148"/>
      <c r="J47" s="148"/>
      <c r="K47" s="148"/>
    </row>
    <row r="48" spans="3:11" ht="12.75" hidden="1" customHeight="1">
      <c r="C48" s="149"/>
      <c r="F48" s="150"/>
      <c r="G48" s="148"/>
      <c r="H48" s="148"/>
      <c r="I48" s="148"/>
      <c r="J48" s="148"/>
      <c r="K48" s="148"/>
    </row>
    <row r="49" ht="12.75" hidden="1" customHeight="1"/>
    <row r="50" ht="12.75" hidden="1" customHeight="1"/>
    <row r="51" ht="12.75" hidden="1" customHeight="1"/>
    <row r="52" ht="12.75" hidden="1" customHeight="1"/>
    <row r="53" ht="12.75" hidden="1" customHeight="1"/>
    <row r="54" hidden="1"/>
    <row r="55" ht="12.75" hidden="1" customHeight="1"/>
    <row r="56" ht="12.75" hidden="1" customHeight="1"/>
    <row r="57" ht="12.75" hidden="1" customHeight="1"/>
    <row r="58" ht="12.75" hidden="1" customHeight="1"/>
    <row r="59" ht="12.75" hidden="1" customHeight="1"/>
    <row r="60" ht="12.75" hidden="1" customHeight="1"/>
    <row r="61" ht="12.75" hidden="1" customHeight="1"/>
    <row r="62" ht="12.75" hidden="1" customHeight="1"/>
    <row r="63" ht="12.75" hidden="1" customHeight="1"/>
    <row r="64" ht="12.75" hidden="1" customHeight="1"/>
    <row r="65" ht="12.75" hidden="1" customHeight="1"/>
    <row r="66" ht="12.75" hidden="1" customHeight="1"/>
    <row r="67" ht="12.75" hidden="1" customHeight="1"/>
    <row r="68" ht="12.75" hidden="1" customHeight="1"/>
    <row r="69" ht="12.75" hidden="1" customHeight="1"/>
  </sheetData>
  <sheetProtection password="DED7" sheet="1"/>
  <mergeCells count="1">
    <mergeCell ref="H24:J24"/>
  </mergeCells>
  <hyperlinks>
    <hyperlink ref="I14" r:id="rId1"/>
  </hyperlinks>
  <pageMargins left="0.70866141732283472" right="0.70866141732283472" top="0.74803149606299213" bottom="0.74803149606299213" header="0.31496062992125984" footer="0.31496062992125984"/>
  <pageSetup paperSize="9" scale="68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lha12">
    <pageSetUpPr fitToPage="1"/>
  </sheetPr>
  <dimension ref="A1:K70"/>
  <sheetViews>
    <sheetView showGridLines="0" showRowColHeaders="0" topLeftCell="A10" zoomScaleNormal="100" workbookViewId="0">
      <selection activeCell="L1" sqref="L1"/>
    </sheetView>
  </sheetViews>
  <sheetFormatPr defaultColWidth="0" defaultRowHeight="12.75" zeroHeight="1"/>
  <cols>
    <col min="1" max="1" width="2.5703125" style="148" customWidth="1"/>
    <col min="2" max="2" width="0.28515625" style="148" customWidth="1"/>
    <col min="3" max="3" width="4.5703125" style="148" customWidth="1"/>
    <col min="4" max="5" width="0.42578125" style="148" customWidth="1"/>
    <col min="6" max="6" width="4.5703125" style="148" customWidth="1"/>
    <col min="7" max="7" width="0.42578125" style="151" customWidth="1"/>
    <col min="8" max="8" width="4.140625" style="151" customWidth="1"/>
    <col min="9" max="9" width="110.5703125" style="151" customWidth="1"/>
    <col min="10" max="10" width="1.140625" style="151" customWidth="1"/>
    <col min="11" max="11" width="1" style="151" customWidth="1"/>
    <col min="12" max="16384" width="0" style="151" hidden="1"/>
  </cols>
  <sheetData>
    <row r="1" spans="3:11">
      <c r="C1" s="149"/>
      <c r="F1" s="150"/>
      <c r="G1" s="148"/>
      <c r="H1" s="148"/>
      <c r="I1" s="148"/>
      <c r="J1" s="148"/>
      <c r="K1" s="148"/>
    </row>
    <row r="2" spans="3:11">
      <c r="C2" s="149"/>
      <c r="F2" s="150"/>
      <c r="G2" s="148"/>
      <c r="H2" s="198"/>
      <c r="I2" s="199"/>
      <c r="J2" s="200"/>
      <c r="K2" s="148"/>
    </row>
    <row r="3" spans="3:11" ht="15.75">
      <c r="C3" s="149"/>
      <c r="F3" s="150"/>
      <c r="G3" s="148"/>
      <c r="H3" s="201"/>
      <c r="I3" s="202" t="s">
        <v>1327</v>
      </c>
      <c r="J3" s="203"/>
      <c r="K3" s="148"/>
    </row>
    <row r="4" spans="3:11" ht="25.5">
      <c r="C4" s="149"/>
      <c r="F4" s="150"/>
      <c r="G4" s="148"/>
      <c r="H4" s="201"/>
      <c r="I4" s="204" t="s">
        <v>1368</v>
      </c>
      <c r="J4" s="203"/>
      <c r="K4" s="148"/>
    </row>
    <row r="5" spans="3:11">
      <c r="C5" s="149"/>
      <c r="F5" s="150"/>
      <c r="G5" s="148"/>
      <c r="H5" s="201"/>
      <c r="I5" s="204"/>
      <c r="J5" s="203"/>
      <c r="K5" s="148"/>
    </row>
    <row r="6" spans="3:11">
      <c r="C6" s="149"/>
      <c r="F6" s="150"/>
      <c r="G6" s="148"/>
      <c r="H6" s="201"/>
      <c r="I6" s="204" t="s">
        <v>1369</v>
      </c>
      <c r="J6" s="203"/>
      <c r="K6" s="148"/>
    </row>
    <row r="7" spans="3:11">
      <c r="C7" s="149"/>
      <c r="F7" s="150"/>
      <c r="G7" s="148"/>
      <c r="H7" s="201"/>
      <c r="I7" s="204"/>
      <c r="J7" s="203"/>
      <c r="K7" s="148"/>
    </row>
    <row r="8" spans="3:11">
      <c r="C8" s="149"/>
      <c r="F8" s="150"/>
      <c r="G8" s="148"/>
      <c r="H8" s="246" t="s">
        <v>1329</v>
      </c>
      <c r="I8" s="204" t="s">
        <v>1370</v>
      </c>
      <c r="J8" s="203"/>
      <c r="K8" s="148"/>
    </row>
    <row r="9" spans="3:11" ht="29.25" customHeight="1">
      <c r="C9" s="149"/>
      <c r="F9" s="150"/>
      <c r="G9" s="148"/>
      <c r="H9" s="246" t="s">
        <v>1330</v>
      </c>
      <c r="I9" s="204" t="s">
        <v>1364</v>
      </c>
      <c r="J9" s="203"/>
      <c r="K9" s="148"/>
    </row>
    <row r="10" spans="3:11" ht="25.5">
      <c r="C10" s="149"/>
      <c r="F10" s="150"/>
      <c r="G10" s="148"/>
      <c r="H10" s="246" t="s">
        <v>1331</v>
      </c>
      <c r="I10" s="204" t="s">
        <v>1363</v>
      </c>
      <c r="J10" s="203"/>
      <c r="K10" s="148"/>
    </row>
    <row r="11" spans="3:11">
      <c r="C11" s="149"/>
      <c r="F11" s="150"/>
      <c r="G11" s="148"/>
      <c r="H11" s="246" t="s">
        <v>1332</v>
      </c>
      <c r="I11" s="204" t="s">
        <v>1365</v>
      </c>
      <c r="J11" s="203"/>
      <c r="K11" s="148"/>
    </row>
    <row r="12" spans="3:11">
      <c r="C12" s="149"/>
      <c r="F12" s="150"/>
      <c r="G12" s="148"/>
      <c r="H12" s="246" t="s">
        <v>1333</v>
      </c>
      <c r="I12" s="204" t="s">
        <v>1366</v>
      </c>
      <c r="J12" s="203"/>
      <c r="K12" s="148"/>
    </row>
    <row r="13" spans="3:11" ht="25.5">
      <c r="C13" s="149"/>
      <c r="F13" s="150"/>
      <c r="G13" s="148"/>
      <c r="H13" s="246" t="s">
        <v>1334</v>
      </c>
      <c r="I13" s="204" t="s">
        <v>1350</v>
      </c>
      <c r="J13" s="203"/>
      <c r="K13" s="148"/>
    </row>
    <row r="14" spans="3:11">
      <c r="C14" s="149"/>
      <c r="F14" s="150"/>
      <c r="G14" s="148"/>
      <c r="H14" s="247" t="s">
        <v>1349</v>
      </c>
      <c r="I14" s="204" t="s">
        <v>1367</v>
      </c>
      <c r="J14" s="203"/>
      <c r="K14" s="148"/>
    </row>
    <row r="15" spans="3:11">
      <c r="C15" s="149"/>
      <c r="F15" s="150"/>
      <c r="G15" s="148"/>
      <c r="H15" s="247"/>
      <c r="I15" s="204"/>
      <c r="J15" s="203"/>
      <c r="K15" s="148"/>
    </row>
    <row r="16" spans="3:11">
      <c r="C16" s="149"/>
      <c r="F16" s="150"/>
      <c r="G16" s="148"/>
      <c r="H16" s="201"/>
      <c r="I16" s="204"/>
      <c r="J16" s="203"/>
      <c r="K16" s="148"/>
    </row>
    <row r="17" spans="3:11">
      <c r="C17" s="149"/>
      <c r="F17" s="150"/>
      <c r="G17" s="148"/>
      <c r="H17" s="201"/>
      <c r="I17" s="206" t="s">
        <v>1335</v>
      </c>
      <c r="J17" s="203"/>
      <c r="K17" s="148"/>
    </row>
    <row r="18" spans="3:11">
      <c r="C18" s="149"/>
      <c r="F18" s="150"/>
      <c r="G18" s="148"/>
      <c r="H18" s="201"/>
      <c r="I18" s="207" t="s">
        <v>1336</v>
      </c>
      <c r="J18" s="203"/>
      <c r="K18" s="148"/>
    </row>
    <row r="19" spans="3:11">
      <c r="C19" s="149"/>
      <c r="F19" s="150"/>
      <c r="G19" s="148"/>
      <c r="H19" s="201"/>
      <c r="I19" s="208" t="s">
        <v>1337</v>
      </c>
      <c r="J19" s="203"/>
      <c r="K19" s="148"/>
    </row>
    <row r="20" spans="3:11">
      <c r="C20" s="149"/>
      <c r="F20" s="150"/>
      <c r="G20" s="148"/>
      <c r="H20" s="201"/>
      <c r="I20" s="208" t="s">
        <v>1338</v>
      </c>
      <c r="J20" s="203"/>
      <c r="K20" s="148"/>
    </row>
    <row r="21" spans="3:11">
      <c r="C21" s="149"/>
      <c r="F21" s="150"/>
      <c r="G21" s="148"/>
      <c r="H21" s="201"/>
      <c r="I21" s="204"/>
      <c r="J21" s="203"/>
      <c r="K21" s="148"/>
    </row>
    <row r="22" spans="3:11">
      <c r="C22" s="149"/>
      <c r="F22" s="150"/>
      <c r="G22" s="148"/>
      <c r="H22" s="201"/>
      <c r="I22" s="207" t="s">
        <v>1378</v>
      </c>
      <c r="J22" s="203"/>
      <c r="K22" s="148"/>
    </row>
    <row r="23" spans="3:11">
      <c r="C23" s="149"/>
      <c r="F23" s="150"/>
      <c r="G23" s="148"/>
      <c r="H23" s="201"/>
      <c r="I23" s="208" t="s">
        <v>1339</v>
      </c>
      <c r="J23" s="203"/>
      <c r="K23" s="148"/>
    </row>
    <row r="24" spans="3:11">
      <c r="C24" s="149"/>
      <c r="F24" s="150"/>
      <c r="G24" s="148"/>
      <c r="H24" s="201"/>
      <c r="I24" s="208" t="s">
        <v>1340</v>
      </c>
      <c r="J24" s="203"/>
      <c r="K24" s="148"/>
    </row>
    <row r="25" spans="3:11">
      <c r="C25" s="149"/>
      <c r="F25" s="150"/>
      <c r="G25" s="148"/>
      <c r="H25" s="201"/>
      <c r="I25" s="204"/>
      <c r="J25" s="203"/>
      <c r="K25" s="148"/>
    </row>
    <row r="26" spans="3:11" ht="15.75">
      <c r="C26" s="149"/>
      <c r="F26" s="150"/>
      <c r="G26" s="148"/>
      <c r="H26" s="201"/>
      <c r="I26" s="209" t="s">
        <v>1317</v>
      </c>
      <c r="J26" s="203"/>
      <c r="K26" s="148"/>
    </row>
    <row r="27" spans="3:11" ht="15.75">
      <c r="C27" s="149"/>
      <c r="F27" s="150"/>
      <c r="G27" s="148"/>
      <c r="H27" s="201"/>
      <c r="I27" s="209" t="s">
        <v>1318</v>
      </c>
      <c r="J27" s="203"/>
      <c r="K27" s="148"/>
    </row>
    <row r="28" spans="3:11" ht="15.75">
      <c r="C28" s="149"/>
      <c r="F28" s="150"/>
      <c r="G28" s="148"/>
      <c r="H28" s="201"/>
      <c r="I28" s="210" t="s">
        <v>1319</v>
      </c>
      <c r="J28" s="203"/>
      <c r="K28" s="148"/>
    </row>
    <row r="29" spans="3:11" ht="15.75">
      <c r="C29" s="149"/>
      <c r="F29" s="150"/>
      <c r="G29" s="148"/>
      <c r="H29" s="201"/>
      <c r="I29" s="209" t="s">
        <v>1320</v>
      </c>
      <c r="J29" s="203"/>
      <c r="K29" s="148"/>
    </row>
    <row r="30" spans="3:11" ht="15.75">
      <c r="C30" s="149"/>
      <c r="F30" s="150"/>
      <c r="G30" s="148"/>
      <c r="H30" s="201"/>
      <c r="I30" s="209" t="s">
        <v>1321</v>
      </c>
      <c r="J30" s="203"/>
      <c r="K30" s="148"/>
    </row>
    <row r="31" spans="3:11" ht="15.75">
      <c r="C31" s="149"/>
      <c r="F31" s="150"/>
      <c r="G31" s="148"/>
      <c r="H31" s="201"/>
      <c r="I31" s="209" t="s">
        <v>1322</v>
      </c>
      <c r="J31" s="203"/>
      <c r="K31" s="148"/>
    </row>
    <row r="32" spans="3:11" ht="15.75">
      <c r="C32" s="149"/>
      <c r="F32" s="150"/>
      <c r="G32" s="148"/>
      <c r="H32" s="201"/>
      <c r="I32" s="209" t="s">
        <v>1323</v>
      </c>
      <c r="J32" s="203"/>
      <c r="K32" s="148"/>
    </row>
    <row r="33" spans="1:11" ht="15.75">
      <c r="C33" s="149"/>
      <c r="F33" s="150"/>
      <c r="G33" s="148"/>
      <c r="H33" s="201"/>
      <c r="I33" s="209" t="s">
        <v>1324</v>
      </c>
      <c r="J33" s="203"/>
      <c r="K33" s="148"/>
    </row>
    <row r="34" spans="1:11" ht="15.75">
      <c r="C34" s="149"/>
      <c r="F34" s="150"/>
      <c r="G34" s="148"/>
      <c r="H34" s="201"/>
      <c r="I34" s="209" t="s">
        <v>1325</v>
      </c>
      <c r="J34" s="203"/>
      <c r="K34" s="148"/>
    </row>
    <row r="35" spans="1:11" ht="15.75">
      <c r="C35" s="149"/>
      <c r="F35" s="150"/>
      <c r="G35" s="148"/>
      <c r="H35" s="201"/>
      <c r="I35" s="209" t="s">
        <v>1326</v>
      </c>
      <c r="J35" s="203"/>
      <c r="K35" s="148"/>
    </row>
    <row r="36" spans="1:11">
      <c r="C36" s="149"/>
      <c r="F36" s="150"/>
      <c r="G36" s="148"/>
      <c r="H36" s="152"/>
      <c r="I36" s="153"/>
      <c r="J36" s="154"/>
      <c r="K36" s="148"/>
    </row>
    <row r="37" spans="1:11">
      <c r="C37" s="149"/>
      <c r="F37" s="150"/>
      <c r="G37" s="148"/>
      <c r="H37" s="148"/>
      <c r="I37" s="148"/>
      <c r="J37" s="155"/>
      <c r="K37" s="148"/>
    </row>
    <row r="38" spans="1:11" ht="24" customHeight="1">
      <c r="A38" s="150"/>
      <c r="B38" s="150"/>
      <c r="C38" s="149"/>
      <c r="D38" s="150"/>
      <c r="F38" s="150"/>
      <c r="G38" s="148"/>
      <c r="H38" s="277" t="str">
        <f>+Início!H24</f>
        <v>Jorge Silva &amp; António Neto, SROC, Lda.</v>
      </c>
      <c r="I38" s="277"/>
      <c r="J38" s="277"/>
      <c r="K38" s="156"/>
    </row>
    <row r="39" spans="1:11" ht="14.25">
      <c r="C39" s="149"/>
      <c r="F39" s="150"/>
      <c r="G39" s="148"/>
      <c r="H39" s="157"/>
      <c r="I39" s="157"/>
      <c r="J39" s="157"/>
      <c r="K39" s="157"/>
    </row>
    <row r="40" spans="1:11" ht="9.75" customHeight="1">
      <c r="C40" s="149"/>
      <c r="F40" s="150"/>
      <c r="G40" s="148"/>
      <c r="H40" s="148"/>
      <c r="I40" s="148"/>
      <c r="J40" s="148"/>
      <c r="K40" s="148"/>
    </row>
    <row r="41" spans="1:11" ht="12.75" hidden="1" customHeight="1">
      <c r="C41" s="149"/>
      <c r="F41" s="150"/>
      <c r="G41" s="148"/>
      <c r="H41" s="148"/>
      <c r="I41" s="148"/>
      <c r="J41" s="148"/>
      <c r="K41" s="148"/>
    </row>
    <row r="42" spans="1:11" ht="12.75" hidden="1" customHeight="1">
      <c r="C42" s="149"/>
      <c r="F42" s="150"/>
      <c r="G42" s="148"/>
      <c r="H42" s="148"/>
      <c r="I42" s="148"/>
      <c r="J42" s="148"/>
      <c r="K42" s="148"/>
    </row>
    <row r="43" spans="1:11" ht="12.75" hidden="1" customHeight="1">
      <c r="C43" s="149"/>
      <c r="F43" s="150"/>
      <c r="G43" s="148"/>
      <c r="H43" s="148"/>
      <c r="I43" s="148"/>
      <c r="J43" s="148"/>
      <c r="K43" s="148"/>
    </row>
    <row r="44" spans="1:11" ht="12.75" hidden="1" customHeight="1">
      <c r="C44" s="149"/>
      <c r="F44" s="150"/>
      <c r="G44" s="148"/>
      <c r="H44" s="148"/>
      <c r="I44" s="148"/>
      <c r="J44" s="148"/>
      <c r="K44" s="148"/>
    </row>
    <row r="45" spans="1:11" ht="12.75" hidden="1" customHeight="1">
      <c r="C45" s="149"/>
      <c r="F45" s="150"/>
      <c r="G45" s="148"/>
      <c r="H45" s="148"/>
      <c r="I45" s="148"/>
      <c r="J45" s="148"/>
      <c r="K45" s="148"/>
    </row>
    <row r="46" spans="1:11" ht="12.75" hidden="1" customHeight="1">
      <c r="C46" s="149"/>
      <c r="F46" s="150"/>
      <c r="G46" s="148"/>
      <c r="H46" s="148"/>
      <c r="I46" s="148"/>
      <c r="J46" s="148"/>
      <c r="K46" s="148"/>
    </row>
    <row r="47" spans="1:11" ht="12.75" hidden="1" customHeight="1">
      <c r="C47" s="149"/>
      <c r="F47" s="150"/>
      <c r="G47" s="148"/>
      <c r="H47" s="148"/>
      <c r="I47" s="148"/>
      <c r="J47" s="148"/>
      <c r="K47" s="148"/>
    </row>
    <row r="48" spans="1:11" ht="12.75" hidden="1" customHeight="1">
      <c r="C48" s="149"/>
      <c r="F48" s="150"/>
      <c r="G48" s="148"/>
      <c r="H48" s="148"/>
      <c r="I48" s="148"/>
      <c r="J48" s="148"/>
      <c r="K48" s="148"/>
    </row>
    <row r="49" spans="3:11" ht="12.75" hidden="1" customHeight="1">
      <c r="C49" s="149"/>
      <c r="F49" s="150"/>
      <c r="G49" s="148"/>
      <c r="H49" s="148"/>
      <c r="I49" s="148"/>
      <c r="J49" s="148"/>
      <c r="K49" s="148"/>
    </row>
    <row r="50" spans="3:11" ht="12.75" hidden="1" customHeight="1">
      <c r="C50" s="149"/>
      <c r="F50" s="150"/>
      <c r="G50" s="148"/>
      <c r="H50" s="148"/>
      <c r="I50" s="148"/>
      <c r="J50" s="148"/>
      <c r="K50" s="148"/>
    </row>
    <row r="51" spans="3:11" ht="12.75" hidden="1" customHeight="1">
      <c r="C51" s="149"/>
      <c r="F51" s="150"/>
      <c r="G51" s="148"/>
      <c r="H51" s="148"/>
      <c r="I51" s="148"/>
      <c r="J51" s="148"/>
      <c r="K51" s="148"/>
    </row>
    <row r="52" spans="3:11" ht="12.75" hidden="1" customHeight="1">
      <c r="C52" s="149"/>
      <c r="F52" s="150"/>
      <c r="G52" s="148"/>
      <c r="H52" s="148"/>
      <c r="I52" s="148"/>
      <c r="J52" s="148"/>
      <c r="K52" s="148"/>
    </row>
    <row r="53" spans="3:11" ht="12.75" hidden="1" customHeight="1">
      <c r="C53" s="149"/>
      <c r="F53" s="150"/>
      <c r="G53" s="148"/>
      <c r="H53" s="148"/>
      <c r="I53" s="148"/>
      <c r="J53" s="148"/>
      <c r="K53" s="148"/>
    </row>
    <row r="54" spans="3:11" ht="12.75" hidden="1" customHeight="1">
      <c r="C54" s="149"/>
      <c r="F54" s="150"/>
      <c r="G54" s="148"/>
      <c r="H54" s="148"/>
      <c r="I54" s="148"/>
      <c r="J54" s="148"/>
      <c r="K54" s="148"/>
    </row>
    <row r="55" spans="3:11" ht="12.75" hidden="1" customHeight="1">
      <c r="C55" s="149"/>
      <c r="F55" s="150"/>
      <c r="G55" s="148"/>
      <c r="H55" s="148"/>
      <c r="I55" s="148"/>
      <c r="J55" s="148"/>
      <c r="K55" s="148"/>
    </row>
    <row r="56" spans="3:11" ht="12.75" hidden="1" customHeight="1">
      <c r="C56" s="149"/>
      <c r="F56" s="150"/>
      <c r="G56" s="148"/>
      <c r="H56" s="148"/>
      <c r="I56" s="148"/>
      <c r="J56" s="148"/>
      <c r="K56" s="148"/>
    </row>
    <row r="57" spans="3:11" ht="12.75" hidden="1" customHeight="1">
      <c r="C57" s="149"/>
      <c r="F57" s="150"/>
      <c r="G57" s="148"/>
      <c r="H57" s="148"/>
      <c r="I57" s="148"/>
      <c r="J57" s="148"/>
      <c r="K57" s="148"/>
    </row>
    <row r="58" spans="3:11" ht="12.75" hidden="1" customHeight="1">
      <c r="C58" s="149"/>
      <c r="F58" s="150"/>
      <c r="G58" s="148"/>
      <c r="H58" s="148"/>
      <c r="I58" s="148"/>
      <c r="J58" s="148"/>
      <c r="K58" s="148"/>
    </row>
    <row r="59" spans="3:11" ht="12.75" hidden="1" customHeight="1">
      <c r="C59" s="149"/>
      <c r="F59" s="150"/>
      <c r="G59" s="148"/>
      <c r="H59" s="148"/>
      <c r="I59" s="148"/>
      <c r="J59" s="148"/>
      <c r="K59" s="148"/>
    </row>
    <row r="60" spans="3:11" ht="12.75" hidden="1" customHeight="1">
      <c r="C60" s="149"/>
      <c r="F60" s="150"/>
      <c r="G60" s="148"/>
      <c r="H60" s="148"/>
      <c r="I60" s="148"/>
      <c r="J60" s="148"/>
      <c r="K60" s="148"/>
    </row>
    <row r="61" spans="3:11" ht="12.75" hidden="1" customHeight="1">
      <c r="C61" s="149"/>
      <c r="F61" s="150"/>
      <c r="G61" s="148"/>
      <c r="H61" s="148"/>
      <c r="I61" s="148"/>
      <c r="J61" s="148"/>
      <c r="K61" s="148"/>
    </row>
    <row r="62" spans="3:11" ht="12.75" hidden="1" customHeight="1">
      <c r="C62" s="149"/>
      <c r="F62" s="150"/>
      <c r="G62" s="148"/>
      <c r="H62" s="148"/>
      <c r="I62" s="148"/>
      <c r="J62" s="148"/>
      <c r="K62" s="148"/>
    </row>
    <row r="63" spans="3:11" ht="12.75" hidden="1" customHeight="1"/>
    <row r="64" spans="3:11" ht="12.75" hidden="1" customHeight="1"/>
    <row r="65" ht="12.75" hidden="1" customHeight="1"/>
    <row r="66" ht="12.75" hidden="1" customHeight="1"/>
    <row r="67" ht="12.75" hidden="1" customHeight="1"/>
    <row r="68" hidden="1"/>
    <row r="69" hidden="1"/>
    <row r="70" hidden="1"/>
  </sheetData>
  <sheetProtection password="DED7" sheet="1" objects="1"/>
  <mergeCells count="1">
    <mergeCell ref="H38:J38"/>
  </mergeCells>
  <hyperlinks>
    <hyperlink ref="I28" r:id="rId1"/>
  </hyperlinks>
  <pageMargins left="0.70866141732283472" right="0.70866141732283472" top="0.74803149606299213" bottom="0.74803149606299213" header="0.31496062992125984" footer="0.31496062992125984"/>
  <pageSetup paperSize="9" scale="68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olha1">
    <pageSetUpPr fitToPage="1"/>
  </sheetPr>
  <dimension ref="A1:P38"/>
  <sheetViews>
    <sheetView showGridLines="0" showRowColHeaders="0" tabSelected="1" zoomScaleNormal="100" workbookViewId="0">
      <selection activeCell="I5" sqref="I5"/>
    </sheetView>
  </sheetViews>
  <sheetFormatPr defaultColWidth="0" defaultRowHeight="15.75" zeroHeight="1"/>
  <cols>
    <col min="1" max="1" width="2.5703125" style="1" customWidth="1"/>
    <col min="2" max="2" width="6.85546875" style="1" customWidth="1"/>
    <col min="3" max="3" width="11.5703125" style="1" customWidth="1"/>
    <col min="4" max="4" width="15.85546875" style="1" customWidth="1"/>
    <col min="5" max="5" width="13.85546875" style="1" customWidth="1"/>
    <col min="6" max="6" width="8" style="1" customWidth="1"/>
    <col min="7" max="7" width="8.28515625" style="1" customWidth="1"/>
    <col min="8" max="9" width="11.5703125" style="1" customWidth="1"/>
    <col min="10" max="10" width="12.5703125" style="1" customWidth="1"/>
    <col min="11" max="11" width="8" style="1" customWidth="1"/>
    <col min="12" max="12" width="9.7109375" style="1" customWidth="1"/>
    <col min="13" max="13" width="5.7109375" style="1" customWidth="1"/>
    <col min="14" max="14" width="3.5703125" style="1" customWidth="1"/>
    <col min="15" max="16384" width="0" style="1" hidden="1"/>
  </cols>
  <sheetData>
    <row r="1" spans="1:1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ht="18.600000000000001" customHeight="1">
      <c r="A2" s="3"/>
      <c r="B2" s="4"/>
      <c r="C2" s="5"/>
      <c r="D2" s="5"/>
      <c r="E2" s="6"/>
      <c r="F2" s="7"/>
      <c r="G2" s="7"/>
      <c r="H2" s="7"/>
      <c r="I2" s="7"/>
      <c r="J2" s="7"/>
      <c r="K2" s="7"/>
      <c r="L2" s="7"/>
      <c r="M2" s="8"/>
    </row>
    <row r="3" spans="1:13">
      <c r="A3" s="3"/>
      <c r="B3" s="9"/>
      <c r="C3" s="10" t="s">
        <v>0</v>
      </c>
      <c r="D3" s="278" t="s">
        <v>1379</v>
      </c>
      <c r="E3" s="279"/>
      <c r="F3" s="279"/>
      <c r="G3" s="279"/>
      <c r="H3" s="279"/>
      <c r="I3" s="279"/>
      <c r="J3" s="280"/>
      <c r="K3" s="11"/>
      <c r="L3" s="2"/>
      <c r="M3" s="12"/>
    </row>
    <row r="4" spans="1:13" ht="7.5" customHeight="1">
      <c r="A4" s="3"/>
      <c r="B4" s="9"/>
      <c r="C4" s="13"/>
      <c r="D4" s="13"/>
      <c r="E4" s="13"/>
      <c r="F4" s="11"/>
      <c r="G4" s="11"/>
      <c r="H4" s="11"/>
      <c r="I4" s="11"/>
      <c r="J4" s="11"/>
      <c r="K4" s="11"/>
      <c r="L4" s="2"/>
      <c r="M4" s="12"/>
    </row>
    <row r="5" spans="1:13">
      <c r="A5" s="2"/>
      <c r="B5" s="14"/>
      <c r="C5" s="11" t="s">
        <v>1</v>
      </c>
      <c r="D5" s="262">
        <v>2014</v>
      </c>
      <c r="E5" s="15" t="s">
        <v>2</v>
      </c>
      <c r="F5" s="281" t="s">
        <v>3</v>
      </c>
      <c r="G5" s="282"/>
      <c r="H5" s="263"/>
      <c r="I5" s="263"/>
      <c r="J5" s="263"/>
      <c r="K5" s="263"/>
      <c r="L5" s="263"/>
      <c r="M5" s="264"/>
    </row>
    <row r="6" spans="1:13" ht="8.25" customHeight="1">
      <c r="A6" s="2"/>
      <c r="B6" s="14"/>
      <c r="C6" s="11"/>
      <c r="D6" s="11"/>
      <c r="E6" s="11"/>
      <c r="F6" s="11"/>
      <c r="G6" s="11"/>
      <c r="H6" s="263"/>
      <c r="I6" s="263"/>
      <c r="J6" s="263"/>
      <c r="K6" s="263"/>
      <c r="L6" s="263"/>
      <c r="M6" s="264"/>
    </row>
    <row r="7" spans="1:13">
      <c r="A7" s="2"/>
      <c r="B7" s="14"/>
      <c r="C7" s="11" t="s">
        <v>1382</v>
      </c>
      <c r="D7" s="283">
        <v>999999999</v>
      </c>
      <c r="E7" s="284"/>
      <c r="F7" s="266"/>
      <c r="G7" s="263"/>
      <c r="H7" s="265" t="s">
        <v>1383</v>
      </c>
      <c r="I7" s="281" t="s">
        <v>4</v>
      </c>
      <c r="J7" s="285"/>
      <c r="K7" s="282"/>
      <c r="M7" s="264"/>
    </row>
    <row r="8" spans="1:13" ht="10.35" customHeight="1">
      <c r="A8" s="2"/>
      <c r="B8" s="14"/>
      <c r="C8" s="11"/>
      <c r="D8" s="11"/>
      <c r="E8" s="11"/>
      <c r="F8" s="11"/>
      <c r="G8" s="11"/>
      <c r="H8" s="263"/>
      <c r="M8" s="264"/>
    </row>
    <row r="9" spans="1:13">
      <c r="A9" s="2"/>
      <c r="B9" s="14"/>
      <c r="H9" s="263"/>
      <c r="I9" s="263"/>
      <c r="J9" s="263"/>
      <c r="K9" s="263"/>
      <c r="L9" s="263"/>
      <c r="M9" s="264"/>
    </row>
    <row r="10" spans="1:13">
      <c r="A10" s="2"/>
      <c r="B10" s="14"/>
      <c r="C10" s="267"/>
      <c r="D10" s="267"/>
      <c r="E10" s="267"/>
      <c r="F10" s="267"/>
      <c r="G10" s="267"/>
      <c r="H10" s="268"/>
      <c r="I10" s="268"/>
      <c r="J10" s="268"/>
      <c r="K10" s="263"/>
      <c r="L10" s="263"/>
      <c r="M10" s="264"/>
    </row>
    <row r="11" spans="1:13" ht="16.5" thickBot="1">
      <c r="A11" s="2"/>
      <c r="B11" s="14"/>
      <c r="C11" s="286" t="s">
        <v>1313</v>
      </c>
      <c r="D11" s="286"/>
      <c r="E11" s="287"/>
      <c r="F11" s="267"/>
      <c r="G11" s="288" t="s">
        <v>1341</v>
      </c>
      <c r="H11" s="288"/>
      <c r="I11" s="288"/>
      <c r="J11" s="289"/>
      <c r="K11" s="11"/>
      <c r="L11" s="11"/>
      <c r="M11" s="12"/>
    </row>
    <row r="12" spans="1:13">
      <c r="A12" s="2"/>
      <c r="B12" s="14"/>
      <c r="C12" s="269"/>
      <c r="D12" s="269"/>
      <c r="E12" s="269"/>
      <c r="F12" s="267"/>
      <c r="G12" s="269"/>
      <c r="H12" s="269"/>
      <c r="I12" s="269"/>
      <c r="J12" s="270"/>
      <c r="K12" s="11"/>
      <c r="L12" s="11"/>
      <c r="M12" s="12"/>
    </row>
    <row r="13" spans="1:13" ht="16.5" thickBot="1">
      <c r="A13" s="2"/>
      <c r="B13" s="14"/>
      <c r="C13" s="286" t="s">
        <v>1312</v>
      </c>
      <c r="D13" s="286"/>
      <c r="E13" s="287"/>
      <c r="F13" s="267"/>
      <c r="G13" s="288" t="s">
        <v>1314</v>
      </c>
      <c r="H13" s="288"/>
      <c r="I13" s="288"/>
      <c r="J13" s="289"/>
      <c r="K13" s="11"/>
      <c r="L13" s="11"/>
      <c r="M13" s="12"/>
    </row>
    <row r="14" spans="1:13">
      <c r="A14" s="2"/>
      <c r="B14" s="14"/>
      <c r="C14" s="269"/>
      <c r="D14" s="269"/>
      <c r="E14" s="269"/>
      <c r="F14" s="267"/>
      <c r="G14" s="267"/>
      <c r="H14" s="267"/>
      <c r="I14" s="267"/>
      <c r="J14" s="267"/>
      <c r="K14" s="11"/>
      <c r="L14" s="11"/>
      <c r="M14" s="12"/>
    </row>
    <row r="15" spans="1:13" ht="16.5" thickBot="1">
      <c r="A15" s="2"/>
      <c r="B15" s="14"/>
      <c r="C15" s="286" t="s">
        <v>1315</v>
      </c>
      <c r="D15" s="286"/>
      <c r="E15" s="287"/>
      <c r="F15" s="267"/>
      <c r="G15" s="288" t="s">
        <v>1348</v>
      </c>
      <c r="H15" s="288"/>
      <c r="I15" s="288"/>
      <c r="J15" s="289"/>
      <c r="K15" s="11"/>
      <c r="L15" s="2"/>
      <c r="M15" s="12"/>
    </row>
    <row r="16" spans="1:13">
      <c r="A16" s="2"/>
      <c r="B16" s="14"/>
      <c r="C16" s="269"/>
      <c r="D16" s="269"/>
      <c r="E16" s="269"/>
      <c r="F16" s="267"/>
      <c r="G16" s="267"/>
      <c r="H16" s="267"/>
      <c r="I16" s="267"/>
      <c r="J16" s="267"/>
      <c r="K16" s="11"/>
      <c r="L16" s="2"/>
      <c r="M16" s="12"/>
    </row>
    <row r="17" spans="1:16" ht="16.5" thickBot="1">
      <c r="A17" s="2"/>
      <c r="B17" s="14"/>
      <c r="C17" s="286" t="s">
        <v>1373</v>
      </c>
      <c r="D17" s="286"/>
      <c r="E17" s="287"/>
      <c r="F17" s="267"/>
      <c r="G17" s="288" t="s">
        <v>1376</v>
      </c>
      <c r="H17" s="288"/>
      <c r="I17" s="288"/>
      <c r="J17" s="289"/>
      <c r="K17" s="11"/>
      <c r="L17" s="2"/>
      <c r="M17" s="12"/>
    </row>
    <row r="18" spans="1:16">
      <c r="A18" s="2"/>
      <c r="B18" s="14"/>
      <c r="C18" s="269"/>
      <c r="D18" s="269"/>
      <c r="E18" s="269"/>
      <c r="F18" s="267"/>
      <c r="G18" s="271"/>
      <c r="H18" s="269"/>
      <c r="I18" s="269"/>
      <c r="J18" s="272"/>
      <c r="K18" s="11"/>
      <c r="L18" s="2"/>
      <c r="M18" s="12"/>
    </row>
    <row r="19" spans="1:16" ht="16.5" thickBot="1">
      <c r="A19" s="2"/>
      <c r="B19" s="14"/>
      <c r="C19" s="286" t="s">
        <v>1374</v>
      </c>
      <c r="D19" s="286"/>
      <c r="E19" s="287"/>
      <c r="F19" s="267"/>
      <c r="G19" s="288" t="s">
        <v>1316</v>
      </c>
      <c r="H19" s="288"/>
      <c r="I19" s="288"/>
      <c r="J19" s="289"/>
      <c r="K19" s="11"/>
      <c r="L19" s="11"/>
      <c r="M19" s="16"/>
      <c r="N19" s="11"/>
      <c r="O19" s="11"/>
      <c r="P19" s="11"/>
    </row>
    <row r="20" spans="1:16">
      <c r="A20" s="2"/>
      <c r="B20" s="17"/>
      <c r="C20" s="271"/>
      <c r="D20" s="271"/>
      <c r="E20" s="271"/>
      <c r="F20" s="273"/>
      <c r="G20" s="272"/>
      <c r="H20" s="272"/>
      <c r="I20" s="272"/>
      <c r="J20" s="272"/>
      <c r="K20" s="11"/>
      <c r="L20" s="11"/>
      <c r="M20" s="16"/>
      <c r="N20" s="11"/>
      <c r="O20" s="11"/>
      <c r="P20" s="11"/>
    </row>
    <row r="21" spans="1:16" ht="16.5" thickBot="1">
      <c r="A21" s="2"/>
      <c r="B21" s="17"/>
      <c r="C21" s="286" t="s">
        <v>1375</v>
      </c>
      <c r="D21" s="286"/>
      <c r="E21" s="287"/>
      <c r="F21" s="267"/>
      <c r="G21" s="274"/>
      <c r="H21" s="275"/>
      <c r="I21" s="275"/>
      <c r="J21" s="276"/>
      <c r="K21" s="11"/>
      <c r="L21" s="11"/>
      <c r="M21" s="16"/>
      <c r="N21" s="11"/>
      <c r="O21" s="11"/>
      <c r="P21" s="11"/>
    </row>
    <row r="22" spans="1:16">
      <c r="A22" s="2"/>
      <c r="B22" s="17"/>
      <c r="C22" s="147"/>
      <c r="D22" s="147"/>
      <c r="E22" s="147"/>
      <c r="F22" s="11"/>
      <c r="G22" s="241"/>
      <c r="H22" s="240" t="s">
        <v>1317</v>
      </c>
      <c r="I22" s="11"/>
      <c r="J22" s="242"/>
      <c r="K22" s="11"/>
      <c r="L22" s="11"/>
      <c r="M22" s="16"/>
      <c r="N22" s="11"/>
      <c r="O22" s="11"/>
      <c r="P22" s="11"/>
    </row>
    <row r="23" spans="1:16">
      <c r="A23" s="2"/>
      <c r="B23" s="14"/>
      <c r="F23" s="11"/>
      <c r="G23" s="241"/>
      <c r="H23" s="11" t="s">
        <v>1318</v>
      </c>
      <c r="I23" s="11"/>
      <c r="J23" s="242"/>
      <c r="K23" s="11"/>
      <c r="L23" s="11"/>
      <c r="M23" s="16"/>
      <c r="N23" s="11"/>
      <c r="O23" s="11"/>
      <c r="P23" s="11"/>
    </row>
    <row r="24" spans="1:16">
      <c r="A24" s="2"/>
      <c r="B24" s="14"/>
      <c r="F24" s="11"/>
      <c r="G24" s="241"/>
      <c r="H24" s="239" t="s">
        <v>1319</v>
      </c>
      <c r="I24" s="11"/>
      <c r="J24" s="242"/>
      <c r="K24" s="11"/>
      <c r="L24" s="11"/>
      <c r="M24" s="16"/>
      <c r="N24" s="11"/>
      <c r="O24" s="11"/>
      <c r="P24" s="11"/>
    </row>
    <row r="25" spans="1:16">
      <c r="A25" s="2"/>
      <c r="B25" s="14"/>
      <c r="F25" s="11"/>
      <c r="G25" s="243"/>
      <c r="H25" s="244"/>
      <c r="I25" s="244"/>
      <c r="J25" s="245"/>
      <c r="K25" s="11"/>
      <c r="M25" s="16"/>
      <c r="N25" s="11"/>
      <c r="O25" s="11"/>
      <c r="P25" s="11"/>
    </row>
    <row r="26" spans="1:16">
      <c r="A26" s="2"/>
      <c r="B26" s="14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6"/>
      <c r="N26" s="11"/>
      <c r="O26" s="11"/>
      <c r="P26" s="11"/>
    </row>
    <row r="27" spans="1:16">
      <c r="A27" s="2"/>
      <c r="B27" s="14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6"/>
      <c r="N27" s="11"/>
      <c r="O27" s="11"/>
      <c r="P27" s="11"/>
    </row>
    <row r="28" spans="1:16">
      <c r="A28" s="2"/>
      <c r="B28" s="14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6"/>
      <c r="N28" s="11"/>
      <c r="O28" s="11"/>
      <c r="P28" s="11"/>
    </row>
    <row r="29" spans="1:16" ht="18">
      <c r="A29" s="2"/>
      <c r="B29" s="14"/>
      <c r="C29" s="11"/>
      <c r="D29" s="11"/>
      <c r="E29" s="11"/>
      <c r="F29" s="11"/>
      <c r="G29" s="11"/>
      <c r="H29" s="11"/>
      <c r="I29" s="11"/>
      <c r="J29" s="11"/>
      <c r="K29" s="11"/>
      <c r="L29" s="259" t="s">
        <v>1389</v>
      </c>
      <c r="M29" s="16"/>
      <c r="N29" s="11"/>
      <c r="O29" s="11"/>
      <c r="P29" s="11"/>
    </row>
    <row r="30" spans="1:16" ht="16.5" thickBot="1">
      <c r="A30" s="2"/>
      <c r="B30" s="19"/>
      <c r="C30" s="20"/>
      <c r="D30" s="21"/>
      <c r="E30" s="21"/>
      <c r="F30" s="21"/>
      <c r="G30" s="21"/>
      <c r="H30" s="21"/>
      <c r="I30" s="21"/>
      <c r="J30" s="22"/>
      <c r="K30" s="22"/>
      <c r="L30" s="22"/>
      <c r="M30" s="23"/>
      <c r="N30" s="11"/>
      <c r="O30" s="11"/>
      <c r="P30" s="11"/>
    </row>
    <row r="31" spans="1:16">
      <c r="A31" s="2"/>
      <c r="B31" s="11"/>
      <c r="C31" s="24"/>
      <c r="D31" s="18"/>
      <c r="E31" s="18"/>
      <c r="F31" s="18"/>
      <c r="G31" s="18"/>
      <c r="H31" s="18"/>
      <c r="I31" s="11"/>
      <c r="J31" s="18"/>
      <c r="K31" s="18"/>
      <c r="L31" s="18"/>
      <c r="M31" s="18"/>
      <c r="N31" s="11"/>
      <c r="O31" s="11"/>
      <c r="P31" s="11"/>
    </row>
    <row r="32" spans="1:16">
      <c r="A32" s="2"/>
      <c r="B32" s="11"/>
      <c r="C32" s="18"/>
      <c r="D32" s="18"/>
      <c r="E32" s="18"/>
      <c r="F32" s="18"/>
      <c r="G32" s="18"/>
      <c r="H32" s="11"/>
      <c r="I32" s="11"/>
      <c r="J32" s="11"/>
      <c r="K32" s="11"/>
      <c r="L32" s="11"/>
      <c r="M32" s="11"/>
      <c r="N32" s="11"/>
      <c r="O32" s="11"/>
      <c r="P32" s="11"/>
    </row>
    <row r="33" spans="1:13" hidden="1">
      <c r="A33" s="2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2"/>
      <c r="M33" s="25"/>
    </row>
    <row r="34" spans="1:13" hidden="1">
      <c r="A34" s="2"/>
      <c r="B34" s="11"/>
      <c r="C34" s="18"/>
      <c r="D34" s="18"/>
      <c r="E34" s="18"/>
      <c r="F34" s="11"/>
      <c r="G34" s="11"/>
      <c r="H34" s="11"/>
      <c r="I34" s="11"/>
      <c r="J34" s="11"/>
      <c r="K34" s="11"/>
      <c r="L34" s="2"/>
      <c r="M34" s="25"/>
    </row>
    <row r="35" spans="1:13" hidden="1">
      <c r="A35" s="2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2"/>
      <c r="M35" s="25"/>
    </row>
    <row r="36" spans="1:13" hidden="1">
      <c r="A36" s="2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25"/>
    </row>
    <row r="37" spans="1:13" hidden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3" hidden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</sheetData>
  <sheetProtection password="DED7" sheet="1"/>
  <mergeCells count="15">
    <mergeCell ref="C13:E13"/>
    <mergeCell ref="G13:J13"/>
    <mergeCell ref="G17:J17"/>
    <mergeCell ref="G15:J15"/>
    <mergeCell ref="C15:E15"/>
    <mergeCell ref="C17:E17"/>
    <mergeCell ref="C19:E19"/>
    <mergeCell ref="C21:E21"/>
    <mergeCell ref="G19:J19"/>
    <mergeCell ref="D3:J3"/>
    <mergeCell ref="F5:G5"/>
    <mergeCell ref="D7:E7"/>
    <mergeCell ref="I7:K7"/>
    <mergeCell ref="C11:E11"/>
    <mergeCell ref="G11:J11"/>
  </mergeCells>
  <hyperlinks>
    <hyperlink ref="C11:E11" location="'Balancete Ano'!A1" display="Balancete do ano"/>
    <hyperlink ref="G13:I13" location="Balanço!A1" display="Balanço"/>
    <hyperlink ref="G15:I15" location="'Demonstração Resultados'!A1" display="Demonstração dos resultados"/>
    <hyperlink ref="C15:E15" location="EXTRA!A1" display="Mapa de introdução para fluxos de caixa"/>
    <hyperlink ref="C17:E17" location="ACTOPR!A1" display="Demonstração dos fluxos operacionais"/>
    <hyperlink ref="C19:E19" location="ACTINV!A1" display="Demonstração de fluxos de investimento"/>
    <hyperlink ref="C21:E21" location="ACTFIN!A1" display="Demonstração dos fluxos de financiamento"/>
    <hyperlink ref="G17:I17" location="'Fluxos de Caixa'!A1" display="Demonstração dos fluxos de caixa"/>
    <hyperlink ref="G19:I19" location="'Mapa Erros'!A1" display="Mapa de controlo de erros"/>
    <hyperlink ref="H24" r:id="rId1"/>
    <hyperlink ref="L29" location="Versão!A1" display="Versão 02"/>
    <hyperlink ref="G11:I11" location="Instrucoes!CD1" display="Instruções de preenchimento"/>
    <hyperlink ref="C13:E13" location="'Balancete ano anterior'!A1" display="Balancete do ano anterior"/>
  </hyperlinks>
  <pageMargins left="0.78740157480314965" right="0.27559055118110237" top="0.35433070866141736" bottom="0.39370078740157483" header="0.51181102362204722" footer="0.51181102362204722"/>
  <pageSetup paperSize="9" scale="48" orientation="portrait" useFirstPageNumber="1" horizontalDpi="300" verticalDpi="300" r:id="rId2"/>
  <headerFooter alignWithMargins="0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olha2"/>
  <dimension ref="A1:IV692"/>
  <sheetViews>
    <sheetView showGridLines="0" showRowColHeaders="0" zoomScaleNormal="100" workbookViewId="0">
      <pane ySplit="4" topLeftCell="A5" activePane="bottomLeft" state="frozen"/>
      <selection pane="bottomLeft" activeCell="A4" sqref="A4"/>
    </sheetView>
  </sheetViews>
  <sheetFormatPr defaultColWidth="11.5703125" defaultRowHeight="12.75"/>
  <cols>
    <col min="1" max="1" width="11.5703125" style="26" customWidth="1"/>
    <col min="2" max="2" width="4.7109375" style="26" hidden="1" customWidth="1"/>
    <col min="3" max="3" width="78.42578125" style="27" bestFit="1" customWidth="1"/>
    <col min="4" max="5" width="15.7109375" style="27" customWidth="1"/>
    <col min="6" max="6" width="12.5703125" style="28" customWidth="1"/>
    <col min="7" max="16384" width="11.5703125" style="27"/>
  </cols>
  <sheetData>
    <row r="1" spans="1:10">
      <c r="A1" s="29" t="s">
        <v>0</v>
      </c>
      <c r="C1" s="27" t="str">
        <f>Índice!D3</f>
        <v>Empresa ABC, Lda.</v>
      </c>
    </row>
    <row r="2" spans="1:10" ht="15.75">
      <c r="A2" s="29" t="s">
        <v>1</v>
      </c>
      <c r="C2" s="26">
        <f>Índice!D5</f>
        <v>2014</v>
      </c>
      <c r="D2" s="30"/>
      <c r="E2" s="31"/>
    </row>
    <row r="3" spans="1:10">
      <c r="A3" s="29" t="s">
        <v>2</v>
      </c>
      <c r="C3" s="27" t="str">
        <f>Índice!F5</f>
        <v>Dezembro</v>
      </c>
    </row>
    <row r="4" spans="1:10">
      <c r="A4" s="261" t="s">
        <v>5</v>
      </c>
      <c r="B4" s="261"/>
      <c r="C4" s="261" t="s">
        <v>6</v>
      </c>
      <c r="D4" s="261" t="s">
        <v>7</v>
      </c>
      <c r="E4" s="261" t="s">
        <v>8</v>
      </c>
      <c r="F4" s="261" t="s">
        <v>9</v>
      </c>
    </row>
    <row r="5" spans="1:10" s="32" customFormat="1">
      <c r="A5" s="32" t="s">
        <v>10</v>
      </c>
      <c r="B5" s="32" t="s">
        <v>11</v>
      </c>
      <c r="C5" s="32" t="s">
        <v>12</v>
      </c>
      <c r="D5" s="211"/>
      <c r="E5" s="211"/>
      <c r="F5" s="33">
        <f t="shared" ref="F5:F68" si="0">D5-E5</f>
        <v>0</v>
      </c>
    </row>
    <row r="6" spans="1:10" s="32" customFormat="1">
      <c r="A6" s="32" t="s">
        <v>13</v>
      </c>
      <c r="B6" s="32" t="s">
        <v>11</v>
      </c>
      <c r="C6" s="32" t="s">
        <v>14</v>
      </c>
      <c r="D6" s="211"/>
      <c r="E6" s="211"/>
      <c r="F6" s="33">
        <f t="shared" si="0"/>
        <v>0</v>
      </c>
    </row>
    <row r="7" spans="1:10" s="32" customFormat="1">
      <c r="A7" s="32" t="s">
        <v>15</v>
      </c>
      <c r="B7" s="32" t="s">
        <v>11</v>
      </c>
      <c r="C7" s="32" t="s">
        <v>16</v>
      </c>
      <c r="D7" s="211"/>
      <c r="E7" s="211"/>
      <c r="F7" s="33">
        <f t="shared" si="0"/>
        <v>0</v>
      </c>
    </row>
    <row r="8" spans="1:10" s="32" customFormat="1">
      <c r="A8" s="32" t="s">
        <v>17</v>
      </c>
      <c r="C8" s="32" t="s">
        <v>18</v>
      </c>
      <c r="D8" s="33">
        <f>D9+D12+D15</f>
        <v>0</v>
      </c>
      <c r="E8" s="33">
        <f>E9+E12+E15</f>
        <v>0</v>
      </c>
      <c r="F8" s="33">
        <f t="shared" si="0"/>
        <v>0</v>
      </c>
    </row>
    <row r="9" spans="1:10">
      <c r="A9" s="27" t="s">
        <v>19</v>
      </c>
      <c r="B9" s="27"/>
      <c r="C9" s="34" t="s">
        <v>20</v>
      </c>
      <c r="D9" s="28">
        <f>SUM(D10:D11)</f>
        <v>0</v>
      </c>
      <c r="E9" s="28">
        <f>SUM(E10:E11)</f>
        <v>0</v>
      </c>
      <c r="F9" s="28">
        <f t="shared" si="0"/>
        <v>0</v>
      </c>
      <c r="H9" s="32"/>
      <c r="I9" s="32"/>
      <c r="J9" s="32"/>
    </row>
    <row r="10" spans="1:10">
      <c r="A10" s="27" t="s">
        <v>21</v>
      </c>
      <c r="B10" s="27" t="s">
        <v>11</v>
      </c>
      <c r="C10" s="35" t="s">
        <v>22</v>
      </c>
      <c r="D10" s="211"/>
      <c r="E10" s="211"/>
      <c r="F10" s="28">
        <f t="shared" si="0"/>
        <v>0</v>
      </c>
      <c r="H10" s="32"/>
      <c r="I10" s="32"/>
      <c r="J10" s="32"/>
    </row>
    <row r="11" spans="1:10">
      <c r="A11" s="27" t="s">
        <v>23</v>
      </c>
      <c r="B11" s="27" t="s">
        <v>11</v>
      </c>
      <c r="C11" s="35" t="s">
        <v>24</v>
      </c>
      <c r="D11" s="211"/>
      <c r="E11" s="211"/>
      <c r="F11" s="28">
        <f t="shared" si="0"/>
        <v>0</v>
      </c>
      <c r="H11" s="32"/>
      <c r="I11" s="32"/>
      <c r="J11" s="32"/>
    </row>
    <row r="12" spans="1:10">
      <c r="A12" s="27" t="s">
        <v>25</v>
      </c>
      <c r="B12" s="27"/>
      <c r="C12" s="34" t="s">
        <v>26</v>
      </c>
      <c r="D12" s="28">
        <f>SUM(D13:D14)</f>
        <v>0</v>
      </c>
      <c r="E12" s="28">
        <f>SUM(E13:E14)</f>
        <v>0</v>
      </c>
      <c r="F12" s="28">
        <f t="shared" si="0"/>
        <v>0</v>
      </c>
      <c r="H12" s="32"/>
      <c r="I12" s="32"/>
      <c r="J12" s="32"/>
    </row>
    <row r="13" spans="1:10">
      <c r="A13" s="27" t="s">
        <v>27</v>
      </c>
      <c r="B13" s="27" t="s">
        <v>11</v>
      </c>
      <c r="C13" s="35" t="s">
        <v>28</v>
      </c>
      <c r="D13" s="211"/>
      <c r="E13" s="211"/>
      <c r="F13" s="28">
        <f t="shared" si="0"/>
        <v>0</v>
      </c>
      <c r="H13" s="32"/>
      <c r="I13" s="32"/>
      <c r="J13" s="32"/>
    </row>
    <row r="14" spans="1:10">
      <c r="A14" s="27" t="s">
        <v>29</v>
      </c>
      <c r="B14" s="27" t="s">
        <v>11</v>
      </c>
      <c r="C14" s="35" t="s">
        <v>30</v>
      </c>
      <c r="D14" s="211"/>
      <c r="E14" s="211"/>
      <c r="F14" s="28">
        <f t="shared" si="0"/>
        <v>0</v>
      </c>
      <c r="H14" s="32"/>
      <c r="I14" s="32"/>
      <c r="J14" s="32"/>
    </row>
    <row r="15" spans="1:10">
      <c r="A15" s="27" t="s">
        <v>31</v>
      </c>
      <c r="B15" s="27"/>
      <c r="C15" s="34" t="s">
        <v>32</v>
      </c>
      <c r="D15" s="28">
        <f>SUM(D16:D17)</f>
        <v>0</v>
      </c>
      <c r="E15" s="28">
        <f>SUM(E16:E17)</f>
        <v>0</v>
      </c>
      <c r="F15" s="28">
        <f t="shared" si="0"/>
        <v>0</v>
      </c>
      <c r="H15" s="32"/>
      <c r="I15" s="32"/>
      <c r="J15" s="32"/>
    </row>
    <row r="16" spans="1:10">
      <c r="A16" s="27" t="s">
        <v>33</v>
      </c>
      <c r="B16" s="27" t="s">
        <v>11</v>
      </c>
      <c r="C16" s="35" t="s">
        <v>34</v>
      </c>
      <c r="D16" s="211"/>
      <c r="E16" s="211"/>
      <c r="F16" s="28">
        <f t="shared" si="0"/>
        <v>0</v>
      </c>
      <c r="H16" s="32"/>
      <c r="I16" s="32"/>
      <c r="J16" s="32"/>
    </row>
    <row r="17" spans="1:10">
      <c r="A17" s="27" t="s">
        <v>35</v>
      </c>
      <c r="B17" s="27" t="s">
        <v>11</v>
      </c>
      <c r="C17" s="35" t="s">
        <v>36</v>
      </c>
      <c r="D17" s="211"/>
      <c r="E17" s="211"/>
      <c r="F17" s="28">
        <f t="shared" si="0"/>
        <v>0</v>
      </c>
      <c r="H17" s="32"/>
      <c r="I17" s="32"/>
      <c r="J17" s="32"/>
    </row>
    <row r="18" spans="1:10" s="32" customFormat="1">
      <c r="A18" s="32" t="s">
        <v>37</v>
      </c>
      <c r="C18" s="32" t="s">
        <v>38</v>
      </c>
      <c r="D18" s="33">
        <f>D19+D26+D33+D34+D35+D36</f>
        <v>0</v>
      </c>
      <c r="E18" s="33">
        <f>E19+E26+E33+E34+E35+E36</f>
        <v>0</v>
      </c>
      <c r="F18" s="33">
        <f t="shared" si="0"/>
        <v>0</v>
      </c>
    </row>
    <row r="19" spans="1:10">
      <c r="A19" s="27" t="s">
        <v>39</v>
      </c>
      <c r="B19" s="27"/>
      <c r="C19" s="34" t="s">
        <v>40</v>
      </c>
      <c r="D19" s="28">
        <f>SUM(D20:D25)</f>
        <v>0</v>
      </c>
      <c r="E19" s="28">
        <f>SUM(E20:E25)</f>
        <v>0</v>
      </c>
      <c r="F19" s="28">
        <f t="shared" si="0"/>
        <v>0</v>
      </c>
      <c r="H19" s="32"/>
      <c r="I19" s="32"/>
      <c r="J19" s="32"/>
    </row>
    <row r="20" spans="1:10">
      <c r="A20" s="27" t="s">
        <v>41</v>
      </c>
      <c r="B20" s="27" t="s">
        <v>11</v>
      </c>
      <c r="C20" s="35" t="s">
        <v>42</v>
      </c>
      <c r="D20" s="211"/>
      <c r="E20" s="211"/>
      <c r="F20" s="28">
        <f t="shared" si="0"/>
        <v>0</v>
      </c>
      <c r="H20" s="32"/>
      <c r="I20" s="32"/>
      <c r="J20" s="32"/>
    </row>
    <row r="21" spans="1:10">
      <c r="A21" s="27" t="s">
        <v>43</v>
      </c>
      <c r="B21" s="27" t="s">
        <v>11</v>
      </c>
      <c r="C21" s="35" t="s">
        <v>44</v>
      </c>
      <c r="D21" s="211"/>
      <c r="E21" s="211"/>
      <c r="F21" s="28">
        <f t="shared" si="0"/>
        <v>0</v>
      </c>
      <c r="H21" s="32"/>
      <c r="I21" s="32"/>
      <c r="J21" s="32"/>
    </row>
    <row r="22" spans="1:10">
      <c r="A22" s="27" t="s">
        <v>45</v>
      </c>
      <c r="B22" s="27" t="s">
        <v>11</v>
      </c>
      <c r="C22" s="35" t="s">
        <v>46</v>
      </c>
      <c r="D22" s="211"/>
      <c r="E22" s="211"/>
      <c r="F22" s="28">
        <f t="shared" si="0"/>
        <v>0</v>
      </c>
      <c r="H22" s="32"/>
      <c r="I22" s="32"/>
      <c r="J22" s="32"/>
    </row>
    <row r="23" spans="1:10">
      <c r="A23" s="27" t="s">
        <v>47</v>
      </c>
      <c r="B23" s="27" t="s">
        <v>11</v>
      </c>
      <c r="C23" s="35" t="s">
        <v>48</v>
      </c>
      <c r="D23" s="211"/>
      <c r="E23" s="211"/>
      <c r="F23" s="28">
        <f t="shared" si="0"/>
        <v>0</v>
      </c>
      <c r="H23" s="32"/>
      <c r="I23" s="32"/>
      <c r="J23" s="32"/>
    </row>
    <row r="24" spans="1:10">
      <c r="A24" s="27" t="s">
        <v>49</v>
      </c>
      <c r="B24" s="27" t="s">
        <v>11</v>
      </c>
      <c r="C24" s="35" t="s">
        <v>50</v>
      </c>
      <c r="D24" s="211"/>
      <c r="E24" s="211"/>
      <c r="F24" s="28">
        <f t="shared" si="0"/>
        <v>0</v>
      </c>
      <c r="H24" s="32"/>
      <c r="I24" s="32"/>
      <c r="J24" s="32"/>
    </row>
    <row r="25" spans="1:10">
      <c r="A25" s="27" t="s">
        <v>51</v>
      </c>
      <c r="B25" s="27" t="s">
        <v>11</v>
      </c>
      <c r="C25" s="35" t="s">
        <v>52</v>
      </c>
      <c r="D25" s="211"/>
      <c r="E25" s="211"/>
      <c r="F25" s="28">
        <f t="shared" si="0"/>
        <v>0</v>
      </c>
      <c r="H25" s="32"/>
      <c r="I25" s="32"/>
      <c r="J25" s="32"/>
    </row>
    <row r="26" spans="1:10">
      <c r="A26" s="27" t="s">
        <v>53</v>
      </c>
      <c r="B26" s="27"/>
      <c r="C26" s="34" t="s">
        <v>54</v>
      </c>
      <c r="D26" s="28">
        <f>SUM(D27:D32)</f>
        <v>0</v>
      </c>
      <c r="E26" s="28">
        <f>SUM(E27:E32)</f>
        <v>0</v>
      </c>
      <c r="F26" s="28">
        <f t="shared" si="0"/>
        <v>0</v>
      </c>
      <c r="H26" s="32"/>
      <c r="I26" s="32"/>
      <c r="J26" s="32"/>
    </row>
    <row r="27" spans="1:10">
      <c r="A27" s="27" t="s">
        <v>55</v>
      </c>
      <c r="B27" s="27" t="s">
        <v>11</v>
      </c>
      <c r="C27" s="35" t="s">
        <v>42</v>
      </c>
      <c r="D27" s="211"/>
      <c r="E27" s="211"/>
      <c r="F27" s="28">
        <f t="shared" si="0"/>
        <v>0</v>
      </c>
      <c r="H27" s="32"/>
      <c r="I27" s="32"/>
      <c r="J27" s="32"/>
    </row>
    <row r="28" spans="1:10">
      <c r="A28" s="27" t="s">
        <v>56</v>
      </c>
      <c r="B28" s="27" t="s">
        <v>11</v>
      </c>
      <c r="C28" s="35" t="s">
        <v>44</v>
      </c>
      <c r="D28" s="211"/>
      <c r="E28" s="211"/>
      <c r="F28" s="28">
        <f t="shared" si="0"/>
        <v>0</v>
      </c>
      <c r="H28" s="32"/>
      <c r="I28" s="32"/>
      <c r="J28" s="32"/>
    </row>
    <row r="29" spans="1:10">
      <c r="A29" s="27" t="s">
        <v>57</v>
      </c>
      <c r="B29" s="27" t="s">
        <v>11</v>
      </c>
      <c r="C29" s="35" t="s">
        <v>46</v>
      </c>
      <c r="D29" s="211"/>
      <c r="E29" s="211"/>
      <c r="F29" s="28">
        <f t="shared" si="0"/>
        <v>0</v>
      </c>
      <c r="H29" s="32"/>
      <c r="I29" s="32"/>
      <c r="J29" s="32"/>
    </row>
    <row r="30" spans="1:10">
      <c r="A30" s="27" t="s">
        <v>58</v>
      </c>
      <c r="B30" s="27" t="s">
        <v>11</v>
      </c>
      <c r="C30" s="35" t="s">
        <v>48</v>
      </c>
      <c r="D30" s="211"/>
      <c r="E30" s="211"/>
      <c r="F30" s="28">
        <f t="shared" si="0"/>
        <v>0</v>
      </c>
      <c r="H30" s="32"/>
      <c r="I30" s="32"/>
      <c r="J30" s="32"/>
    </row>
    <row r="31" spans="1:10">
      <c r="A31" s="27" t="s">
        <v>59</v>
      </c>
      <c r="B31" s="27" t="s">
        <v>11</v>
      </c>
      <c r="C31" s="35" t="s">
        <v>50</v>
      </c>
      <c r="D31" s="211"/>
      <c r="E31" s="211"/>
      <c r="F31" s="28">
        <f t="shared" si="0"/>
        <v>0</v>
      </c>
      <c r="H31" s="32"/>
      <c r="I31" s="32"/>
      <c r="J31" s="32"/>
    </row>
    <row r="32" spans="1:10">
      <c r="A32" s="27" t="s">
        <v>60</v>
      </c>
      <c r="B32" s="27" t="s">
        <v>11</v>
      </c>
      <c r="C32" s="35" t="s">
        <v>52</v>
      </c>
      <c r="D32" s="211"/>
      <c r="E32" s="211"/>
      <c r="F32" s="28">
        <f t="shared" si="0"/>
        <v>0</v>
      </c>
      <c r="H32" s="32"/>
      <c r="I32" s="32"/>
      <c r="J32" s="32"/>
    </row>
    <row r="33" spans="1:10">
      <c r="A33" s="27" t="s">
        <v>61</v>
      </c>
      <c r="B33" s="27" t="s">
        <v>11</v>
      </c>
      <c r="C33" s="34" t="s">
        <v>62</v>
      </c>
      <c r="D33" s="211"/>
      <c r="E33" s="211"/>
      <c r="F33" s="28">
        <f t="shared" si="0"/>
        <v>0</v>
      </c>
      <c r="H33" s="32"/>
      <c r="I33" s="32"/>
      <c r="J33" s="32"/>
    </row>
    <row r="34" spans="1:10">
      <c r="A34" s="27" t="s">
        <v>63</v>
      </c>
      <c r="B34" s="27" t="s">
        <v>11</v>
      </c>
      <c r="C34" s="34" t="s">
        <v>64</v>
      </c>
      <c r="D34" s="211"/>
      <c r="E34" s="211"/>
      <c r="F34" s="28">
        <f t="shared" si="0"/>
        <v>0</v>
      </c>
      <c r="H34" s="32"/>
      <c r="I34" s="32"/>
      <c r="J34" s="32"/>
    </row>
    <row r="35" spans="1:10">
      <c r="A35" s="27" t="s">
        <v>65</v>
      </c>
      <c r="B35" s="27" t="s">
        <v>11</v>
      </c>
      <c r="C35" s="34" t="s">
        <v>66</v>
      </c>
      <c r="D35" s="211"/>
      <c r="E35" s="211"/>
      <c r="F35" s="28">
        <f t="shared" si="0"/>
        <v>0</v>
      </c>
      <c r="H35" s="32"/>
      <c r="I35" s="32"/>
      <c r="J35" s="32"/>
    </row>
    <row r="36" spans="1:10">
      <c r="A36" s="27" t="s">
        <v>67</v>
      </c>
      <c r="B36" s="27"/>
      <c r="C36" s="34" t="s">
        <v>68</v>
      </c>
      <c r="D36" s="28">
        <f>SUM(D37:D38)</f>
        <v>0</v>
      </c>
      <c r="E36" s="28">
        <f>SUM(E37:E38)</f>
        <v>0</v>
      </c>
      <c r="F36" s="28">
        <f t="shared" si="0"/>
        <v>0</v>
      </c>
      <c r="H36" s="32"/>
      <c r="I36" s="32"/>
      <c r="J36" s="32"/>
    </row>
    <row r="37" spans="1:10">
      <c r="A37" s="27" t="s">
        <v>69</v>
      </c>
      <c r="B37" s="27" t="s">
        <v>11</v>
      </c>
      <c r="C37" s="34" t="s">
        <v>70</v>
      </c>
      <c r="D37" s="211"/>
      <c r="E37" s="211"/>
      <c r="F37" s="28">
        <f t="shared" si="0"/>
        <v>0</v>
      </c>
      <c r="H37" s="32"/>
      <c r="I37" s="32"/>
      <c r="J37" s="32"/>
    </row>
    <row r="38" spans="1:10">
      <c r="A38" s="27" t="s">
        <v>71</v>
      </c>
      <c r="B38" s="27" t="s">
        <v>11</v>
      </c>
      <c r="C38" s="34" t="s">
        <v>72</v>
      </c>
      <c r="D38" s="211"/>
      <c r="E38" s="211"/>
      <c r="F38" s="28">
        <f t="shared" si="0"/>
        <v>0</v>
      </c>
      <c r="H38" s="32"/>
      <c r="I38" s="32"/>
      <c r="J38" s="32"/>
    </row>
    <row r="39" spans="1:10" s="32" customFormat="1">
      <c r="A39" s="32" t="s">
        <v>73</v>
      </c>
      <c r="C39" s="32" t="s">
        <v>74</v>
      </c>
      <c r="D39" s="33">
        <f>D40+D47+D54+D55+D56</f>
        <v>0</v>
      </c>
      <c r="E39" s="33">
        <f>E40+E47+E54+E55+E56</f>
        <v>0</v>
      </c>
      <c r="F39" s="33">
        <f t="shared" si="0"/>
        <v>0</v>
      </c>
    </row>
    <row r="40" spans="1:10">
      <c r="A40" s="27" t="s">
        <v>75</v>
      </c>
      <c r="B40" s="27"/>
      <c r="C40" s="34" t="s">
        <v>76</v>
      </c>
      <c r="D40" s="28">
        <f>SUM(D41:D46)</f>
        <v>0</v>
      </c>
      <c r="E40" s="28">
        <f>SUM(E41:E46)</f>
        <v>0</v>
      </c>
      <c r="F40" s="28">
        <f t="shared" si="0"/>
        <v>0</v>
      </c>
      <c r="H40" s="32"/>
      <c r="I40" s="32"/>
      <c r="J40" s="32"/>
    </row>
    <row r="41" spans="1:10">
      <c r="A41" s="27" t="s">
        <v>77</v>
      </c>
      <c r="B41" s="27" t="s">
        <v>11</v>
      </c>
      <c r="C41" s="35" t="s">
        <v>78</v>
      </c>
      <c r="D41" s="211"/>
      <c r="E41" s="211"/>
      <c r="F41" s="28">
        <f t="shared" si="0"/>
        <v>0</v>
      </c>
      <c r="H41" s="32"/>
      <c r="I41" s="32"/>
      <c r="J41" s="32"/>
    </row>
    <row r="42" spans="1:10">
      <c r="A42" s="27" t="s">
        <v>79</v>
      </c>
      <c r="B42" s="27" t="s">
        <v>11</v>
      </c>
      <c r="C42" s="35" t="s">
        <v>80</v>
      </c>
      <c r="D42" s="211"/>
      <c r="E42" s="211"/>
      <c r="F42" s="28">
        <f t="shared" si="0"/>
        <v>0</v>
      </c>
      <c r="H42" s="32"/>
      <c r="I42" s="32"/>
      <c r="J42" s="32"/>
    </row>
    <row r="43" spans="1:10">
      <c r="A43" s="27" t="s">
        <v>81</v>
      </c>
      <c r="B43" s="27" t="s">
        <v>11</v>
      </c>
      <c r="C43" s="35" t="s">
        <v>82</v>
      </c>
      <c r="D43" s="211"/>
      <c r="E43" s="211"/>
      <c r="F43" s="28">
        <f t="shared" si="0"/>
        <v>0</v>
      </c>
      <c r="H43" s="32"/>
      <c r="I43" s="32"/>
      <c r="J43" s="32"/>
    </row>
    <row r="44" spans="1:10">
      <c r="A44" s="27" t="s">
        <v>83</v>
      </c>
      <c r="B44" s="27" t="s">
        <v>11</v>
      </c>
      <c r="C44" s="35" t="s">
        <v>84</v>
      </c>
      <c r="D44" s="211"/>
      <c r="E44" s="211"/>
      <c r="F44" s="28">
        <f t="shared" si="0"/>
        <v>0</v>
      </c>
      <c r="H44" s="32"/>
      <c r="I44" s="32"/>
      <c r="J44" s="32"/>
    </row>
    <row r="45" spans="1:10">
      <c r="A45" s="27" t="s">
        <v>85</v>
      </c>
      <c r="B45" s="27" t="s">
        <v>11</v>
      </c>
      <c r="C45" s="35" t="s">
        <v>86</v>
      </c>
      <c r="D45" s="211"/>
      <c r="E45" s="211"/>
      <c r="F45" s="28">
        <f t="shared" si="0"/>
        <v>0</v>
      </c>
      <c r="H45" s="32"/>
      <c r="I45" s="32"/>
      <c r="J45" s="32"/>
    </row>
    <row r="46" spans="1:10">
      <c r="A46" s="27" t="s">
        <v>87</v>
      </c>
      <c r="B46" s="27" t="s">
        <v>11</v>
      </c>
      <c r="C46" s="35" t="s">
        <v>88</v>
      </c>
      <c r="D46" s="211"/>
      <c r="E46" s="211"/>
      <c r="F46" s="28">
        <f t="shared" si="0"/>
        <v>0</v>
      </c>
      <c r="H46" s="32"/>
      <c r="I46" s="32"/>
      <c r="J46" s="32"/>
    </row>
    <row r="47" spans="1:10">
      <c r="A47" s="27" t="s">
        <v>89</v>
      </c>
      <c r="B47" s="27"/>
      <c r="C47" s="34" t="s">
        <v>90</v>
      </c>
      <c r="D47" s="28">
        <f>SUM(D48:D53)</f>
        <v>0</v>
      </c>
      <c r="E47" s="28">
        <f>SUM(E48:E53)</f>
        <v>0</v>
      </c>
      <c r="F47" s="28">
        <f t="shared" si="0"/>
        <v>0</v>
      </c>
      <c r="H47" s="32"/>
      <c r="I47" s="32"/>
      <c r="J47" s="32"/>
    </row>
    <row r="48" spans="1:10">
      <c r="A48" s="27" t="s">
        <v>91</v>
      </c>
      <c r="B48" s="27" t="s">
        <v>11</v>
      </c>
      <c r="C48" s="35" t="s">
        <v>78</v>
      </c>
      <c r="D48" s="211"/>
      <c r="E48" s="211"/>
      <c r="F48" s="28">
        <f t="shared" si="0"/>
        <v>0</v>
      </c>
      <c r="H48" s="32"/>
      <c r="I48" s="32"/>
      <c r="J48" s="32"/>
    </row>
    <row r="49" spans="1:10">
      <c r="A49" s="27" t="s">
        <v>92</v>
      </c>
      <c r="B49" s="27" t="s">
        <v>11</v>
      </c>
      <c r="C49" s="35" t="s">
        <v>80</v>
      </c>
      <c r="D49" s="211"/>
      <c r="E49" s="211"/>
      <c r="F49" s="28">
        <f t="shared" si="0"/>
        <v>0</v>
      </c>
      <c r="H49" s="32"/>
      <c r="I49" s="32"/>
      <c r="J49" s="32"/>
    </row>
    <row r="50" spans="1:10">
      <c r="A50" s="27" t="s">
        <v>93</v>
      </c>
      <c r="B50" s="27" t="s">
        <v>11</v>
      </c>
      <c r="C50" s="35" t="s">
        <v>82</v>
      </c>
      <c r="D50" s="211"/>
      <c r="E50" s="211"/>
      <c r="F50" s="28">
        <f t="shared" si="0"/>
        <v>0</v>
      </c>
      <c r="H50" s="32"/>
      <c r="I50" s="32"/>
      <c r="J50" s="32"/>
    </row>
    <row r="51" spans="1:10">
      <c r="A51" s="27" t="s">
        <v>94</v>
      </c>
      <c r="B51" s="27" t="s">
        <v>11</v>
      </c>
      <c r="C51" s="35" t="s">
        <v>84</v>
      </c>
      <c r="D51" s="211"/>
      <c r="E51" s="211"/>
      <c r="F51" s="28">
        <f t="shared" si="0"/>
        <v>0</v>
      </c>
      <c r="H51" s="32"/>
      <c r="I51" s="32"/>
      <c r="J51" s="32"/>
    </row>
    <row r="52" spans="1:10">
      <c r="A52" s="27" t="s">
        <v>95</v>
      </c>
      <c r="B52" s="27" t="s">
        <v>11</v>
      </c>
      <c r="C52" s="35" t="s">
        <v>86</v>
      </c>
      <c r="D52" s="211"/>
      <c r="E52" s="211"/>
      <c r="F52" s="28">
        <f t="shared" si="0"/>
        <v>0</v>
      </c>
      <c r="H52" s="32"/>
      <c r="I52" s="32"/>
      <c r="J52" s="32"/>
    </row>
    <row r="53" spans="1:10">
      <c r="A53" s="27" t="s">
        <v>96</v>
      </c>
      <c r="B53" s="27" t="s">
        <v>11</v>
      </c>
      <c r="C53" s="35" t="s">
        <v>88</v>
      </c>
      <c r="D53" s="211"/>
      <c r="E53" s="211"/>
      <c r="F53" s="28">
        <f t="shared" si="0"/>
        <v>0</v>
      </c>
      <c r="H53" s="32"/>
      <c r="I53" s="32"/>
      <c r="J53" s="32"/>
    </row>
    <row r="54" spans="1:10">
      <c r="A54" s="27" t="s">
        <v>97</v>
      </c>
      <c r="B54" s="27" t="s">
        <v>11</v>
      </c>
      <c r="C54" s="34" t="s">
        <v>98</v>
      </c>
      <c r="D54" s="211"/>
      <c r="E54" s="211"/>
      <c r="F54" s="28">
        <f t="shared" si="0"/>
        <v>0</v>
      </c>
      <c r="H54" s="32"/>
      <c r="I54" s="32"/>
      <c r="J54" s="32"/>
    </row>
    <row r="55" spans="1:10">
      <c r="A55" s="27" t="s">
        <v>99</v>
      </c>
      <c r="B55" s="27" t="s">
        <v>11</v>
      </c>
      <c r="C55" s="34" t="s">
        <v>100</v>
      </c>
      <c r="D55" s="211"/>
      <c r="E55" s="211"/>
      <c r="F55" s="28">
        <f t="shared" si="0"/>
        <v>0</v>
      </c>
      <c r="H55" s="32"/>
      <c r="I55" s="32"/>
      <c r="J55" s="32"/>
    </row>
    <row r="56" spans="1:10">
      <c r="A56" s="27" t="s">
        <v>101</v>
      </c>
      <c r="B56" s="27" t="s">
        <v>11</v>
      </c>
      <c r="C56" s="34" t="s">
        <v>68</v>
      </c>
      <c r="D56" s="211"/>
      <c r="E56" s="211"/>
      <c r="F56" s="28">
        <f t="shared" si="0"/>
        <v>0</v>
      </c>
      <c r="H56" s="32"/>
      <c r="I56" s="32"/>
      <c r="J56" s="32"/>
    </row>
    <row r="57" spans="1:10" s="32" customFormat="1">
      <c r="A57" s="32" t="s">
        <v>102</v>
      </c>
      <c r="C57" s="32" t="s">
        <v>103</v>
      </c>
      <c r="D57" s="33">
        <f>D58+D61+D64+D67+D70</f>
        <v>0</v>
      </c>
      <c r="E57" s="33">
        <f>E58+E61+E64+E67+E70</f>
        <v>0</v>
      </c>
      <c r="F57" s="33">
        <f t="shared" si="0"/>
        <v>0</v>
      </c>
    </row>
    <row r="58" spans="1:10">
      <c r="A58" s="27" t="s">
        <v>104</v>
      </c>
      <c r="B58" s="27"/>
      <c r="C58" s="34" t="s">
        <v>105</v>
      </c>
      <c r="D58" s="28">
        <f>SUM(D59:D60)</f>
        <v>0</v>
      </c>
      <c r="E58" s="28">
        <f>SUM(E59:E60)</f>
        <v>0</v>
      </c>
      <c r="F58" s="28">
        <f t="shared" si="0"/>
        <v>0</v>
      </c>
      <c r="H58" s="32"/>
      <c r="I58" s="32"/>
      <c r="J58" s="32"/>
    </row>
    <row r="59" spans="1:10">
      <c r="A59" s="27" t="s">
        <v>106</v>
      </c>
      <c r="B59" s="27" t="s">
        <v>11</v>
      </c>
      <c r="C59" s="35" t="s">
        <v>107</v>
      </c>
      <c r="D59" s="211"/>
      <c r="E59" s="211"/>
      <c r="F59" s="28">
        <f t="shared" si="0"/>
        <v>0</v>
      </c>
      <c r="H59" s="32"/>
      <c r="I59" s="32"/>
      <c r="J59" s="32"/>
    </row>
    <row r="60" spans="1:10">
      <c r="A60" s="27" t="s">
        <v>108</v>
      </c>
      <c r="B60" s="27" t="s">
        <v>11</v>
      </c>
      <c r="C60" s="35" t="s">
        <v>109</v>
      </c>
      <c r="D60" s="211"/>
      <c r="E60" s="211"/>
      <c r="F60" s="28">
        <f t="shared" si="0"/>
        <v>0</v>
      </c>
      <c r="H60" s="32"/>
      <c r="I60" s="32"/>
      <c r="J60" s="32"/>
    </row>
    <row r="61" spans="1:10">
      <c r="A61" s="27" t="s">
        <v>110</v>
      </c>
      <c r="B61" s="27"/>
      <c r="C61" s="34" t="s">
        <v>111</v>
      </c>
      <c r="D61" s="28">
        <f>SUM(D62:D63)</f>
        <v>0</v>
      </c>
      <c r="E61" s="28">
        <f>SUM(E62:E63)</f>
        <v>0</v>
      </c>
      <c r="F61" s="28">
        <f t="shared" si="0"/>
        <v>0</v>
      </c>
      <c r="H61" s="32"/>
      <c r="I61" s="32"/>
      <c r="J61" s="32"/>
    </row>
    <row r="62" spans="1:10">
      <c r="A62" s="27" t="s">
        <v>112</v>
      </c>
      <c r="B62" s="27" t="s">
        <v>11</v>
      </c>
      <c r="C62" s="35" t="s">
        <v>107</v>
      </c>
      <c r="D62" s="211"/>
      <c r="E62" s="211"/>
      <c r="F62" s="28">
        <f t="shared" si="0"/>
        <v>0</v>
      </c>
      <c r="H62" s="32"/>
      <c r="I62" s="32"/>
      <c r="J62" s="32"/>
    </row>
    <row r="63" spans="1:10">
      <c r="A63" s="27" t="s">
        <v>113</v>
      </c>
      <c r="B63" s="27" t="s">
        <v>11</v>
      </c>
      <c r="C63" s="35" t="s">
        <v>109</v>
      </c>
      <c r="D63" s="211"/>
      <c r="E63" s="211"/>
      <c r="F63" s="28">
        <f t="shared" si="0"/>
        <v>0</v>
      </c>
      <c r="H63" s="32"/>
      <c r="I63" s="32"/>
      <c r="J63" s="32"/>
    </row>
    <row r="64" spans="1:10">
      <c r="A64" s="27" t="s">
        <v>114</v>
      </c>
      <c r="B64" s="27"/>
      <c r="C64" s="34" t="s">
        <v>115</v>
      </c>
      <c r="D64" s="28">
        <f>SUM(D65:D66)</f>
        <v>0</v>
      </c>
      <c r="E64" s="28">
        <f>SUM(E65:E66)</f>
        <v>0</v>
      </c>
      <c r="F64" s="28">
        <f t="shared" si="0"/>
        <v>0</v>
      </c>
      <c r="H64" s="32"/>
      <c r="I64" s="32"/>
      <c r="J64" s="32"/>
    </row>
    <row r="65" spans="1:10">
      <c r="A65" s="27" t="s">
        <v>116</v>
      </c>
      <c r="B65" s="27" t="s">
        <v>11</v>
      </c>
      <c r="C65" s="35" t="s">
        <v>117</v>
      </c>
      <c r="D65" s="211"/>
      <c r="E65" s="211"/>
      <c r="F65" s="28">
        <f t="shared" si="0"/>
        <v>0</v>
      </c>
      <c r="H65" s="32"/>
      <c r="I65" s="32"/>
      <c r="J65" s="32"/>
    </row>
    <row r="66" spans="1:10">
      <c r="A66" s="27" t="s">
        <v>118</v>
      </c>
      <c r="B66" s="27" t="s">
        <v>11</v>
      </c>
      <c r="C66" s="35" t="s">
        <v>119</v>
      </c>
      <c r="D66" s="211"/>
      <c r="E66" s="211"/>
      <c r="F66" s="28">
        <f t="shared" si="0"/>
        <v>0</v>
      </c>
      <c r="H66" s="32"/>
      <c r="I66" s="32"/>
      <c r="J66" s="32"/>
    </row>
    <row r="67" spans="1:10">
      <c r="A67" s="27" t="s">
        <v>120</v>
      </c>
      <c r="B67" s="27"/>
      <c r="C67" s="34" t="s">
        <v>121</v>
      </c>
      <c r="D67" s="28">
        <f>SUM(D68:D69)</f>
        <v>0</v>
      </c>
      <c r="E67" s="28">
        <f>SUM(E68:E69)</f>
        <v>0</v>
      </c>
      <c r="F67" s="28">
        <f t="shared" si="0"/>
        <v>0</v>
      </c>
      <c r="H67" s="32"/>
      <c r="I67" s="32"/>
      <c r="J67" s="32"/>
    </row>
    <row r="68" spans="1:10">
      <c r="A68" s="27" t="s">
        <v>122</v>
      </c>
      <c r="B68" s="27" t="s">
        <v>11</v>
      </c>
      <c r="C68" s="35" t="s">
        <v>123</v>
      </c>
      <c r="D68" s="211"/>
      <c r="E68" s="211"/>
      <c r="F68" s="28">
        <f t="shared" si="0"/>
        <v>0</v>
      </c>
      <c r="H68" s="32"/>
      <c r="I68" s="32"/>
      <c r="J68" s="32"/>
    </row>
    <row r="69" spans="1:10">
      <c r="A69" s="27" t="s">
        <v>124</v>
      </c>
      <c r="B69" s="27" t="s">
        <v>11</v>
      </c>
      <c r="C69" s="35" t="s">
        <v>125</v>
      </c>
      <c r="D69" s="211"/>
      <c r="E69" s="211"/>
      <c r="F69" s="28">
        <f t="shared" ref="F69:F132" si="1">D69-E69</f>
        <v>0</v>
      </c>
      <c r="H69" s="32"/>
      <c r="I69" s="32"/>
      <c r="J69" s="32"/>
    </row>
    <row r="70" spans="1:10">
      <c r="A70" s="27" t="s">
        <v>126</v>
      </c>
      <c r="B70" s="27" t="s">
        <v>11</v>
      </c>
      <c r="C70" s="34" t="s">
        <v>68</v>
      </c>
      <c r="D70" s="211"/>
      <c r="E70" s="211"/>
      <c r="F70" s="28">
        <f t="shared" si="1"/>
        <v>0</v>
      </c>
      <c r="H70" s="32"/>
      <c r="I70" s="32"/>
      <c r="J70" s="32"/>
    </row>
    <row r="71" spans="1:10" s="32" customFormat="1">
      <c r="A71" s="32" t="s">
        <v>127</v>
      </c>
      <c r="C71" s="32" t="s">
        <v>128</v>
      </c>
      <c r="D71" s="33">
        <f>SUM(D72:D74)+SUM(D79:D83)</f>
        <v>0</v>
      </c>
      <c r="E71" s="33">
        <f>SUM(E72:E74)+SUM(E79:E83)</f>
        <v>0</v>
      </c>
      <c r="F71" s="33">
        <f t="shared" si="1"/>
        <v>0</v>
      </c>
    </row>
    <row r="72" spans="1:10">
      <c r="A72" s="27" t="s">
        <v>129</v>
      </c>
      <c r="B72" s="27" t="s">
        <v>11</v>
      </c>
      <c r="C72" s="34" t="s">
        <v>130</v>
      </c>
      <c r="D72" s="211"/>
      <c r="E72" s="211"/>
      <c r="F72" s="28">
        <f t="shared" si="1"/>
        <v>0</v>
      </c>
      <c r="H72" s="32"/>
      <c r="I72" s="32"/>
      <c r="J72" s="32"/>
    </row>
    <row r="73" spans="1:10">
      <c r="A73" s="27" t="s">
        <v>131</v>
      </c>
      <c r="B73" s="27" t="s">
        <v>11</v>
      </c>
      <c r="C73" s="34" t="s">
        <v>132</v>
      </c>
      <c r="D73" s="211"/>
      <c r="E73" s="211"/>
      <c r="F73" s="28">
        <f t="shared" si="1"/>
        <v>0</v>
      </c>
      <c r="H73" s="32"/>
      <c r="I73" s="32"/>
      <c r="J73" s="32"/>
    </row>
    <row r="74" spans="1:10">
      <c r="A74" s="27" t="s">
        <v>133</v>
      </c>
      <c r="B74" s="27"/>
      <c r="C74" s="34" t="s">
        <v>134</v>
      </c>
      <c r="D74" s="28">
        <f>SUM(D75:D78)</f>
        <v>0</v>
      </c>
      <c r="E74" s="28">
        <f>SUM(E75:E78)</f>
        <v>0</v>
      </c>
      <c r="F74" s="28">
        <f t="shared" si="1"/>
        <v>0</v>
      </c>
      <c r="H74" s="32"/>
      <c r="I74" s="32"/>
      <c r="J74" s="32"/>
    </row>
    <row r="75" spans="1:10">
      <c r="A75" s="27" t="s">
        <v>135</v>
      </c>
      <c r="B75" s="27" t="s">
        <v>11</v>
      </c>
      <c r="C75" s="35" t="s">
        <v>136</v>
      </c>
      <c r="D75" s="211"/>
      <c r="E75" s="211"/>
      <c r="F75" s="28">
        <f t="shared" si="1"/>
        <v>0</v>
      </c>
      <c r="H75" s="32"/>
      <c r="I75" s="32"/>
      <c r="J75" s="32"/>
    </row>
    <row r="76" spans="1:10">
      <c r="A76" s="27" t="s">
        <v>137</v>
      </c>
      <c r="B76" s="27" t="s">
        <v>11</v>
      </c>
      <c r="C76" s="35" t="s">
        <v>138</v>
      </c>
      <c r="D76" s="211"/>
      <c r="E76" s="211"/>
      <c r="F76" s="28">
        <f t="shared" si="1"/>
        <v>0</v>
      </c>
      <c r="H76" s="32"/>
      <c r="I76" s="32"/>
      <c r="J76" s="32"/>
    </row>
    <row r="77" spans="1:10">
      <c r="A77" s="27" t="s">
        <v>139</v>
      </c>
      <c r="B77" s="27" t="s">
        <v>11</v>
      </c>
      <c r="C77" s="35" t="s">
        <v>140</v>
      </c>
      <c r="D77" s="211"/>
      <c r="E77" s="211"/>
      <c r="F77" s="28">
        <f t="shared" si="1"/>
        <v>0</v>
      </c>
      <c r="H77" s="32"/>
      <c r="I77" s="32"/>
      <c r="J77" s="32"/>
    </row>
    <row r="78" spans="1:10">
      <c r="A78" s="27" t="s">
        <v>141</v>
      </c>
      <c r="B78" s="27" t="s">
        <v>11</v>
      </c>
      <c r="C78" s="35" t="s">
        <v>142</v>
      </c>
      <c r="D78" s="211"/>
      <c r="E78" s="211"/>
      <c r="F78" s="28">
        <f t="shared" si="1"/>
        <v>0</v>
      </c>
      <c r="H78" s="32"/>
      <c r="I78" s="32"/>
      <c r="J78" s="32"/>
    </row>
    <row r="79" spans="1:10">
      <c r="A79" s="27" t="s">
        <v>143</v>
      </c>
      <c r="B79" s="27" t="s">
        <v>11</v>
      </c>
      <c r="C79" s="34" t="s">
        <v>144</v>
      </c>
      <c r="D79" s="211"/>
      <c r="E79" s="211"/>
      <c r="F79" s="28">
        <f t="shared" si="1"/>
        <v>0</v>
      </c>
      <c r="H79" s="32"/>
      <c r="I79" s="32"/>
      <c r="J79" s="32"/>
    </row>
    <row r="80" spans="1:10">
      <c r="A80" s="27" t="s">
        <v>145</v>
      </c>
      <c r="B80" s="27" t="s">
        <v>11</v>
      </c>
      <c r="C80" s="34" t="s">
        <v>146</v>
      </c>
      <c r="D80" s="211"/>
      <c r="E80" s="211"/>
      <c r="F80" s="28">
        <f t="shared" si="1"/>
        <v>0</v>
      </c>
      <c r="H80" s="32"/>
      <c r="I80" s="32"/>
      <c r="J80" s="32"/>
    </row>
    <row r="81" spans="1:10">
      <c r="A81" s="27" t="s">
        <v>147</v>
      </c>
      <c r="B81" s="27" t="s">
        <v>11</v>
      </c>
      <c r="C81" s="34" t="s">
        <v>148</v>
      </c>
      <c r="D81" s="211"/>
      <c r="E81" s="211"/>
      <c r="F81" s="28">
        <f t="shared" si="1"/>
        <v>0</v>
      </c>
      <c r="H81" s="32"/>
      <c r="I81" s="32"/>
      <c r="J81" s="32"/>
    </row>
    <row r="82" spans="1:10">
      <c r="A82" s="27" t="s">
        <v>149</v>
      </c>
      <c r="B82" s="27" t="s">
        <v>11</v>
      </c>
      <c r="C82" s="34" t="s">
        <v>150</v>
      </c>
      <c r="D82" s="211"/>
      <c r="E82" s="211"/>
      <c r="F82" s="28">
        <f t="shared" si="1"/>
        <v>0</v>
      </c>
      <c r="H82" s="32"/>
      <c r="I82" s="32"/>
      <c r="J82" s="32"/>
    </row>
    <row r="83" spans="1:10">
      <c r="A83" s="27" t="s">
        <v>151</v>
      </c>
      <c r="B83" s="27" t="s">
        <v>11</v>
      </c>
      <c r="C83" s="34" t="s">
        <v>152</v>
      </c>
      <c r="D83" s="211"/>
      <c r="E83" s="211"/>
      <c r="F83" s="28">
        <f t="shared" si="1"/>
        <v>0</v>
      </c>
      <c r="H83" s="32"/>
      <c r="I83" s="32"/>
      <c r="J83" s="32"/>
    </row>
    <row r="84" spans="1:10" s="32" customFormat="1">
      <c r="A84" s="32" t="s">
        <v>153</v>
      </c>
      <c r="C84" s="32" t="s">
        <v>154</v>
      </c>
      <c r="D84" s="33">
        <f>D85+D93+D97+D104+D107</f>
        <v>0</v>
      </c>
      <c r="E84" s="33">
        <f>E85+E93+E97+E104+E107</f>
        <v>0</v>
      </c>
      <c r="F84" s="33">
        <f t="shared" si="1"/>
        <v>0</v>
      </c>
    </row>
    <row r="85" spans="1:10">
      <c r="A85" s="27" t="s">
        <v>155</v>
      </c>
      <c r="B85" s="27"/>
      <c r="C85" s="34" t="s">
        <v>156</v>
      </c>
      <c r="D85" s="28">
        <f>D86+D89+D90</f>
        <v>0</v>
      </c>
      <c r="E85" s="28">
        <f>E86+E89+E90</f>
        <v>0</v>
      </c>
      <c r="F85" s="28">
        <f t="shared" si="1"/>
        <v>0</v>
      </c>
      <c r="H85" s="32"/>
      <c r="I85" s="32"/>
      <c r="J85" s="32"/>
    </row>
    <row r="86" spans="1:10">
      <c r="A86" s="27" t="s">
        <v>157</v>
      </c>
      <c r="B86" s="27"/>
      <c r="C86" s="35" t="s">
        <v>158</v>
      </c>
      <c r="D86" s="28">
        <f>SUM(D87:D88)</f>
        <v>0</v>
      </c>
      <c r="E86" s="28">
        <f>SUM(E87:E88)</f>
        <v>0</v>
      </c>
      <c r="F86" s="28">
        <f t="shared" si="1"/>
        <v>0</v>
      </c>
      <c r="H86" s="32"/>
      <c r="I86" s="32"/>
      <c r="J86" s="32"/>
    </row>
    <row r="87" spans="1:10">
      <c r="A87" s="27" t="s">
        <v>159</v>
      </c>
      <c r="B87" s="27" t="s">
        <v>11</v>
      </c>
      <c r="C87" s="37" t="s">
        <v>160</v>
      </c>
      <c r="D87" s="211"/>
      <c r="E87" s="211"/>
      <c r="F87" s="28">
        <f t="shared" si="1"/>
        <v>0</v>
      </c>
      <c r="H87" s="32"/>
      <c r="I87" s="32"/>
      <c r="J87" s="32"/>
    </row>
    <row r="88" spans="1:10">
      <c r="A88" s="27" t="s">
        <v>161</v>
      </c>
      <c r="B88" s="27" t="s">
        <v>11</v>
      </c>
      <c r="C88" s="37" t="s">
        <v>162</v>
      </c>
      <c r="D88" s="211"/>
      <c r="E88" s="211"/>
      <c r="F88" s="28">
        <f t="shared" si="1"/>
        <v>0</v>
      </c>
      <c r="H88" s="32"/>
      <c r="I88" s="32"/>
      <c r="J88" s="32"/>
    </row>
    <row r="89" spans="1:10">
      <c r="A89" s="27" t="s">
        <v>163</v>
      </c>
      <c r="B89" s="27" t="s">
        <v>11</v>
      </c>
      <c r="C89" s="35" t="s">
        <v>164</v>
      </c>
      <c r="D89" s="211"/>
      <c r="E89" s="211"/>
      <c r="F89" s="28">
        <f t="shared" si="1"/>
        <v>0</v>
      </c>
      <c r="H89" s="32"/>
      <c r="I89" s="32"/>
      <c r="J89" s="32"/>
    </row>
    <row r="90" spans="1:10">
      <c r="A90" s="27" t="s">
        <v>165</v>
      </c>
      <c r="B90" s="27"/>
      <c r="C90" s="35" t="s">
        <v>166</v>
      </c>
      <c r="D90" s="28">
        <f>SUM(D91:D92)</f>
        <v>0</v>
      </c>
      <c r="E90" s="28">
        <f>SUM(E91:E92)</f>
        <v>0</v>
      </c>
      <c r="F90" s="28">
        <f t="shared" si="1"/>
        <v>0</v>
      </c>
      <c r="H90" s="32"/>
      <c r="I90" s="32"/>
      <c r="J90" s="32"/>
    </row>
    <row r="91" spans="1:10">
      <c r="A91" s="27" t="s">
        <v>167</v>
      </c>
      <c r="B91" s="27" t="s">
        <v>11</v>
      </c>
      <c r="C91" s="37" t="s">
        <v>168</v>
      </c>
      <c r="D91" s="211"/>
      <c r="E91" s="211"/>
      <c r="F91" s="28">
        <f t="shared" si="1"/>
        <v>0</v>
      </c>
      <c r="H91" s="32"/>
      <c r="I91" s="32"/>
      <c r="J91" s="32"/>
    </row>
    <row r="92" spans="1:10">
      <c r="A92" s="27" t="s">
        <v>169</v>
      </c>
      <c r="B92" s="27" t="s">
        <v>11</v>
      </c>
      <c r="C92" s="37" t="s">
        <v>170</v>
      </c>
      <c r="D92" s="211"/>
      <c r="E92" s="211"/>
      <c r="F92" s="28">
        <f t="shared" si="1"/>
        <v>0</v>
      </c>
      <c r="H92" s="32"/>
      <c r="I92" s="32"/>
      <c r="J92" s="32"/>
    </row>
    <row r="93" spans="1:10">
      <c r="A93" s="27" t="s">
        <v>171</v>
      </c>
      <c r="B93" s="27"/>
      <c r="C93" s="34" t="s">
        <v>172</v>
      </c>
      <c r="D93" s="28">
        <f>D94</f>
        <v>0</v>
      </c>
      <c r="E93" s="28">
        <f>E94</f>
        <v>0</v>
      </c>
      <c r="F93" s="28">
        <f t="shared" si="1"/>
        <v>0</v>
      </c>
      <c r="H93" s="32"/>
      <c r="I93" s="32"/>
      <c r="J93" s="32"/>
    </row>
    <row r="94" spans="1:10">
      <c r="A94" s="27" t="s">
        <v>173</v>
      </c>
      <c r="B94" s="27"/>
      <c r="C94" s="35" t="s">
        <v>174</v>
      </c>
      <c r="D94" s="28">
        <f>SUM(D95:D96)</f>
        <v>0</v>
      </c>
      <c r="E94" s="28">
        <f>SUM(E95:E96)</f>
        <v>0</v>
      </c>
      <c r="F94" s="28">
        <f t="shared" si="1"/>
        <v>0</v>
      </c>
      <c r="H94" s="32"/>
      <c r="I94" s="32"/>
      <c r="J94" s="32"/>
    </row>
    <row r="95" spans="1:10">
      <c r="A95" s="27" t="s">
        <v>175</v>
      </c>
      <c r="B95" s="27" t="s">
        <v>11</v>
      </c>
      <c r="C95" s="37" t="s">
        <v>176</v>
      </c>
      <c r="D95" s="211"/>
      <c r="E95" s="211"/>
      <c r="F95" s="28">
        <f t="shared" si="1"/>
        <v>0</v>
      </c>
      <c r="H95" s="32"/>
      <c r="I95" s="32"/>
      <c r="J95" s="32"/>
    </row>
    <row r="96" spans="1:10">
      <c r="A96" s="27" t="s">
        <v>177</v>
      </c>
      <c r="B96" s="27" t="s">
        <v>11</v>
      </c>
      <c r="C96" s="37" t="s">
        <v>178</v>
      </c>
      <c r="D96" s="211"/>
      <c r="E96" s="211"/>
      <c r="F96" s="28">
        <f t="shared" si="1"/>
        <v>0</v>
      </c>
      <c r="H96" s="32"/>
      <c r="I96" s="32"/>
      <c r="J96" s="32"/>
    </row>
    <row r="97" spans="1:10">
      <c r="A97" s="27" t="s">
        <v>179</v>
      </c>
      <c r="B97" s="27"/>
      <c r="C97" s="34" t="s">
        <v>180</v>
      </c>
      <c r="D97" s="28">
        <f>D98+D101</f>
        <v>0</v>
      </c>
      <c r="E97" s="28">
        <f>E98+E101</f>
        <v>0</v>
      </c>
      <c r="F97" s="28">
        <f t="shared" si="1"/>
        <v>0</v>
      </c>
      <c r="H97" s="32"/>
      <c r="I97" s="32"/>
      <c r="J97" s="32"/>
    </row>
    <row r="98" spans="1:10">
      <c r="A98" s="27" t="s">
        <v>181</v>
      </c>
      <c r="B98" s="27"/>
      <c r="C98" s="35" t="s">
        <v>182</v>
      </c>
      <c r="D98" s="28">
        <f>SUM(D99:D100)</f>
        <v>0</v>
      </c>
      <c r="E98" s="28">
        <f>SUM(E99:E100)</f>
        <v>0</v>
      </c>
      <c r="F98" s="28">
        <f t="shared" si="1"/>
        <v>0</v>
      </c>
      <c r="H98" s="32"/>
      <c r="I98" s="32"/>
      <c r="J98" s="32"/>
    </row>
    <row r="99" spans="1:10">
      <c r="A99" s="27" t="s">
        <v>183</v>
      </c>
      <c r="B99" s="27" t="s">
        <v>11</v>
      </c>
      <c r="C99" s="37" t="s">
        <v>184</v>
      </c>
      <c r="D99" s="211"/>
      <c r="E99" s="211"/>
      <c r="F99" s="28">
        <f t="shared" si="1"/>
        <v>0</v>
      </c>
      <c r="H99" s="32"/>
      <c r="I99" s="32"/>
      <c r="J99" s="32"/>
    </row>
    <row r="100" spans="1:10">
      <c r="A100" s="27" t="s">
        <v>185</v>
      </c>
      <c r="B100" s="27" t="s">
        <v>11</v>
      </c>
      <c r="C100" s="37" t="s">
        <v>186</v>
      </c>
      <c r="D100" s="211"/>
      <c r="E100" s="211"/>
      <c r="F100" s="28">
        <f t="shared" si="1"/>
        <v>0</v>
      </c>
      <c r="H100" s="32"/>
      <c r="I100" s="32"/>
      <c r="J100" s="32"/>
    </row>
    <row r="101" spans="1:10">
      <c r="A101" s="27" t="s">
        <v>187</v>
      </c>
      <c r="B101" s="27"/>
      <c r="C101" s="35" t="s">
        <v>188</v>
      </c>
      <c r="D101" s="28">
        <f>SUM(D102:D103)</f>
        <v>0</v>
      </c>
      <c r="E101" s="28">
        <f>SUM(E102:E103)</f>
        <v>0</v>
      </c>
      <c r="F101" s="28">
        <f t="shared" si="1"/>
        <v>0</v>
      </c>
      <c r="H101" s="32"/>
      <c r="I101" s="32"/>
      <c r="J101" s="32"/>
    </row>
    <row r="102" spans="1:10">
      <c r="A102" s="27" t="s">
        <v>189</v>
      </c>
      <c r="B102" s="27" t="s">
        <v>11</v>
      </c>
      <c r="C102" s="37" t="s">
        <v>190</v>
      </c>
      <c r="D102" s="211"/>
      <c r="E102" s="211"/>
      <c r="F102" s="28">
        <f t="shared" si="1"/>
        <v>0</v>
      </c>
      <c r="H102" s="32"/>
      <c r="I102" s="32"/>
      <c r="J102" s="32"/>
    </row>
    <row r="103" spans="1:10">
      <c r="A103" s="27" t="s">
        <v>191</v>
      </c>
      <c r="B103" s="27" t="s">
        <v>11</v>
      </c>
      <c r="C103" s="37" t="s">
        <v>192</v>
      </c>
      <c r="D103" s="211"/>
      <c r="E103" s="211"/>
      <c r="F103" s="28">
        <f t="shared" si="1"/>
        <v>0</v>
      </c>
      <c r="H103" s="32"/>
      <c r="I103" s="32"/>
      <c r="J103" s="32"/>
    </row>
    <row r="104" spans="1:10">
      <c r="A104" s="27" t="s">
        <v>193</v>
      </c>
      <c r="B104" s="27"/>
      <c r="C104" s="34" t="s">
        <v>194</v>
      </c>
      <c r="D104" s="28">
        <f>SUM(D105:D106)</f>
        <v>0</v>
      </c>
      <c r="E104" s="28">
        <f>SUM(E105:E106)</f>
        <v>0</v>
      </c>
      <c r="F104" s="28">
        <f t="shared" si="1"/>
        <v>0</v>
      </c>
      <c r="H104" s="32"/>
      <c r="I104" s="32"/>
      <c r="J104" s="32"/>
    </row>
    <row r="105" spans="1:10">
      <c r="A105" s="27" t="s">
        <v>195</v>
      </c>
      <c r="B105" s="27" t="s">
        <v>11</v>
      </c>
      <c r="C105" s="35" t="s">
        <v>196</v>
      </c>
      <c r="D105" s="211"/>
      <c r="E105" s="211"/>
      <c r="F105" s="28">
        <f t="shared" si="1"/>
        <v>0</v>
      </c>
      <c r="H105" s="32"/>
      <c r="I105" s="32"/>
      <c r="J105" s="32"/>
    </row>
    <row r="106" spans="1:10">
      <c r="A106" s="27" t="s">
        <v>197</v>
      </c>
      <c r="B106" s="27" t="s">
        <v>11</v>
      </c>
      <c r="C106" s="35" t="s">
        <v>198</v>
      </c>
      <c r="D106" s="211"/>
      <c r="E106" s="211"/>
      <c r="F106" s="28">
        <f t="shared" si="1"/>
        <v>0</v>
      </c>
      <c r="H106" s="32"/>
      <c r="I106" s="32"/>
      <c r="J106" s="32"/>
    </row>
    <row r="107" spans="1:10">
      <c r="A107" s="27" t="s">
        <v>199</v>
      </c>
      <c r="B107" s="27"/>
      <c r="C107" s="34" t="s">
        <v>200</v>
      </c>
      <c r="D107" s="28">
        <f>SUM(D108:D109)</f>
        <v>0</v>
      </c>
      <c r="E107" s="28">
        <f>SUM(E108:E109)</f>
        <v>0</v>
      </c>
      <c r="F107" s="28">
        <f t="shared" si="1"/>
        <v>0</v>
      </c>
      <c r="H107" s="32"/>
      <c r="I107" s="32"/>
      <c r="J107" s="32"/>
    </row>
    <row r="108" spans="1:10">
      <c r="A108" s="27" t="s">
        <v>201</v>
      </c>
      <c r="B108" s="27" t="s">
        <v>11</v>
      </c>
      <c r="C108" s="35" t="s">
        <v>202</v>
      </c>
      <c r="D108" s="211"/>
      <c r="E108" s="211"/>
      <c r="F108" s="28">
        <f t="shared" si="1"/>
        <v>0</v>
      </c>
      <c r="H108" s="32"/>
      <c r="I108" s="32"/>
      <c r="J108" s="32"/>
    </row>
    <row r="109" spans="1:10">
      <c r="A109" s="27" t="s">
        <v>203</v>
      </c>
      <c r="B109" s="27" t="s">
        <v>11</v>
      </c>
      <c r="C109" s="35" t="s">
        <v>204</v>
      </c>
      <c r="D109" s="211"/>
      <c r="E109" s="211"/>
      <c r="F109" s="28">
        <f t="shared" si="1"/>
        <v>0</v>
      </c>
      <c r="H109" s="32"/>
      <c r="I109" s="32"/>
      <c r="J109" s="32"/>
    </row>
    <row r="110" spans="1:10" s="32" customFormat="1">
      <c r="A110" s="32" t="s">
        <v>205</v>
      </c>
      <c r="C110" s="32" t="s">
        <v>206</v>
      </c>
      <c r="D110" s="33">
        <f>SUM(D111:D116)+D119+D122</f>
        <v>0</v>
      </c>
      <c r="E110" s="33">
        <f>SUM(E111:E116)+E119+E122</f>
        <v>0</v>
      </c>
      <c r="F110" s="33">
        <f t="shared" si="1"/>
        <v>0</v>
      </c>
    </row>
    <row r="111" spans="1:10">
      <c r="A111" s="27" t="s">
        <v>207</v>
      </c>
      <c r="B111" s="27" t="s">
        <v>11</v>
      </c>
      <c r="C111" s="34" t="s">
        <v>208</v>
      </c>
      <c r="D111" s="211"/>
      <c r="E111" s="211"/>
      <c r="F111" s="28">
        <f t="shared" si="1"/>
        <v>0</v>
      </c>
      <c r="H111" s="32"/>
      <c r="I111" s="32"/>
      <c r="J111" s="32"/>
    </row>
    <row r="112" spans="1:10">
      <c r="A112" s="27" t="s">
        <v>209</v>
      </c>
      <c r="B112" s="27" t="s">
        <v>11</v>
      </c>
      <c r="C112" s="34" t="s">
        <v>210</v>
      </c>
      <c r="D112" s="211"/>
      <c r="E112" s="211"/>
      <c r="F112" s="28">
        <f t="shared" si="1"/>
        <v>0</v>
      </c>
      <c r="H112" s="32"/>
      <c r="I112" s="32"/>
      <c r="J112" s="32"/>
    </row>
    <row r="113" spans="1:10">
      <c r="A113" s="27" t="s">
        <v>211</v>
      </c>
      <c r="B113" s="27" t="s">
        <v>11</v>
      </c>
      <c r="C113" s="34" t="s">
        <v>212</v>
      </c>
      <c r="D113" s="211"/>
      <c r="E113" s="211"/>
      <c r="F113" s="28">
        <f t="shared" si="1"/>
        <v>0</v>
      </c>
      <c r="H113" s="32"/>
      <c r="I113" s="32"/>
      <c r="J113" s="32"/>
    </row>
    <row r="114" spans="1:10">
      <c r="A114" s="27" t="s">
        <v>213</v>
      </c>
      <c r="B114" s="27" t="s">
        <v>11</v>
      </c>
      <c r="C114" s="34" t="s">
        <v>214</v>
      </c>
      <c r="D114" s="211"/>
      <c r="E114" s="211"/>
      <c r="F114" s="28">
        <f t="shared" si="1"/>
        <v>0</v>
      </c>
      <c r="H114" s="32"/>
      <c r="I114" s="32"/>
      <c r="J114" s="32"/>
    </row>
    <row r="115" spans="1:10">
      <c r="A115" s="27" t="s">
        <v>215</v>
      </c>
      <c r="B115" s="27" t="s">
        <v>11</v>
      </c>
      <c r="C115" s="34" t="s">
        <v>216</v>
      </c>
      <c r="D115" s="211"/>
      <c r="E115" s="211"/>
      <c r="F115" s="28">
        <f t="shared" si="1"/>
        <v>0</v>
      </c>
      <c r="H115" s="32"/>
      <c r="I115" s="32"/>
      <c r="J115" s="32"/>
    </row>
    <row r="116" spans="1:10">
      <c r="A116" s="27" t="s">
        <v>217</v>
      </c>
      <c r="B116" s="27"/>
      <c r="C116" s="34" t="s">
        <v>218</v>
      </c>
      <c r="D116" s="28">
        <f>SUM(D117:D118)</f>
        <v>0</v>
      </c>
      <c r="E116" s="28">
        <f>SUM(E117:E118)</f>
        <v>0</v>
      </c>
      <c r="F116" s="28">
        <f t="shared" si="1"/>
        <v>0</v>
      </c>
      <c r="H116" s="32"/>
      <c r="I116" s="32"/>
      <c r="J116" s="32"/>
    </row>
    <row r="117" spans="1:10">
      <c r="A117" s="27" t="s">
        <v>219</v>
      </c>
      <c r="B117" s="27" t="s">
        <v>11</v>
      </c>
      <c r="C117" s="35" t="s">
        <v>220</v>
      </c>
      <c r="D117" s="211"/>
      <c r="E117" s="211"/>
      <c r="F117" s="28">
        <f t="shared" si="1"/>
        <v>0</v>
      </c>
      <c r="H117" s="32"/>
      <c r="I117" s="32"/>
      <c r="J117" s="32"/>
    </row>
    <row r="118" spans="1:10">
      <c r="A118" s="27" t="s">
        <v>221</v>
      </c>
      <c r="B118" s="27" t="s">
        <v>11</v>
      </c>
      <c r="C118" s="35" t="s">
        <v>222</v>
      </c>
      <c r="D118" s="211"/>
      <c r="E118" s="211"/>
      <c r="F118" s="28">
        <f t="shared" si="1"/>
        <v>0</v>
      </c>
      <c r="H118" s="32"/>
      <c r="I118" s="32"/>
      <c r="J118" s="32"/>
    </row>
    <row r="119" spans="1:10">
      <c r="A119" s="27" t="s">
        <v>223</v>
      </c>
      <c r="B119" s="27"/>
      <c r="C119" s="34" t="s">
        <v>121</v>
      </c>
      <c r="D119" s="28">
        <f>SUM(D120:D121)</f>
        <v>0</v>
      </c>
      <c r="E119" s="28">
        <f>SUM(E120:E121)</f>
        <v>0</v>
      </c>
      <c r="F119" s="28">
        <f t="shared" si="1"/>
        <v>0</v>
      </c>
      <c r="H119" s="32"/>
      <c r="I119" s="32"/>
      <c r="J119" s="32"/>
    </row>
    <row r="120" spans="1:10">
      <c r="A120" s="27" t="s">
        <v>224</v>
      </c>
      <c r="B120" s="27" t="s">
        <v>11</v>
      </c>
      <c r="C120" s="35" t="s">
        <v>225</v>
      </c>
      <c r="D120" s="211"/>
      <c r="E120" s="211"/>
      <c r="F120" s="28">
        <f t="shared" si="1"/>
        <v>0</v>
      </c>
      <c r="H120" s="32"/>
      <c r="I120" s="32"/>
      <c r="J120" s="32"/>
    </row>
    <row r="121" spans="1:10">
      <c r="A121" s="27" t="s">
        <v>226</v>
      </c>
      <c r="B121" s="27" t="s">
        <v>11</v>
      </c>
      <c r="C121" s="35" t="s">
        <v>227</v>
      </c>
      <c r="D121" s="211"/>
      <c r="E121" s="211"/>
      <c r="F121" s="28">
        <f t="shared" si="1"/>
        <v>0</v>
      </c>
      <c r="H121" s="32"/>
      <c r="I121" s="32"/>
      <c r="J121" s="32"/>
    </row>
    <row r="122" spans="1:10">
      <c r="A122" s="27" t="s">
        <v>228</v>
      </c>
      <c r="B122" s="27"/>
      <c r="C122" s="34" t="s">
        <v>68</v>
      </c>
      <c r="D122" s="28">
        <f>SUM(D123:D124)</f>
        <v>0</v>
      </c>
      <c r="E122" s="28">
        <f>SUM(E123:E124)</f>
        <v>0</v>
      </c>
      <c r="F122" s="28">
        <f t="shared" si="1"/>
        <v>0</v>
      </c>
      <c r="H122" s="32"/>
      <c r="I122" s="32"/>
      <c r="J122" s="32"/>
    </row>
    <row r="123" spans="1:10">
      <c r="A123" s="27" t="s">
        <v>229</v>
      </c>
      <c r="B123" s="27" t="s">
        <v>11</v>
      </c>
      <c r="C123" s="34" t="s">
        <v>70</v>
      </c>
      <c r="D123" s="211"/>
      <c r="E123" s="211"/>
      <c r="F123" s="28">
        <f t="shared" si="1"/>
        <v>0</v>
      </c>
      <c r="H123" s="32"/>
      <c r="I123" s="32"/>
      <c r="J123" s="32"/>
    </row>
    <row r="124" spans="1:10">
      <c r="A124" s="27" t="s">
        <v>230</v>
      </c>
      <c r="B124" s="27" t="s">
        <v>11</v>
      </c>
      <c r="C124" s="34" t="s">
        <v>72</v>
      </c>
      <c r="D124" s="211"/>
      <c r="E124" s="211"/>
      <c r="F124" s="28">
        <f t="shared" si="1"/>
        <v>0</v>
      </c>
      <c r="H124" s="32"/>
      <c r="I124" s="32"/>
      <c r="J124" s="32"/>
    </row>
    <row r="125" spans="1:10" s="32" customFormat="1">
      <c r="A125" s="32" t="s">
        <v>231</v>
      </c>
      <c r="C125" s="32" t="s">
        <v>232</v>
      </c>
      <c r="D125" s="33">
        <f>D126+D132+D141+D142+D145+D146+D147+D150</f>
        <v>0</v>
      </c>
      <c r="E125" s="33">
        <f>E126+E132+E141+E142+E145+E146+E147+E150</f>
        <v>0</v>
      </c>
      <c r="F125" s="33">
        <f t="shared" si="1"/>
        <v>0</v>
      </c>
    </row>
    <row r="126" spans="1:10">
      <c r="A126" s="27" t="s">
        <v>233</v>
      </c>
      <c r="B126" s="27"/>
      <c r="C126" s="34" t="s">
        <v>234</v>
      </c>
      <c r="D126" s="28">
        <f>D127+D130+D131</f>
        <v>0</v>
      </c>
      <c r="E126" s="28">
        <f>E127+E130+E131</f>
        <v>0</v>
      </c>
      <c r="F126" s="28">
        <f t="shared" si="1"/>
        <v>0</v>
      </c>
      <c r="H126" s="32"/>
      <c r="I126" s="32"/>
      <c r="J126" s="32"/>
    </row>
    <row r="127" spans="1:10">
      <c r="A127" s="27" t="s">
        <v>235</v>
      </c>
      <c r="B127" s="27"/>
      <c r="C127" s="35" t="s">
        <v>236</v>
      </c>
      <c r="D127" s="28">
        <f>SUM(D128:D129)</f>
        <v>0</v>
      </c>
      <c r="E127" s="28">
        <f>SUM(E128:E129)</f>
        <v>0</v>
      </c>
      <c r="F127" s="28">
        <f t="shared" si="1"/>
        <v>0</v>
      </c>
      <c r="H127" s="32"/>
      <c r="I127" s="32"/>
      <c r="J127" s="32"/>
    </row>
    <row r="128" spans="1:10">
      <c r="A128" s="27" t="s">
        <v>237</v>
      </c>
      <c r="B128" s="27" t="s">
        <v>11</v>
      </c>
      <c r="C128" s="37" t="s">
        <v>238</v>
      </c>
      <c r="D128" s="211"/>
      <c r="E128" s="211"/>
      <c r="F128" s="28">
        <f t="shared" si="1"/>
        <v>0</v>
      </c>
      <c r="H128" s="32"/>
      <c r="I128" s="32"/>
      <c r="J128" s="32"/>
    </row>
    <row r="129" spans="1:256">
      <c r="A129" s="27" t="s">
        <v>239</v>
      </c>
      <c r="B129" s="27" t="s">
        <v>11</v>
      </c>
      <c r="C129" s="37" t="s">
        <v>240</v>
      </c>
      <c r="D129" s="211"/>
      <c r="E129" s="211"/>
      <c r="F129" s="28">
        <f t="shared" si="1"/>
        <v>0</v>
      </c>
      <c r="H129" s="32"/>
      <c r="I129" s="32"/>
      <c r="J129" s="32"/>
    </row>
    <row r="130" spans="1:256">
      <c r="A130" s="27" t="s">
        <v>241</v>
      </c>
      <c r="B130" s="27" t="s">
        <v>11</v>
      </c>
      <c r="C130" s="35" t="s">
        <v>98</v>
      </c>
      <c r="D130" s="211"/>
      <c r="E130" s="211"/>
      <c r="F130" s="28">
        <f t="shared" si="1"/>
        <v>0</v>
      </c>
      <c r="H130" s="32"/>
      <c r="I130" s="32"/>
      <c r="J130" s="32"/>
    </row>
    <row r="131" spans="1:256">
      <c r="A131" s="27" t="s">
        <v>242</v>
      </c>
      <c r="B131" s="27" t="s">
        <v>11</v>
      </c>
      <c r="C131" s="35" t="s">
        <v>243</v>
      </c>
      <c r="D131" s="211"/>
      <c r="E131" s="211"/>
      <c r="F131" s="28">
        <f t="shared" si="1"/>
        <v>0</v>
      </c>
      <c r="H131" s="32"/>
      <c r="I131" s="32"/>
      <c r="J131" s="32"/>
      <c r="IV131" s="38"/>
    </row>
    <row r="132" spans="1:256">
      <c r="A132" s="27" t="s">
        <v>244</v>
      </c>
      <c r="B132" s="27"/>
      <c r="C132" s="34" t="s">
        <v>245</v>
      </c>
      <c r="D132" s="28">
        <f>D133+D136</f>
        <v>0</v>
      </c>
      <c r="E132" s="28">
        <f>E133+E136</f>
        <v>0</v>
      </c>
      <c r="F132" s="28">
        <f t="shared" si="1"/>
        <v>0</v>
      </c>
      <c r="H132" s="32"/>
      <c r="I132" s="32"/>
      <c r="J132" s="32"/>
    </row>
    <row r="133" spans="1:256">
      <c r="A133" s="27" t="s">
        <v>246</v>
      </c>
      <c r="B133" s="27"/>
      <c r="C133" s="35" t="s">
        <v>247</v>
      </c>
      <c r="D133" s="28">
        <f>SUM(D134:D135)</f>
        <v>0</v>
      </c>
      <c r="E133" s="28">
        <f>SUM(E134:E135)</f>
        <v>0</v>
      </c>
      <c r="F133" s="28">
        <f t="shared" ref="F133:F196" si="2">D133-E133</f>
        <v>0</v>
      </c>
      <c r="H133" s="32"/>
      <c r="I133" s="32"/>
      <c r="J133" s="32"/>
    </row>
    <row r="134" spans="1:256">
      <c r="A134" s="27" t="s">
        <v>248</v>
      </c>
      <c r="B134" s="27" t="s">
        <v>11</v>
      </c>
      <c r="C134" s="37" t="s">
        <v>249</v>
      </c>
      <c r="D134" s="211"/>
      <c r="E134" s="211"/>
      <c r="F134" s="28">
        <f t="shared" si="2"/>
        <v>0</v>
      </c>
      <c r="H134" s="32"/>
      <c r="I134" s="32"/>
      <c r="J134" s="32"/>
    </row>
    <row r="135" spans="1:256">
      <c r="A135" s="27" t="s">
        <v>250</v>
      </c>
      <c r="B135" s="27" t="s">
        <v>11</v>
      </c>
      <c r="C135" s="37" t="s">
        <v>251</v>
      </c>
      <c r="D135" s="211"/>
      <c r="E135" s="211"/>
      <c r="F135" s="28">
        <f t="shared" si="2"/>
        <v>0</v>
      </c>
      <c r="H135" s="32"/>
      <c r="I135" s="32"/>
      <c r="J135" s="32"/>
    </row>
    <row r="136" spans="1:256">
      <c r="A136" s="27" t="s">
        <v>252</v>
      </c>
      <c r="B136" s="27"/>
      <c r="C136" s="35" t="s">
        <v>253</v>
      </c>
      <c r="D136" s="28">
        <f>SUM(D137:D141)</f>
        <v>0</v>
      </c>
      <c r="E136" s="28">
        <f>SUM(E137:E141)</f>
        <v>0</v>
      </c>
      <c r="F136" s="28">
        <f t="shared" si="2"/>
        <v>0</v>
      </c>
      <c r="H136" s="32"/>
      <c r="I136" s="32"/>
      <c r="J136" s="32"/>
    </row>
    <row r="137" spans="1:256">
      <c r="A137" s="27" t="s">
        <v>254</v>
      </c>
      <c r="B137" s="27" t="s">
        <v>11</v>
      </c>
      <c r="C137" s="37" t="s">
        <v>255</v>
      </c>
      <c r="D137" s="211"/>
      <c r="E137" s="211"/>
      <c r="F137" s="28">
        <f t="shared" si="2"/>
        <v>0</v>
      </c>
      <c r="H137" s="32"/>
      <c r="I137" s="32"/>
      <c r="J137" s="32"/>
    </row>
    <row r="138" spans="1:256">
      <c r="A138" s="27" t="s">
        <v>256</v>
      </c>
      <c r="B138" s="27" t="s">
        <v>11</v>
      </c>
      <c r="C138" s="37" t="s">
        <v>257</v>
      </c>
      <c r="D138" s="211"/>
      <c r="E138" s="211"/>
      <c r="F138" s="28">
        <f t="shared" si="2"/>
        <v>0</v>
      </c>
      <c r="H138" s="32"/>
      <c r="I138" s="32"/>
      <c r="J138" s="32"/>
    </row>
    <row r="139" spans="1:256">
      <c r="A139" s="27" t="s">
        <v>258</v>
      </c>
      <c r="B139" s="27" t="s">
        <v>11</v>
      </c>
      <c r="C139" s="37" t="s">
        <v>259</v>
      </c>
      <c r="D139" s="211"/>
      <c r="E139" s="211"/>
      <c r="F139" s="28">
        <f t="shared" si="2"/>
        <v>0</v>
      </c>
      <c r="H139" s="32"/>
      <c r="I139" s="32"/>
      <c r="J139" s="32"/>
    </row>
    <row r="140" spans="1:256">
      <c r="A140" s="27" t="s">
        <v>260</v>
      </c>
      <c r="B140" s="27" t="s">
        <v>11</v>
      </c>
      <c r="C140" s="37" t="s">
        <v>261</v>
      </c>
      <c r="D140" s="211"/>
      <c r="E140" s="211"/>
      <c r="F140" s="28">
        <f t="shared" si="2"/>
        <v>0</v>
      </c>
      <c r="H140" s="32"/>
      <c r="I140" s="32"/>
      <c r="J140" s="32"/>
    </row>
    <row r="141" spans="1:256">
      <c r="A141" s="27" t="s">
        <v>262</v>
      </c>
      <c r="B141" s="27" t="s">
        <v>11</v>
      </c>
      <c r="C141" s="34" t="s">
        <v>263</v>
      </c>
      <c r="D141" s="211"/>
      <c r="E141" s="211"/>
      <c r="F141" s="28">
        <f t="shared" si="2"/>
        <v>0</v>
      </c>
      <c r="H141" s="32"/>
      <c r="I141" s="32"/>
      <c r="J141" s="32"/>
    </row>
    <row r="142" spans="1:256">
      <c r="A142" s="27" t="s">
        <v>264</v>
      </c>
      <c r="B142" s="27"/>
      <c r="C142" s="34" t="s">
        <v>265</v>
      </c>
      <c r="D142" s="28">
        <f>SUM(D143:D144)</f>
        <v>0</v>
      </c>
      <c r="E142" s="28">
        <f>SUM(E143:E144)</f>
        <v>0</v>
      </c>
      <c r="F142" s="28">
        <f t="shared" si="2"/>
        <v>0</v>
      </c>
      <c r="H142" s="32"/>
      <c r="I142" s="32"/>
      <c r="J142" s="32"/>
    </row>
    <row r="143" spans="1:256">
      <c r="A143" s="27" t="s">
        <v>266</v>
      </c>
      <c r="B143" s="27" t="s">
        <v>11</v>
      </c>
      <c r="C143" s="35" t="s">
        <v>267</v>
      </c>
      <c r="D143" s="211"/>
      <c r="E143" s="211"/>
      <c r="F143" s="28">
        <f t="shared" si="2"/>
        <v>0</v>
      </c>
      <c r="H143" s="32"/>
      <c r="I143" s="32"/>
      <c r="J143" s="32"/>
    </row>
    <row r="144" spans="1:256">
      <c r="A144" s="27" t="s">
        <v>268</v>
      </c>
      <c r="B144" s="27" t="s">
        <v>11</v>
      </c>
      <c r="C144" s="35" t="s">
        <v>269</v>
      </c>
      <c r="D144" s="211"/>
      <c r="E144" s="211"/>
      <c r="F144" s="28">
        <f t="shared" si="2"/>
        <v>0</v>
      </c>
      <c r="H144" s="32"/>
      <c r="I144" s="32"/>
      <c r="J144" s="32"/>
    </row>
    <row r="145" spans="1:10">
      <c r="A145" s="27" t="s">
        <v>270</v>
      </c>
      <c r="B145" s="27" t="s">
        <v>11</v>
      </c>
      <c r="C145" s="34" t="s">
        <v>271</v>
      </c>
      <c r="D145" s="211"/>
      <c r="E145" s="211"/>
      <c r="F145" s="28">
        <f t="shared" si="2"/>
        <v>0</v>
      </c>
      <c r="H145" s="32"/>
      <c r="I145" s="32"/>
      <c r="J145" s="32"/>
    </row>
    <row r="146" spans="1:10">
      <c r="A146" s="27" t="s">
        <v>272</v>
      </c>
      <c r="B146" s="27" t="s">
        <v>11</v>
      </c>
      <c r="C146" s="34" t="s">
        <v>273</v>
      </c>
      <c r="D146" s="211"/>
      <c r="E146" s="211"/>
      <c r="F146" s="28">
        <f t="shared" si="2"/>
        <v>0</v>
      </c>
      <c r="H146" s="32"/>
      <c r="I146" s="32"/>
      <c r="J146" s="32"/>
    </row>
    <row r="147" spans="1:10">
      <c r="A147" s="27" t="s">
        <v>274</v>
      </c>
      <c r="B147" s="27"/>
      <c r="C147" s="34" t="s">
        <v>275</v>
      </c>
      <c r="D147" s="28">
        <f>SUM(D148:D149)</f>
        <v>0</v>
      </c>
      <c r="E147" s="28">
        <f>SUM(E148:E149)</f>
        <v>0</v>
      </c>
      <c r="F147" s="28">
        <f t="shared" si="2"/>
        <v>0</v>
      </c>
      <c r="H147" s="32"/>
      <c r="I147" s="32"/>
      <c r="J147" s="32"/>
    </row>
    <row r="148" spans="1:10">
      <c r="A148" s="27" t="s">
        <v>276</v>
      </c>
      <c r="B148" s="27" t="s">
        <v>11</v>
      </c>
      <c r="C148" s="35" t="s">
        <v>277</v>
      </c>
      <c r="D148" s="211"/>
      <c r="E148" s="211"/>
      <c r="F148" s="28">
        <f t="shared" si="2"/>
        <v>0</v>
      </c>
      <c r="H148" s="32"/>
      <c r="I148" s="32"/>
      <c r="J148" s="32"/>
    </row>
    <row r="149" spans="1:10">
      <c r="A149" s="27" t="s">
        <v>278</v>
      </c>
      <c r="B149" s="27" t="s">
        <v>11</v>
      </c>
      <c r="C149" s="35" t="s">
        <v>279</v>
      </c>
      <c r="D149" s="211"/>
      <c r="E149" s="211"/>
      <c r="F149" s="28">
        <f t="shared" si="2"/>
        <v>0</v>
      </c>
      <c r="H149" s="32"/>
      <c r="I149" s="32"/>
      <c r="J149" s="32"/>
    </row>
    <row r="150" spans="1:10">
      <c r="A150" s="27" t="s">
        <v>280</v>
      </c>
      <c r="B150" s="27"/>
      <c r="C150" s="34" t="s">
        <v>68</v>
      </c>
      <c r="D150" s="28">
        <f>SUM(D151:D152)</f>
        <v>0</v>
      </c>
      <c r="E150" s="28">
        <f>SUM(E151:E152)</f>
        <v>0</v>
      </c>
      <c r="F150" s="28">
        <f t="shared" si="2"/>
        <v>0</v>
      </c>
      <c r="H150" s="32"/>
      <c r="I150" s="32"/>
      <c r="J150" s="32"/>
    </row>
    <row r="151" spans="1:10">
      <c r="A151" s="27" t="s">
        <v>281</v>
      </c>
      <c r="B151" s="27" t="s">
        <v>11</v>
      </c>
      <c r="C151" s="34" t="s">
        <v>70</v>
      </c>
      <c r="D151" s="211"/>
      <c r="E151" s="211"/>
      <c r="F151" s="28">
        <f t="shared" si="2"/>
        <v>0</v>
      </c>
      <c r="H151" s="32"/>
      <c r="I151" s="32"/>
      <c r="J151" s="32"/>
    </row>
    <row r="152" spans="1:10">
      <c r="A152" s="27" t="s">
        <v>282</v>
      </c>
      <c r="B152" s="27" t="s">
        <v>11</v>
      </c>
      <c r="C152" s="34" t="s">
        <v>72</v>
      </c>
      <c r="D152" s="211"/>
      <c r="E152" s="211"/>
      <c r="F152" s="28">
        <f t="shared" si="2"/>
        <v>0</v>
      </c>
      <c r="H152" s="32"/>
      <c r="I152" s="32"/>
      <c r="J152" s="32"/>
    </row>
    <row r="153" spans="1:10" s="32" customFormat="1">
      <c r="A153" s="32" t="s">
        <v>283</v>
      </c>
      <c r="C153" s="32" t="s">
        <v>284</v>
      </c>
      <c r="D153" s="33">
        <f>SUM(D154:D155)</f>
        <v>0</v>
      </c>
      <c r="E153" s="33">
        <f>SUM(E154:E155)</f>
        <v>0</v>
      </c>
      <c r="F153" s="33">
        <f t="shared" si="2"/>
        <v>0</v>
      </c>
    </row>
    <row r="154" spans="1:10">
      <c r="A154" s="27" t="s">
        <v>285</v>
      </c>
      <c r="B154" s="27" t="s">
        <v>11</v>
      </c>
      <c r="C154" s="34" t="s">
        <v>286</v>
      </c>
      <c r="D154" s="211"/>
      <c r="E154" s="211"/>
      <c r="F154" s="28">
        <f t="shared" si="2"/>
        <v>0</v>
      </c>
      <c r="H154" s="32"/>
      <c r="I154" s="32"/>
      <c r="J154" s="32"/>
    </row>
    <row r="155" spans="1:10">
      <c r="A155" s="27" t="s">
        <v>287</v>
      </c>
      <c r="B155" s="27" t="s">
        <v>11</v>
      </c>
      <c r="C155" s="34" t="s">
        <v>288</v>
      </c>
      <c r="D155" s="211"/>
      <c r="E155" s="211"/>
      <c r="F155" s="28">
        <f t="shared" si="2"/>
        <v>0</v>
      </c>
      <c r="H155" s="32"/>
      <c r="I155" s="32"/>
      <c r="J155" s="32"/>
    </row>
    <row r="156" spans="1:10" s="32" customFormat="1">
      <c r="A156" s="32" t="s">
        <v>289</v>
      </c>
      <c r="C156" s="32" t="s">
        <v>290</v>
      </c>
      <c r="D156" s="33">
        <f>SUM(D157:D164)</f>
        <v>0</v>
      </c>
      <c r="E156" s="33">
        <f>SUM(E157:E164)</f>
        <v>0</v>
      </c>
      <c r="F156" s="33">
        <f t="shared" si="2"/>
        <v>0</v>
      </c>
    </row>
    <row r="157" spans="1:10">
      <c r="A157" s="27" t="s">
        <v>291</v>
      </c>
      <c r="B157" s="27" t="s">
        <v>11</v>
      </c>
      <c r="C157" s="34" t="s">
        <v>292</v>
      </c>
      <c r="D157" s="211"/>
      <c r="E157" s="211"/>
      <c r="F157" s="28">
        <f t="shared" si="2"/>
        <v>0</v>
      </c>
      <c r="H157" s="32"/>
      <c r="I157" s="32"/>
      <c r="J157" s="32"/>
    </row>
    <row r="158" spans="1:10">
      <c r="A158" s="27" t="s">
        <v>293</v>
      </c>
      <c r="B158" s="27" t="s">
        <v>11</v>
      </c>
      <c r="C158" s="34" t="s">
        <v>294</v>
      </c>
      <c r="D158" s="211"/>
      <c r="E158" s="211"/>
      <c r="F158" s="28">
        <f t="shared" si="2"/>
        <v>0</v>
      </c>
      <c r="H158" s="32"/>
      <c r="I158" s="32"/>
      <c r="J158" s="32"/>
    </row>
    <row r="159" spans="1:10">
      <c r="A159" s="27" t="s">
        <v>295</v>
      </c>
      <c r="B159" s="27" t="s">
        <v>11</v>
      </c>
      <c r="C159" s="34" t="s">
        <v>296</v>
      </c>
      <c r="D159" s="211"/>
      <c r="E159" s="211"/>
      <c r="F159" s="28">
        <f t="shared" si="2"/>
        <v>0</v>
      </c>
      <c r="H159" s="32"/>
      <c r="I159" s="32"/>
      <c r="J159" s="32"/>
    </row>
    <row r="160" spans="1:10">
      <c r="A160" s="27" t="s">
        <v>297</v>
      </c>
      <c r="B160" s="27" t="s">
        <v>11</v>
      </c>
      <c r="C160" s="34" t="s">
        <v>298</v>
      </c>
      <c r="D160" s="211"/>
      <c r="E160" s="211"/>
      <c r="F160" s="28">
        <f t="shared" si="2"/>
        <v>0</v>
      </c>
      <c r="H160" s="32"/>
      <c r="I160" s="32"/>
      <c r="J160" s="32"/>
    </row>
    <row r="161" spans="1:10">
      <c r="A161" s="27" t="s">
        <v>299</v>
      </c>
      <c r="B161" s="27" t="s">
        <v>11</v>
      </c>
      <c r="C161" s="34" t="s">
        <v>300</v>
      </c>
      <c r="D161" s="211"/>
      <c r="E161" s="211"/>
      <c r="F161" s="28">
        <f t="shared" si="2"/>
        <v>0</v>
      </c>
      <c r="H161" s="32"/>
      <c r="I161" s="32"/>
      <c r="J161" s="32"/>
    </row>
    <row r="162" spans="1:10">
      <c r="A162" s="27" t="s">
        <v>301</v>
      </c>
      <c r="B162" s="27" t="s">
        <v>11</v>
      </c>
      <c r="C162" s="34" t="s">
        <v>302</v>
      </c>
      <c r="D162" s="211"/>
      <c r="E162" s="211"/>
      <c r="F162" s="28">
        <f t="shared" si="2"/>
        <v>0</v>
      </c>
      <c r="H162" s="32"/>
      <c r="I162" s="32"/>
      <c r="J162" s="32"/>
    </row>
    <row r="163" spans="1:10">
      <c r="A163" s="27" t="s">
        <v>303</v>
      </c>
      <c r="B163" s="27" t="s">
        <v>11</v>
      </c>
      <c r="C163" s="34" t="s">
        <v>304</v>
      </c>
      <c r="D163" s="211"/>
      <c r="E163" s="211"/>
      <c r="F163" s="28">
        <f t="shared" si="2"/>
        <v>0</v>
      </c>
      <c r="H163" s="32"/>
      <c r="I163" s="32"/>
      <c r="J163" s="32"/>
    </row>
    <row r="164" spans="1:10">
      <c r="A164" s="27" t="s">
        <v>305</v>
      </c>
      <c r="B164" s="27" t="s">
        <v>11</v>
      </c>
      <c r="C164" s="34" t="s">
        <v>306</v>
      </c>
      <c r="D164" s="211"/>
      <c r="E164" s="211"/>
      <c r="F164" s="28">
        <f t="shared" si="2"/>
        <v>0</v>
      </c>
      <c r="H164" s="32"/>
      <c r="I164" s="32"/>
      <c r="J164" s="32"/>
    </row>
    <row r="165" spans="1:10" s="32" customFormat="1">
      <c r="A165" s="32" t="s">
        <v>307</v>
      </c>
      <c r="C165" s="32" t="s">
        <v>308</v>
      </c>
      <c r="D165" s="33">
        <f>D166+D167+D172+D175+D181</f>
        <v>0</v>
      </c>
      <c r="E165" s="33">
        <f>E166+E167+E172+E175+E181</f>
        <v>0</v>
      </c>
      <c r="F165" s="33">
        <f t="shared" si="2"/>
        <v>0</v>
      </c>
    </row>
    <row r="166" spans="1:10">
      <c r="A166" s="27" t="s">
        <v>309</v>
      </c>
      <c r="B166" s="27" t="s">
        <v>11</v>
      </c>
      <c r="C166" s="34" t="s">
        <v>310</v>
      </c>
      <c r="D166" s="211"/>
      <c r="E166" s="211"/>
      <c r="F166" s="28">
        <f t="shared" si="2"/>
        <v>0</v>
      </c>
      <c r="H166" s="32"/>
      <c r="I166" s="32"/>
      <c r="J166" s="32"/>
    </row>
    <row r="167" spans="1:10">
      <c r="A167" s="27" t="s">
        <v>311</v>
      </c>
      <c r="B167" s="27"/>
      <c r="C167" s="34" t="s">
        <v>312</v>
      </c>
      <c r="D167" s="28">
        <f>SUM(D168:D171)</f>
        <v>0</v>
      </c>
      <c r="E167" s="28">
        <f>SUM(E168:E171)</f>
        <v>0</v>
      </c>
      <c r="F167" s="28">
        <f t="shared" si="2"/>
        <v>0</v>
      </c>
      <c r="H167" s="32"/>
      <c r="I167" s="32"/>
      <c r="J167" s="32"/>
    </row>
    <row r="168" spans="1:10">
      <c r="A168" s="27" t="s">
        <v>313</v>
      </c>
      <c r="B168" s="27" t="s">
        <v>11</v>
      </c>
      <c r="C168" s="35" t="s">
        <v>314</v>
      </c>
      <c r="D168" s="211"/>
      <c r="E168" s="211"/>
      <c r="F168" s="28">
        <f t="shared" si="2"/>
        <v>0</v>
      </c>
      <c r="H168" s="32"/>
      <c r="I168" s="32"/>
      <c r="J168" s="32"/>
    </row>
    <row r="169" spans="1:10">
      <c r="A169" s="27" t="s">
        <v>315</v>
      </c>
      <c r="B169" s="27" t="s">
        <v>11</v>
      </c>
      <c r="C169" s="35" t="s">
        <v>316</v>
      </c>
      <c r="D169" s="211"/>
      <c r="E169" s="211"/>
      <c r="F169" s="28">
        <f t="shared" si="2"/>
        <v>0</v>
      </c>
      <c r="H169" s="32"/>
      <c r="I169" s="32"/>
      <c r="J169" s="32"/>
    </row>
    <row r="170" spans="1:10">
      <c r="A170" s="27" t="s">
        <v>317</v>
      </c>
      <c r="B170" s="27" t="s">
        <v>11</v>
      </c>
      <c r="C170" s="35" t="s">
        <v>318</v>
      </c>
      <c r="D170" s="211"/>
      <c r="E170" s="211"/>
      <c r="F170" s="28">
        <f t="shared" si="2"/>
        <v>0</v>
      </c>
      <c r="H170" s="32"/>
      <c r="I170" s="32"/>
      <c r="J170" s="32"/>
    </row>
    <row r="171" spans="1:10">
      <c r="A171" s="27" t="s">
        <v>319</v>
      </c>
      <c r="B171" s="27" t="s">
        <v>11</v>
      </c>
      <c r="C171" s="35" t="s">
        <v>320</v>
      </c>
      <c r="D171" s="211"/>
      <c r="E171" s="211"/>
      <c r="F171" s="28">
        <f t="shared" si="2"/>
        <v>0</v>
      </c>
      <c r="H171" s="32"/>
      <c r="I171" s="32"/>
      <c r="J171" s="32"/>
    </row>
    <row r="172" spans="1:10">
      <c r="A172" s="27" t="s">
        <v>321</v>
      </c>
      <c r="B172" s="27"/>
      <c r="C172" s="34" t="s">
        <v>322</v>
      </c>
      <c r="D172" s="28">
        <f>SUM(D173:D174)</f>
        <v>0</v>
      </c>
      <c r="E172" s="28">
        <f>SUM(E173:E174)</f>
        <v>0</v>
      </c>
      <c r="F172" s="28">
        <f t="shared" si="2"/>
        <v>0</v>
      </c>
      <c r="G172" s="28"/>
      <c r="H172" s="32"/>
      <c r="I172" s="32"/>
      <c r="J172" s="32"/>
    </row>
    <row r="173" spans="1:10">
      <c r="A173" s="27" t="s">
        <v>323</v>
      </c>
      <c r="B173" s="27" t="s">
        <v>11</v>
      </c>
      <c r="C173" s="39" t="s">
        <v>324</v>
      </c>
      <c r="D173" s="211"/>
      <c r="E173" s="211"/>
      <c r="F173" s="28">
        <f t="shared" si="2"/>
        <v>0</v>
      </c>
      <c r="H173" s="32"/>
      <c r="I173" s="32"/>
      <c r="J173" s="32"/>
    </row>
    <row r="174" spans="1:10">
      <c r="A174" s="27" t="s">
        <v>325</v>
      </c>
      <c r="B174" s="27" t="s">
        <v>11</v>
      </c>
      <c r="C174" s="39" t="s">
        <v>326</v>
      </c>
      <c r="D174" s="211"/>
      <c r="E174" s="211"/>
      <c r="F174" s="28">
        <f t="shared" si="2"/>
        <v>0</v>
      </c>
      <c r="H174" s="32"/>
      <c r="I174" s="32"/>
      <c r="J174" s="32"/>
    </row>
    <row r="175" spans="1:10">
      <c r="A175" s="27" t="s">
        <v>327</v>
      </c>
      <c r="B175" s="27"/>
      <c r="C175" s="34" t="s">
        <v>328</v>
      </c>
      <c r="D175" s="28">
        <f>SUM(D176:D178)</f>
        <v>0</v>
      </c>
      <c r="E175" s="28">
        <f>SUM(E176:E178)</f>
        <v>0</v>
      </c>
      <c r="F175" s="28">
        <f t="shared" si="2"/>
        <v>0</v>
      </c>
      <c r="H175" s="32"/>
      <c r="I175" s="32"/>
      <c r="J175" s="32"/>
    </row>
    <row r="176" spans="1:10">
      <c r="A176" s="27" t="s">
        <v>329</v>
      </c>
      <c r="B176" s="27" t="s">
        <v>11</v>
      </c>
      <c r="C176" s="35" t="s">
        <v>330</v>
      </c>
      <c r="D176" s="211"/>
      <c r="E176" s="211"/>
      <c r="F176" s="28">
        <f t="shared" si="2"/>
        <v>0</v>
      </c>
      <c r="H176" s="32"/>
      <c r="I176" s="32"/>
      <c r="J176" s="32"/>
    </row>
    <row r="177" spans="1:10">
      <c r="A177" s="27" t="s">
        <v>331</v>
      </c>
      <c r="B177" s="27" t="s">
        <v>11</v>
      </c>
      <c r="C177" s="35" t="s">
        <v>332</v>
      </c>
      <c r="D177" s="211"/>
      <c r="E177" s="211"/>
      <c r="F177" s="28">
        <f t="shared" si="2"/>
        <v>0</v>
      </c>
      <c r="H177" s="32"/>
      <c r="I177" s="32"/>
      <c r="J177" s="32"/>
    </row>
    <row r="178" spans="1:10">
      <c r="A178" s="27" t="s">
        <v>333</v>
      </c>
      <c r="B178" s="27"/>
      <c r="C178" s="35" t="s">
        <v>334</v>
      </c>
      <c r="D178" s="28">
        <f>SUM(D179:D180)</f>
        <v>0</v>
      </c>
      <c r="E178" s="28">
        <f>SUM(E179:E180)</f>
        <v>0</v>
      </c>
      <c r="F178" s="28">
        <f t="shared" si="2"/>
        <v>0</v>
      </c>
      <c r="H178" s="32"/>
      <c r="I178" s="32"/>
      <c r="J178" s="32"/>
    </row>
    <row r="179" spans="1:10">
      <c r="A179" s="27" t="s">
        <v>335</v>
      </c>
      <c r="B179" s="27" t="s">
        <v>11</v>
      </c>
      <c r="C179" s="40" t="s">
        <v>336</v>
      </c>
      <c r="D179" s="211"/>
      <c r="E179" s="211"/>
      <c r="F179" s="28">
        <f t="shared" si="2"/>
        <v>0</v>
      </c>
      <c r="H179" s="32"/>
      <c r="I179" s="32"/>
      <c r="J179" s="32"/>
    </row>
    <row r="180" spans="1:10">
      <c r="A180" s="27" t="s">
        <v>337</v>
      </c>
      <c r="B180" s="27" t="s">
        <v>11</v>
      </c>
      <c r="C180" s="40" t="s">
        <v>338</v>
      </c>
      <c r="D180" s="211"/>
      <c r="E180" s="211"/>
      <c r="F180" s="28">
        <f t="shared" si="2"/>
        <v>0</v>
      </c>
      <c r="H180" s="32"/>
      <c r="I180" s="32"/>
      <c r="J180" s="32"/>
    </row>
    <row r="181" spans="1:10">
      <c r="A181" s="27" t="s">
        <v>339</v>
      </c>
      <c r="B181" s="27"/>
      <c r="C181" s="34" t="s">
        <v>340</v>
      </c>
      <c r="D181" s="28">
        <f>SUM(D182:D184)</f>
        <v>0</v>
      </c>
      <c r="E181" s="28">
        <f>SUM(E182:E184)</f>
        <v>0</v>
      </c>
      <c r="F181" s="28">
        <f t="shared" si="2"/>
        <v>0</v>
      </c>
      <c r="H181" s="32"/>
      <c r="I181" s="32"/>
      <c r="J181" s="32"/>
    </row>
    <row r="182" spans="1:10">
      <c r="A182" s="27" t="s">
        <v>341</v>
      </c>
      <c r="B182" s="27" t="s">
        <v>11</v>
      </c>
      <c r="C182" s="35" t="s">
        <v>342</v>
      </c>
      <c r="D182" s="211"/>
      <c r="E182" s="211"/>
      <c r="F182" s="28">
        <f t="shared" si="2"/>
        <v>0</v>
      </c>
      <c r="H182" s="32"/>
      <c r="I182" s="32"/>
      <c r="J182" s="32"/>
    </row>
    <row r="183" spans="1:10">
      <c r="A183" s="27" t="s">
        <v>343</v>
      </c>
      <c r="B183" s="27" t="s">
        <v>11</v>
      </c>
      <c r="C183" s="35" t="s">
        <v>344</v>
      </c>
      <c r="D183" s="211"/>
      <c r="E183" s="211"/>
      <c r="F183" s="28">
        <f t="shared" si="2"/>
        <v>0</v>
      </c>
      <c r="H183" s="32"/>
      <c r="I183" s="32"/>
      <c r="J183" s="32"/>
    </row>
    <row r="184" spans="1:10">
      <c r="A184" s="27" t="s">
        <v>345</v>
      </c>
      <c r="B184" s="27"/>
      <c r="C184" s="35" t="s">
        <v>346</v>
      </c>
      <c r="D184" s="28">
        <f>SUM(D185:D186)</f>
        <v>0</v>
      </c>
      <c r="E184" s="28">
        <f>SUM(E185:E186)</f>
        <v>0</v>
      </c>
      <c r="F184" s="28">
        <f t="shared" si="2"/>
        <v>0</v>
      </c>
      <c r="H184" s="32"/>
      <c r="I184" s="32"/>
      <c r="J184" s="32"/>
    </row>
    <row r="185" spans="1:10">
      <c r="A185" s="27" t="s">
        <v>347</v>
      </c>
      <c r="B185" s="27" t="s">
        <v>11</v>
      </c>
      <c r="C185" s="40" t="s">
        <v>348</v>
      </c>
      <c r="D185" s="211"/>
      <c r="E185" s="211"/>
      <c r="F185" s="28">
        <f t="shared" si="2"/>
        <v>0</v>
      </c>
      <c r="H185" s="32"/>
      <c r="I185" s="32"/>
      <c r="J185" s="32"/>
    </row>
    <row r="186" spans="1:10">
      <c r="A186" s="27" t="s">
        <v>349</v>
      </c>
      <c r="B186" s="27" t="s">
        <v>11</v>
      </c>
      <c r="C186" s="40" t="s">
        <v>350</v>
      </c>
      <c r="D186" s="211"/>
      <c r="E186" s="211"/>
      <c r="F186" s="28">
        <f t="shared" si="2"/>
        <v>0</v>
      </c>
      <c r="H186" s="32"/>
      <c r="I186" s="32"/>
      <c r="J186" s="32"/>
    </row>
    <row r="187" spans="1:10" s="32" customFormat="1">
      <c r="A187" s="32" t="s">
        <v>351</v>
      </c>
      <c r="C187" s="32" t="s">
        <v>310</v>
      </c>
      <c r="D187" s="33">
        <f>SUM(D188:D191)</f>
        <v>0</v>
      </c>
      <c r="E187" s="33">
        <f>SUM(E188:E191)</f>
        <v>0</v>
      </c>
      <c r="F187" s="33">
        <f t="shared" si="2"/>
        <v>0</v>
      </c>
    </row>
    <row r="188" spans="1:10">
      <c r="A188" s="27" t="s">
        <v>352</v>
      </c>
      <c r="B188" s="27" t="s">
        <v>11</v>
      </c>
      <c r="C188" s="34" t="s">
        <v>353</v>
      </c>
      <c r="D188" s="211"/>
      <c r="E188" s="211"/>
      <c r="F188" s="28">
        <f t="shared" si="2"/>
        <v>0</v>
      </c>
      <c r="H188" s="32"/>
      <c r="I188" s="32"/>
      <c r="J188" s="32"/>
    </row>
    <row r="189" spans="1:10">
      <c r="A189" s="27" t="s">
        <v>354</v>
      </c>
      <c r="B189" s="27" t="s">
        <v>11</v>
      </c>
      <c r="C189" s="34" t="s">
        <v>355</v>
      </c>
      <c r="D189" s="211"/>
      <c r="E189" s="211"/>
      <c r="F189" s="28">
        <f t="shared" si="2"/>
        <v>0</v>
      </c>
      <c r="H189" s="32"/>
      <c r="I189" s="32"/>
      <c r="J189" s="32"/>
    </row>
    <row r="190" spans="1:10">
      <c r="A190" s="27" t="s">
        <v>356</v>
      </c>
      <c r="B190" s="27" t="s">
        <v>11</v>
      </c>
      <c r="C190" s="34" t="s">
        <v>357</v>
      </c>
      <c r="D190" s="211"/>
      <c r="E190" s="211"/>
      <c r="F190" s="28">
        <f t="shared" si="2"/>
        <v>0</v>
      </c>
      <c r="H190" s="32"/>
      <c r="I190" s="32"/>
      <c r="J190" s="32"/>
    </row>
    <row r="191" spans="1:10">
      <c r="A191" s="27" t="s">
        <v>358</v>
      </c>
      <c r="B191" s="27" t="s">
        <v>11</v>
      </c>
      <c r="C191" s="34" t="s">
        <v>68</v>
      </c>
      <c r="D191" s="211"/>
      <c r="E191" s="211"/>
      <c r="F191" s="28">
        <f t="shared" si="2"/>
        <v>0</v>
      </c>
      <c r="H191" s="32"/>
      <c r="I191" s="32"/>
      <c r="J191" s="32"/>
    </row>
    <row r="192" spans="1:10" s="32" customFormat="1">
      <c r="A192" s="32" t="s">
        <v>359</v>
      </c>
      <c r="C192" s="32" t="s">
        <v>312</v>
      </c>
      <c r="D192" s="33">
        <f>SUM(D193:D198)</f>
        <v>0</v>
      </c>
      <c r="E192" s="33">
        <f>SUM(E193:E198)</f>
        <v>0</v>
      </c>
      <c r="F192" s="33">
        <f t="shared" si="2"/>
        <v>0</v>
      </c>
    </row>
    <row r="193" spans="1:256">
      <c r="A193" s="27" t="s">
        <v>360</v>
      </c>
      <c r="B193" s="27" t="s">
        <v>11</v>
      </c>
      <c r="C193" s="34" t="s">
        <v>314</v>
      </c>
      <c r="D193" s="211"/>
      <c r="E193" s="211"/>
      <c r="F193" s="28">
        <f t="shared" si="2"/>
        <v>0</v>
      </c>
      <c r="H193" s="32"/>
      <c r="I193" s="32"/>
      <c r="J193" s="32"/>
    </row>
    <row r="194" spans="1:256">
      <c r="A194" s="27" t="s">
        <v>361</v>
      </c>
      <c r="B194" s="27" t="s">
        <v>11</v>
      </c>
      <c r="C194" s="34" t="s">
        <v>316</v>
      </c>
      <c r="D194" s="211"/>
      <c r="E194" s="211"/>
      <c r="F194" s="28">
        <f t="shared" si="2"/>
        <v>0</v>
      </c>
      <c r="H194" s="32"/>
      <c r="I194" s="32"/>
      <c r="J194" s="32"/>
    </row>
    <row r="195" spans="1:256">
      <c r="A195" s="27" t="s">
        <v>362</v>
      </c>
      <c r="B195" s="27" t="s">
        <v>11</v>
      </c>
      <c r="C195" s="34" t="s">
        <v>318</v>
      </c>
      <c r="D195" s="211"/>
      <c r="E195" s="211"/>
      <c r="F195" s="28">
        <f t="shared" si="2"/>
        <v>0</v>
      </c>
      <c r="H195" s="32"/>
      <c r="I195" s="32"/>
      <c r="J195" s="32"/>
    </row>
    <row r="196" spans="1:256">
      <c r="A196" s="27" t="s">
        <v>363</v>
      </c>
      <c r="B196" s="27" t="s">
        <v>11</v>
      </c>
      <c r="C196" s="34" t="s">
        <v>320</v>
      </c>
      <c r="D196" s="211"/>
      <c r="E196" s="211"/>
      <c r="F196" s="28">
        <f t="shared" si="2"/>
        <v>0</v>
      </c>
      <c r="H196" s="32"/>
      <c r="I196" s="32"/>
      <c r="J196" s="32"/>
      <c r="IV196" s="38"/>
    </row>
    <row r="197" spans="1:256">
      <c r="A197" s="27" t="s">
        <v>364</v>
      </c>
      <c r="B197" s="27" t="s">
        <v>11</v>
      </c>
      <c r="C197" s="34" t="s">
        <v>365</v>
      </c>
      <c r="D197" s="211"/>
      <c r="E197" s="211"/>
      <c r="F197" s="28">
        <f t="shared" ref="F197:F260" si="3">D197-E197</f>
        <v>0</v>
      </c>
      <c r="H197" s="32"/>
      <c r="I197" s="32"/>
      <c r="J197" s="32"/>
    </row>
    <row r="198" spans="1:256">
      <c r="A198" s="27" t="s">
        <v>366</v>
      </c>
      <c r="B198" s="27" t="s">
        <v>11</v>
      </c>
      <c r="C198" s="34" t="s">
        <v>68</v>
      </c>
      <c r="D198" s="211"/>
      <c r="E198" s="211"/>
      <c r="F198" s="28">
        <f t="shared" si="3"/>
        <v>0</v>
      </c>
      <c r="H198" s="32"/>
      <c r="I198" s="32"/>
      <c r="J198" s="32"/>
    </row>
    <row r="199" spans="1:256" s="32" customFormat="1">
      <c r="A199" s="32" t="s">
        <v>367</v>
      </c>
      <c r="C199" s="32" t="s">
        <v>368</v>
      </c>
      <c r="D199" s="33">
        <f>SUM(D200:D202)</f>
        <v>0</v>
      </c>
      <c r="E199" s="33">
        <f>SUM(E200:E202)</f>
        <v>0</v>
      </c>
      <c r="F199" s="33">
        <f t="shared" si="3"/>
        <v>0</v>
      </c>
    </row>
    <row r="200" spans="1:256">
      <c r="A200" s="27" t="s">
        <v>369</v>
      </c>
      <c r="B200" s="27" t="s">
        <v>11</v>
      </c>
      <c r="C200" s="34" t="s">
        <v>368</v>
      </c>
      <c r="D200" s="211"/>
      <c r="E200" s="211"/>
      <c r="F200" s="28">
        <f t="shared" si="3"/>
        <v>0</v>
      </c>
      <c r="H200" s="32"/>
      <c r="I200" s="32"/>
      <c r="J200" s="32"/>
    </row>
    <row r="201" spans="1:256">
      <c r="A201" s="27" t="s">
        <v>370</v>
      </c>
      <c r="B201" s="27" t="s">
        <v>11</v>
      </c>
      <c r="C201" s="34" t="s">
        <v>371</v>
      </c>
      <c r="D201" s="211"/>
      <c r="E201" s="211"/>
      <c r="F201" s="28">
        <f t="shared" si="3"/>
        <v>0</v>
      </c>
      <c r="H201" s="32"/>
      <c r="I201" s="32"/>
      <c r="J201" s="32"/>
    </row>
    <row r="202" spans="1:256">
      <c r="A202" s="27" t="s">
        <v>372</v>
      </c>
      <c r="B202" s="27" t="s">
        <v>11</v>
      </c>
      <c r="C202" s="34" t="s">
        <v>68</v>
      </c>
      <c r="D202" s="211"/>
      <c r="E202" s="211"/>
      <c r="F202" s="28">
        <f t="shared" si="3"/>
        <v>0</v>
      </c>
      <c r="H202" s="32"/>
      <c r="I202" s="32"/>
      <c r="J202" s="32"/>
    </row>
    <row r="203" spans="1:256" s="32" customFormat="1">
      <c r="A203" s="32" t="s">
        <v>373</v>
      </c>
      <c r="C203" s="32" t="s">
        <v>374</v>
      </c>
      <c r="D203" s="33">
        <f>SUM(D204:D206)</f>
        <v>0</v>
      </c>
      <c r="E203" s="33">
        <f>SUM(E204:E206)</f>
        <v>0</v>
      </c>
      <c r="F203" s="33">
        <f t="shared" si="3"/>
        <v>0</v>
      </c>
    </row>
    <row r="204" spans="1:256">
      <c r="A204" s="27" t="s">
        <v>375</v>
      </c>
      <c r="B204" s="27" t="s">
        <v>11</v>
      </c>
      <c r="C204" s="34" t="s">
        <v>376</v>
      </c>
      <c r="D204" s="211"/>
      <c r="E204" s="211"/>
      <c r="F204" s="28">
        <f t="shared" si="3"/>
        <v>0</v>
      </c>
      <c r="H204" s="32"/>
      <c r="I204" s="32"/>
      <c r="J204" s="32"/>
    </row>
    <row r="205" spans="1:256">
      <c r="A205" s="27" t="s">
        <v>377</v>
      </c>
      <c r="B205" s="27" t="s">
        <v>11</v>
      </c>
      <c r="C205" s="34" t="s">
        <v>378</v>
      </c>
      <c r="D205" s="211"/>
      <c r="E205" s="211"/>
      <c r="F205" s="28">
        <f t="shared" si="3"/>
        <v>0</v>
      </c>
      <c r="H205" s="32"/>
      <c r="I205" s="32"/>
      <c r="J205" s="32"/>
    </row>
    <row r="206" spans="1:256">
      <c r="A206" s="27" t="s">
        <v>379</v>
      </c>
      <c r="B206" s="27" t="s">
        <v>11</v>
      </c>
      <c r="C206" s="34" t="s">
        <v>68</v>
      </c>
      <c r="D206" s="211"/>
      <c r="E206" s="211"/>
      <c r="F206" s="28">
        <f t="shared" si="3"/>
        <v>0</v>
      </c>
      <c r="H206" s="32"/>
      <c r="I206" s="32"/>
      <c r="J206" s="32"/>
    </row>
    <row r="207" spans="1:256" s="32" customFormat="1">
      <c r="A207" s="32" t="s">
        <v>380</v>
      </c>
      <c r="B207" s="32" t="s">
        <v>11</v>
      </c>
      <c r="C207" s="32" t="s">
        <v>381</v>
      </c>
      <c r="D207" s="211"/>
      <c r="E207" s="211"/>
      <c r="F207" s="33">
        <f t="shared" si="3"/>
        <v>0</v>
      </c>
    </row>
    <row r="208" spans="1:256" s="32" customFormat="1">
      <c r="A208" s="32" t="s">
        <v>382</v>
      </c>
      <c r="C208" s="32" t="s">
        <v>322</v>
      </c>
      <c r="D208" s="33">
        <f>D209+D212</f>
        <v>0</v>
      </c>
      <c r="E208" s="33">
        <f>E209+E212</f>
        <v>0</v>
      </c>
      <c r="F208" s="33">
        <f t="shared" si="3"/>
        <v>0</v>
      </c>
    </row>
    <row r="209" spans="1:10">
      <c r="A209" s="27" t="s">
        <v>383</v>
      </c>
      <c r="B209" s="27"/>
      <c r="C209" s="34" t="s">
        <v>384</v>
      </c>
      <c r="D209" s="28">
        <f>SUM(D210:D211)</f>
        <v>0</v>
      </c>
      <c r="E209" s="28">
        <f>SUM(E210:E211)</f>
        <v>0</v>
      </c>
      <c r="F209" s="28">
        <f t="shared" si="3"/>
        <v>0</v>
      </c>
      <c r="H209" s="32"/>
      <c r="I209" s="32"/>
      <c r="J209" s="32"/>
    </row>
    <row r="210" spans="1:10">
      <c r="A210" s="27" t="s">
        <v>385</v>
      </c>
      <c r="B210" s="27" t="s">
        <v>11</v>
      </c>
      <c r="C210" s="35" t="s">
        <v>386</v>
      </c>
      <c r="D210" s="211"/>
      <c r="E210" s="211"/>
      <c r="F210" s="28">
        <f t="shared" si="3"/>
        <v>0</v>
      </c>
      <c r="H210" s="32"/>
      <c r="I210" s="32"/>
      <c r="J210" s="32"/>
    </row>
    <row r="211" spans="1:10">
      <c r="A211" s="27" t="s">
        <v>387</v>
      </c>
      <c r="B211" s="27" t="s">
        <v>11</v>
      </c>
      <c r="C211" s="35" t="s">
        <v>388</v>
      </c>
      <c r="D211" s="211"/>
      <c r="E211" s="211"/>
      <c r="F211" s="28">
        <f t="shared" si="3"/>
        <v>0</v>
      </c>
      <c r="H211" s="32"/>
      <c r="I211" s="32"/>
      <c r="J211" s="32"/>
    </row>
    <row r="212" spans="1:10">
      <c r="A212" s="27" t="s">
        <v>389</v>
      </c>
      <c r="B212" s="27"/>
      <c r="C212" s="34" t="s">
        <v>390</v>
      </c>
      <c r="D212" s="28">
        <f>SUM(D213:D214)</f>
        <v>0</v>
      </c>
      <c r="E212" s="28">
        <f>SUM(E213:E214)</f>
        <v>0</v>
      </c>
      <c r="F212" s="28">
        <f t="shared" si="3"/>
        <v>0</v>
      </c>
      <c r="H212" s="32"/>
      <c r="I212" s="32"/>
      <c r="J212" s="32"/>
    </row>
    <row r="213" spans="1:10">
      <c r="A213" s="27" t="s">
        <v>391</v>
      </c>
      <c r="B213" s="27" t="s">
        <v>11</v>
      </c>
      <c r="C213" s="35" t="s">
        <v>386</v>
      </c>
      <c r="D213" s="211"/>
      <c r="E213" s="211"/>
      <c r="F213" s="28">
        <f t="shared" si="3"/>
        <v>0</v>
      </c>
      <c r="H213" s="32"/>
      <c r="I213" s="32"/>
      <c r="J213" s="32"/>
    </row>
    <row r="214" spans="1:10">
      <c r="A214" s="27" t="s">
        <v>392</v>
      </c>
      <c r="B214" s="27" t="s">
        <v>11</v>
      </c>
      <c r="C214" s="35" t="s">
        <v>388</v>
      </c>
      <c r="D214" s="211"/>
      <c r="E214" s="211"/>
      <c r="F214" s="28">
        <f t="shared" si="3"/>
        <v>0</v>
      </c>
      <c r="H214" s="32"/>
      <c r="I214" s="32"/>
      <c r="J214" s="32"/>
    </row>
    <row r="215" spans="1:10">
      <c r="A215" s="27" t="s">
        <v>393</v>
      </c>
      <c r="B215" s="27"/>
      <c r="C215" s="34" t="s">
        <v>394</v>
      </c>
      <c r="D215" s="28">
        <f>SUM(D216:D219)</f>
        <v>0</v>
      </c>
      <c r="E215" s="28">
        <f>SUM(E216:E219)</f>
        <v>0</v>
      </c>
      <c r="F215" s="28">
        <f t="shared" si="3"/>
        <v>0</v>
      </c>
      <c r="H215" s="32"/>
      <c r="I215" s="32"/>
      <c r="J215" s="32"/>
    </row>
    <row r="216" spans="1:10">
      <c r="A216" s="27" t="s">
        <v>395</v>
      </c>
      <c r="B216" s="27" t="s">
        <v>11</v>
      </c>
      <c r="C216" s="35" t="s">
        <v>386</v>
      </c>
      <c r="D216" s="211"/>
      <c r="E216" s="211"/>
      <c r="F216" s="28">
        <f t="shared" si="3"/>
        <v>0</v>
      </c>
      <c r="H216" s="32"/>
      <c r="I216" s="32"/>
      <c r="J216" s="32"/>
    </row>
    <row r="217" spans="1:10">
      <c r="A217" s="27" t="s">
        <v>396</v>
      </c>
      <c r="B217" s="27" t="s">
        <v>11</v>
      </c>
      <c r="C217" s="35" t="s">
        <v>388</v>
      </c>
      <c r="D217" s="211"/>
      <c r="E217" s="211"/>
      <c r="F217" s="28">
        <f t="shared" si="3"/>
        <v>0</v>
      </c>
      <c r="H217" s="32"/>
      <c r="I217" s="32"/>
      <c r="J217" s="32"/>
    </row>
    <row r="218" spans="1:10">
      <c r="A218" s="27" t="s">
        <v>397</v>
      </c>
      <c r="B218" s="27" t="s">
        <v>11</v>
      </c>
      <c r="C218" s="35" t="s">
        <v>398</v>
      </c>
      <c r="D218" s="211"/>
      <c r="E218" s="211"/>
      <c r="F218" s="28">
        <f t="shared" si="3"/>
        <v>0</v>
      </c>
      <c r="H218" s="32"/>
      <c r="I218" s="32"/>
      <c r="J218" s="32"/>
    </row>
    <row r="219" spans="1:10">
      <c r="A219" s="27" t="s">
        <v>399</v>
      </c>
      <c r="B219" s="27" t="s">
        <v>11</v>
      </c>
      <c r="C219" s="35" t="s">
        <v>400</v>
      </c>
      <c r="D219" s="211"/>
      <c r="E219" s="211"/>
      <c r="F219" s="28">
        <f t="shared" si="3"/>
        <v>0</v>
      </c>
      <c r="H219" s="32"/>
      <c r="I219" s="32"/>
      <c r="J219" s="32"/>
    </row>
    <row r="220" spans="1:10" s="32" customFormat="1">
      <c r="A220" s="32" t="s">
        <v>401</v>
      </c>
      <c r="C220" s="32" t="s">
        <v>402</v>
      </c>
      <c r="D220" s="33">
        <f>SUM(D221:D226)</f>
        <v>0</v>
      </c>
      <c r="E220" s="33">
        <f>SUM(E221:E226)</f>
        <v>0</v>
      </c>
      <c r="F220" s="33">
        <f t="shared" si="3"/>
        <v>0</v>
      </c>
    </row>
    <row r="221" spans="1:10">
      <c r="A221" s="27" t="s">
        <v>403</v>
      </c>
      <c r="B221" s="27" t="s">
        <v>11</v>
      </c>
      <c r="C221" s="34" t="s">
        <v>310</v>
      </c>
      <c r="D221" s="211"/>
      <c r="E221" s="211"/>
      <c r="F221" s="28">
        <f t="shared" si="3"/>
        <v>0</v>
      </c>
      <c r="H221" s="32"/>
      <c r="I221" s="32"/>
      <c r="J221" s="32"/>
    </row>
    <row r="222" spans="1:10">
      <c r="A222" s="27" t="s">
        <v>404</v>
      </c>
      <c r="B222" s="27" t="s">
        <v>11</v>
      </c>
      <c r="C222" s="34" t="s">
        <v>312</v>
      </c>
      <c r="D222" s="211"/>
      <c r="E222" s="211"/>
      <c r="F222" s="28">
        <f t="shared" si="3"/>
        <v>0</v>
      </c>
      <c r="H222" s="32"/>
      <c r="I222" s="32"/>
      <c r="J222" s="32"/>
    </row>
    <row r="223" spans="1:10">
      <c r="A223" s="27" t="s">
        <v>405</v>
      </c>
      <c r="B223" s="27" t="s">
        <v>11</v>
      </c>
      <c r="C223" s="34" t="s">
        <v>368</v>
      </c>
      <c r="D223" s="211"/>
      <c r="E223" s="211"/>
      <c r="F223" s="28">
        <f t="shared" si="3"/>
        <v>0</v>
      </c>
      <c r="H223" s="32"/>
      <c r="I223" s="32"/>
      <c r="J223" s="32"/>
    </row>
    <row r="224" spans="1:10">
      <c r="A224" s="27" t="s">
        <v>406</v>
      </c>
      <c r="B224" s="27" t="s">
        <v>11</v>
      </c>
      <c r="C224" s="34" t="s">
        <v>374</v>
      </c>
      <c r="D224" s="211"/>
      <c r="E224" s="211"/>
      <c r="F224" s="28">
        <f t="shared" si="3"/>
        <v>0</v>
      </c>
      <c r="H224" s="32"/>
      <c r="I224" s="32"/>
      <c r="J224" s="32"/>
    </row>
    <row r="225" spans="1:10">
      <c r="A225" s="27" t="s">
        <v>407</v>
      </c>
      <c r="B225" s="27" t="s">
        <v>11</v>
      </c>
      <c r="C225" s="34" t="s">
        <v>381</v>
      </c>
      <c r="D225" s="211"/>
      <c r="E225" s="211"/>
      <c r="F225" s="28">
        <f t="shared" si="3"/>
        <v>0</v>
      </c>
      <c r="H225" s="32"/>
      <c r="I225" s="32"/>
      <c r="J225" s="32"/>
    </row>
    <row r="226" spans="1:10">
      <c r="A226" s="27" t="s">
        <v>408</v>
      </c>
      <c r="B226" s="27"/>
      <c r="C226" s="34" t="s">
        <v>322</v>
      </c>
      <c r="D226" s="28">
        <f>SUM(D227:D228)</f>
        <v>0</v>
      </c>
      <c r="E226" s="28">
        <f>SUM(E227:E228)</f>
        <v>0</v>
      </c>
      <c r="F226" s="28">
        <f t="shared" si="3"/>
        <v>0</v>
      </c>
      <c r="H226" s="32"/>
      <c r="I226" s="32"/>
      <c r="J226" s="32"/>
    </row>
    <row r="227" spans="1:10">
      <c r="A227" s="27" t="s">
        <v>409</v>
      </c>
      <c r="B227" s="27" t="s">
        <v>11</v>
      </c>
      <c r="C227" s="34" t="s">
        <v>410</v>
      </c>
      <c r="D227" s="211"/>
      <c r="E227" s="211"/>
      <c r="F227" s="28">
        <f t="shared" si="3"/>
        <v>0</v>
      </c>
      <c r="H227" s="32"/>
      <c r="I227" s="32"/>
      <c r="J227" s="32"/>
    </row>
    <row r="228" spans="1:10">
      <c r="A228" s="27" t="s">
        <v>411</v>
      </c>
      <c r="B228" s="27" t="s">
        <v>11</v>
      </c>
      <c r="C228" s="34" t="s">
        <v>412</v>
      </c>
      <c r="D228" s="211"/>
      <c r="E228" s="211"/>
      <c r="F228" s="28">
        <f t="shared" si="3"/>
        <v>0</v>
      </c>
      <c r="H228" s="32"/>
      <c r="I228" s="32"/>
      <c r="J228" s="32"/>
    </row>
    <row r="229" spans="1:10" s="32" customFormat="1">
      <c r="A229" s="32" t="s">
        <v>413</v>
      </c>
      <c r="B229" s="32" t="s">
        <v>11</v>
      </c>
      <c r="C229" s="32" t="s">
        <v>414</v>
      </c>
      <c r="D229" s="211"/>
      <c r="E229" s="211"/>
      <c r="F229" s="33">
        <f t="shared" si="3"/>
        <v>0</v>
      </c>
    </row>
    <row r="230" spans="1:10" s="32" customFormat="1">
      <c r="A230" s="32" t="s">
        <v>415</v>
      </c>
      <c r="C230" s="32" t="s">
        <v>416</v>
      </c>
      <c r="D230" s="33">
        <f>D231+D235+D239+D243+D246+D249</f>
        <v>0</v>
      </c>
      <c r="E230" s="33">
        <f>E231+E235+E239+E243+E246+E249</f>
        <v>0</v>
      </c>
      <c r="F230" s="33">
        <f t="shared" si="3"/>
        <v>0</v>
      </c>
    </row>
    <row r="231" spans="1:10">
      <c r="A231" s="27" t="s">
        <v>417</v>
      </c>
      <c r="B231" s="27"/>
      <c r="C231" s="34" t="s">
        <v>418</v>
      </c>
      <c r="D231" s="28">
        <f>SUM(D232:D234)</f>
        <v>0</v>
      </c>
      <c r="E231" s="28">
        <f>SUM(E232:E234)</f>
        <v>0</v>
      </c>
      <c r="F231" s="28">
        <f t="shared" si="3"/>
        <v>0</v>
      </c>
      <c r="H231" s="32"/>
      <c r="I231" s="32"/>
      <c r="J231" s="32"/>
    </row>
    <row r="232" spans="1:10">
      <c r="A232" s="27" t="s">
        <v>419</v>
      </c>
      <c r="B232" s="27" t="s">
        <v>11</v>
      </c>
      <c r="C232" s="35" t="s">
        <v>420</v>
      </c>
      <c r="D232" s="211"/>
      <c r="E232" s="211"/>
      <c r="F232" s="28">
        <f t="shared" si="3"/>
        <v>0</v>
      </c>
      <c r="H232" s="32"/>
      <c r="I232" s="32"/>
      <c r="J232" s="32"/>
    </row>
    <row r="233" spans="1:10">
      <c r="A233" s="27" t="s">
        <v>421</v>
      </c>
      <c r="B233" s="27" t="s">
        <v>11</v>
      </c>
      <c r="C233" s="35" t="s">
        <v>422</v>
      </c>
      <c r="D233" s="211"/>
      <c r="E233" s="211"/>
      <c r="F233" s="28">
        <f t="shared" si="3"/>
        <v>0</v>
      </c>
      <c r="H233" s="32"/>
      <c r="I233" s="32"/>
      <c r="J233" s="32"/>
    </row>
    <row r="234" spans="1:10">
      <c r="A234" s="27" t="s">
        <v>423</v>
      </c>
      <c r="B234" s="27" t="s">
        <v>11</v>
      </c>
      <c r="C234" s="35" t="s">
        <v>424</v>
      </c>
      <c r="D234" s="211"/>
      <c r="E234" s="211"/>
      <c r="F234" s="28">
        <f t="shared" si="3"/>
        <v>0</v>
      </c>
      <c r="H234" s="32"/>
      <c r="I234" s="32"/>
      <c r="J234" s="32"/>
    </row>
    <row r="235" spans="1:10">
      <c r="A235" s="27" t="s">
        <v>425</v>
      </c>
      <c r="B235" s="27"/>
      <c r="C235" s="34" t="s">
        <v>426</v>
      </c>
      <c r="D235" s="28">
        <f>SUM(D236:D238)</f>
        <v>0</v>
      </c>
      <c r="E235" s="28">
        <f>SUM(E236:E238)</f>
        <v>0</v>
      </c>
      <c r="F235" s="28">
        <f t="shared" si="3"/>
        <v>0</v>
      </c>
      <c r="H235" s="32"/>
      <c r="I235" s="32"/>
      <c r="J235" s="32"/>
    </row>
    <row r="236" spans="1:10">
      <c r="A236" s="27" t="s">
        <v>427</v>
      </c>
      <c r="B236" s="27" t="s">
        <v>11</v>
      </c>
      <c r="C236" s="35" t="s">
        <v>420</v>
      </c>
      <c r="D236" s="211"/>
      <c r="E236" s="211"/>
      <c r="F236" s="28">
        <f t="shared" si="3"/>
        <v>0</v>
      </c>
      <c r="H236" s="32"/>
      <c r="I236" s="32"/>
      <c r="J236" s="32"/>
    </row>
    <row r="237" spans="1:10">
      <c r="A237" s="27" t="s">
        <v>428</v>
      </c>
      <c r="B237" s="27" t="s">
        <v>11</v>
      </c>
      <c r="C237" s="35" t="s">
        <v>422</v>
      </c>
      <c r="D237" s="211"/>
      <c r="E237" s="211"/>
      <c r="F237" s="28">
        <f t="shared" si="3"/>
        <v>0</v>
      </c>
      <c r="H237" s="32"/>
      <c r="I237" s="32"/>
      <c r="J237" s="32"/>
    </row>
    <row r="238" spans="1:10">
      <c r="A238" s="27" t="s">
        <v>429</v>
      </c>
      <c r="B238" s="27" t="s">
        <v>11</v>
      </c>
      <c r="C238" s="35" t="s">
        <v>424</v>
      </c>
      <c r="D238" s="211"/>
      <c r="E238" s="211"/>
      <c r="F238" s="28">
        <f t="shared" si="3"/>
        <v>0</v>
      </c>
      <c r="H238" s="32"/>
      <c r="I238" s="32"/>
      <c r="J238" s="32"/>
    </row>
    <row r="239" spans="1:10">
      <c r="A239" s="27" t="s">
        <v>430</v>
      </c>
      <c r="B239" s="27"/>
      <c r="C239" s="34" t="s">
        <v>431</v>
      </c>
      <c r="D239" s="28">
        <f>SUM(D240:D242)</f>
        <v>0</v>
      </c>
      <c r="E239" s="28">
        <f>SUM(E240:E242)</f>
        <v>0</v>
      </c>
      <c r="F239" s="28">
        <f t="shared" si="3"/>
        <v>0</v>
      </c>
      <c r="H239" s="32"/>
      <c r="I239" s="32"/>
      <c r="J239" s="32"/>
    </row>
    <row r="240" spans="1:10">
      <c r="A240" s="27" t="s">
        <v>432</v>
      </c>
      <c r="B240" s="27" t="s">
        <v>11</v>
      </c>
      <c r="C240" s="35" t="s">
        <v>420</v>
      </c>
      <c r="D240" s="211"/>
      <c r="E240" s="211"/>
      <c r="F240" s="28">
        <f t="shared" si="3"/>
        <v>0</v>
      </c>
      <c r="H240" s="32"/>
      <c r="I240" s="32"/>
      <c r="J240" s="32"/>
    </row>
    <row r="241" spans="1:10">
      <c r="A241" s="27" t="s">
        <v>433</v>
      </c>
      <c r="B241" s="27" t="s">
        <v>11</v>
      </c>
      <c r="C241" s="35" t="s">
        <v>422</v>
      </c>
      <c r="D241" s="211"/>
      <c r="E241" s="211"/>
      <c r="F241" s="28">
        <f t="shared" si="3"/>
        <v>0</v>
      </c>
      <c r="H241" s="32"/>
      <c r="I241" s="32"/>
      <c r="J241" s="32"/>
    </row>
    <row r="242" spans="1:10">
      <c r="A242" s="27" t="s">
        <v>434</v>
      </c>
      <c r="B242" s="27" t="s">
        <v>11</v>
      </c>
      <c r="C242" s="35" t="s">
        <v>424</v>
      </c>
      <c r="D242" s="211"/>
      <c r="E242" s="211"/>
      <c r="F242" s="28">
        <f t="shared" si="3"/>
        <v>0</v>
      </c>
      <c r="H242" s="32"/>
      <c r="I242" s="32"/>
      <c r="J242" s="32"/>
    </row>
    <row r="243" spans="1:10">
      <c r="A243" s="27" t="s">
        <v>435</v>
      </c>
      <c r="B243" s="27"/>
      <c r="C243" s="34" t="s">
        <v>436</v>
      </c>
      <c r="D243" s="28">
        <f>SUM(D244:D245)</f>
        <v>0</v>
      </c>
      <c r="E243" s="28">
        <f>SUM(E244:E245)</f>
        <v>0</v>
      </c>
      <c r="F243" s="28">
        <f t="shared" si="3"/>
        <v>0</v>
      </c>
      <c r="H243" s="32"/>
      <c r="I243" s="32"/>
      <c r="J243" s="32"/>
    </row>
    <row r="244" spans="1:10">
      <c r="A244" s="27" t="s">
        <v>437</v>
      </c>
      <c r="B244" s="27" t="s">
        <v>11</v>
      </c>
      <c r="C244" s="35" t="s">
        <v>438</v>
      </c>
      <c r="D244" s="211"/>
      <c r="E244" s="211"/>
      <c r="F244" s="28">
        <f t="shared" si="3"/>
        <v>0</v>
      </c>
      <c r="H244" s="32"/>
      <c r="I244" s="32"/>
      <c r="J244" s="32"/>
    </row>
    <row r="245" spans="1:10">
      <c r="A245" s="27" t="s">
        <v>439</v>
      </c>
      <c r="B245" s="27" t="s">
        <v>11</v>
      </c>
      <c r="C245" s="35" t="s">
        <v>424</v>
      </c>
      <c r="D245" s="211"/>
      <c r="E245" s="211"/>
      <c r="F245" s="28">
        <f t="shared" si="3"/>
        <v>0</v>
      </c>
      <c r="H245" s="32"/>
      <c r="I245" s="32"/>
      <c r="J245" s="32"/>
    </row>
    <row r="246" spans="1:10">
      <c r="A246" s="27" t="s">
        <v>440</v>
      </c>
      <c r="B246" s="27"/>
      <c r="C246" s="34" t="s">
        <v>441</v>
      </c>
      <c r="D246" s="28">
        <f>SUM(D247:D248)</f>
        <v>0</v>
      </c>
      <c r="E246" s="28">
        <f>SUM(E247:E248)</f>
        <v>0</v>
      </c>
      <c r="F246" s="28">
        <f t="shared" si="3"/>
        <v>0</v>
      </c>
      <c r="H246" s="32"/>
      <c r="I246" s="32"/>
      <c r="J246" s="32"/>
    </row>
    <row r="247" spans="1:10">
      <c r="A247" s="27" t="s">
        <v>442</v>
      </c>
      <c r="B247" s="27" t="s">
        <v>11</v>
      </c>
      <c r="C247" s="35" t="s">
        <v>443</v>
      </c>
      <c r="D247" s="211"/>
      <c r="E247" s="211"/>
      <c r="F247" s="28">
        <f t="shared" si="3"/>
        <v>0</v>
      </c>
      <c r="H247" s="32"/>
      <c r="I247" s="32"/>
      <c r="J247" s="32"/>
    </row>
    <row r="248" spans="1:10">
      <c r="A248" s="27" t="s">
        <v>444</v>
      </c>
      <c r="B248" s="27" t="s">
        <v>11</v>
      </c>
      <c r="C248" s="35" t="s">
        <v>445</v>
      </c>
      <c r="D248" s="211"/>
      <c r="E248" s="211"/>
      <c r="F248" s="28">
        <f t="shared" si="3"/>
        <v>0</v>
      </c>
      <c r="H248" s="32"/>
      <c r="I248" s="32"/>
      <c r="J248" s="32"/>
    </row>
    <row r="249" spans="1:10">
      <c r="A249" s="27" t="s">
        <v>446</v>
      </c>
      <c r="B249" s="27"/>
      <c r="C249" s="34" t="s">
        <v>68</v>
      </c>
      <c r="D249" s="28">
        <f>SUM(D250:D252)</f>
        <v>0</v>
      </c>
      <c r="E249" s="28">
        <f>SUM(E250:E252)</f>
        <v>0</v>
      </c>
      <c r="F249" s="28">
        <f t="shared" si="3"/>
        <v>0</v>
      </c>
      <c r="H249" s="32"/>
      <c r="I249" s="32"/>
      <c r="J249" s="32"/>
    </row>
    <row r="250" spans="1:10">
      <c r="A250" s="27" t="s">
        <v>447</v>
      </c>
      <c r="B250" s="27" t="s">
        <v>11</v>
      </c>
      <c r="C250" s="35" t="s">
        <v>448</v>
      </c>
      <c r="D250" s="211"/>
      <c r="E250" s="211"/>
      <c r="F250" s="28">
        <f t="shared" si="3"/>
        <v>0</v>
      </c>
      <c r="H250" s="32"/>
      <c r="I250" s="32"/>
      <c r="J250" s="32"/>
    </row>
    <row r="251" spans="1:10">
      <c r="A251" s="27" t="s">
        <v>449</v>
      </c>
      <c r="B251" s="27" t="s">
        <v>11</v>
      </c>
      <c r="C251" s="35" t="s">
        <v>450</v>
      </c>
      <c r="D251" s="211"/>
      <c r="E251" s="211"/>
      <c r="F251" s="28">
        <f t="shared" si="3"/>
        <v>0</v>
      </c>
      <c r="H251" s="32"/>
      <c r="I251" s="32"/>
      <c r="J251" s="32"/>
    </row>
    <row r="252" spans="1:10">
      <c r="A252" s="27" t="s">
        <v>451</v>
      </c>
      <c r="B252" s="27" t="s">
        <v>11</v>
      </c>
      <c r="C252" s="35" t="s">
        <v>452</v>
      </c>
      <c r="D252" s="211"/>
      <c r="E252" s="211"/>
      <c r="F252" s="28">
        <f t="shared" si="3"/>
        <v>0</v>
      </c>
      <c r="H252" s="32"/>
      <c r="I252" s="32"/>
      <c r="J252" s="32"/>
    </row>
    <row r="253" spans="1:10" s="32" customFormat="1">
      <c r="A253" s="32" t="s">
        <v>453</v>
      </c>
      <c r="C253" s="32" t="s">
        <v>454</v>
      </c>
      <c r="D253" s="33">
        <f>SUM(D254:D257)+D261</f>
        <v>0</v>
      </c>
      <c r="E253" s="33">
        <f>SUM(E254:E257)+E261</f>
        <v>0</v>
      </c>
      <c r="F253" s="33">
        <f t="shared" si="3"/>
        <v>0</v>
      </c>
    </row>
    <row r="254" spans="1:10">
      <c r="A254" s="27" t="s">
        <v>455</v>
      </c>
      <c r="B254" s="27" t="s">
        <v>11</v>
      </c>
      <c r="C254" s="34" t="s">
        <v>456</v>
      </c>
      <c r="D254" s="211"/>
      <c r="E254" s="211"/>
      <c r="F254" s="28">
        <f t="shared" si="3"/>
        <v>0</v>
      </c>
      <c r="H254" s="32"/>
      <c r="I254" s="32"/>
      <c r="J254" s="32"/>
    </row>
    <row r="255" spans="1:10">
      <c r="A255" s="27" t="s">
        <v>457</v>
      </c>
      <c r="B255" s="27" t="s">
        <v>11</v>
      </c>
      <c r="C255" s="34" t="s">
        <v>458</v>
      </c>
      <c r="D255" s="211"/>
      <c r="E255" s="211"/>
      <c r="F255" s="28">
        <f t="shared" si="3"/>
        <v>0</v>
      </c>
      <c r="H255" s="32"/>
      <c r="I255" s="32"/>
      <c r="J255" s="32"/>
    </row>
    <row r="256" spans="1:10">
      <c r="A256" s="27" t="s">
        <v>459</v>
      </c>
      <c r="B256" s="27" t="s">
        <v>11</v>
      </c>
      <c r="C256" s="34" t="s">
        <v>460</v>
      </c>
      <c r="D256" s="211"/>
      <c r="E256" s="211"/>
      <c r="F256" s="28">
        <f t="shared" si="3"/>
        <v>0</v>
      </c>
      <c r="H256" s="32"/>
      <c r="I256" s="32"/>
      <c r="J256" s="32"/>
    </row>
    <row r="257" spans="1:10">
      <c r="A257" s="27" t="s">
        <v>461</v>
      </c>
      <c r="B257" s="27"/>
      <c r="C257" s="34" t="s">
        <v>462</v>
      </c>
      <c r="D257" s="28">
        <f>SUM(D258:D260)</f>
        <v>0</v>
      </c>
      <c r="E257" s="28">
        <f>SUM(E258:E260)</f>
        <v>0</v>
      </c>
      <c r="F257" s="28">
        <f t="shared" si="3"/>
        <v>0</v>
      </c>
      <c r="H257" s="32"/>
      <c r="I257" s="32"/>
      <c r="J257" s="32"/>
    </row>
    <row r="258" spans="1:10">
      <c r="A258" s="27" t="s">
        <v>463</v>
      </c>
      <c r="B258" s="27" t="s">
        <v>11</v>
      </c>
      <c r="C258" s="35" t="s">
        <v>464</v>
      </c>
      <c r="D258" s="211"/>
      <c r="E258" s="211"/>
      <c r="F258" s="28">
        <f t="shared" si="3"/>
        <v>0</v>
      </c>
      <c r="H258" s="32"/>
      <c r="I258" s="32"/>
      <c r="J258" s="32"/>
    </row>
    <row r="259" spans="1:10">
      <c r="A259" s="27" t="s">
        <v>465</v>
      </c>
      <c r="B259" s="27" t="s">
        <v>11</v>
      </c>
      <c r="C259" s="35" t="s">
        <v>466</v>
      </c>
      <c r="D259" s="211"/>
      <c r="E259" s="211"/>
      <c r="F259" s="28">
        <f t="shared" si="3"/>
        <v>0</v>
      </c>
      <c r="H259" s="32"/>
      <c r="I259" s="32"/>
      <c r="J259" s="32"/>
    </row>
    <row r="260" spans="1:10">
      <c r="A260" s="27" t="s">
        <v>467</v>
      </c>
      <c r="B260" s="27" t="s">
        <v>11</v>
      </c>
      <c r="C260" s="35" t="s">
        <v>468</v>
      </c>
      <c r="D260" s="211"/>
      <c r="E260" s="211"/>
      <c r="F260" s="28">
        <f t="shared" si="3"/>
        <v>0</v>
      </c>
      <c r="H260" s="32"/>
      <c r="I260" s="32"/>
      <c r="J260" s="32"/>
    </row>
    <row r="261" spans="1:10">
      <c r="A261" s="27" t="s">
        <v>469</v>
      </c>
      <c r="B261" s="27"/>
      <c r="C261" s="34" t="s">
        <v>68</v>
      </c>
      <c r="D261" s="28">
        <f>SUM(D262:D264)</f>
        <v>0</v>
      </c>
      <c r="E261" s="28">
        <f>SUM(E262:E264)</f>
        <v>0</v>
      </c>
      <c r="F261" s="28">
        <f t="shared" ref="F261:F324" si="4">D261-E261</f>
        <v>0</v>
      </c>
      <c r="H261" s="32"/>
      <c r="I261" s="32"/>
      <c r="J261" s="32"/>
    </row>
    <row r="262" spans="1:10">
      <c r="A262" s="27" t="s">
        <v>470</v>
      </c>
      <c r="B262" s="27" t="s">
        <v>11</v>
      </c>
      <c r="C262" s="35" t="s">
        <v>471</v>
      </c>
      <c r="D262" s="211"/>
      <c r="E262" s="211"/>
      <c r="F262" s="28">
        <f t="shared" si="4"/>
        <v>0</v>
      </c>
      <c r="H262" s="32"/>
      <c r="I262" s="32"/>
      <c r="J262" s="32"/>
    </row>
    <row r="263" spans="1:10">
      <c r="A263" s="27" t="s">
        <v>472</v>
      </c>
      <c r="B263" s="27" t="s">
        <v>11</v>
      </c>
      <c r="C263" s="35" t="s">
        <v>473</v>
      </c>
      <c r="D263" s="211"/>
      <c r="E263" s="211"/>
      <c r="F263" s="28">
        <f t="shared" si="4"/>
        <v>0</v>
      </c>
      <c r="H263" s="32"/>
      <c r="I263" s="32"/>
      <c r="J263" s="32"/>
    </row>
    <row r="264" spans="1:10">
      <c r="A264" s="27" t="s">
        <v>474</v>
      </c>
      <c r="B264" s="27" t="s">
        <v>11</v>
      </c>
      <c r="C264" s="35" t="s">
        <v>475</v>
      </c>
      <c r="D264" s="211"/>
      <c r="E264" s="211"/>
      <c r="F264" s="28">
        <f t="shared" si="4"/>
        <v>0</v>
      </c>
      <c r="H264" s="32"/>
      <c r="I264" s="32"/>
      <c r="J264" s="32"/>
    </row>
    <row r="265" spans="1:10" s="32" customFormat="1">
      <c r="A265" s="32" t="s">
        <v>476</v>
      </c>
      <c r="C265" s="32" t="s">
        <v>477</v>
      </c>
      <c r="D265" s="33">
        <f>SUM(D266:D273)+D281</f>
        <v>0</v>
      </c>
      <c r="E265" s="33">
        <f>SUM(E266:E273)+E281</f>
        <v>0</v>
      </c>
      <c r="F265" s="33">
        <f t="shared" si="4"/>
        <v>0</v>
      </c>
    </row>
    <row r="266" spans="1:10">
      <c r="A266" s="27" t="s">
        <v>478</v>
      </c>
      <c r="B266" s="27" t="s">
        <v>11</v>
      </c>
      <c r="C266" s="34" t="s">
        <v>456</v>
      </c>
      <c r="D266" s="211"/>
      <c r="E266" s="211"/>
      <c r="F266" s="28">
        <f t="shared" si="4"/>
        <v>0</v>
      </c>
      <c r="H266" s="32"/>
      <c r="I266" s="32"/>
      <c r="J266" s="32"/>
    </row>
    <row r="267" spans="1:10">
      <c r="A267" s="27" t="s">
        <v>479</v>
      </c>
      <c r="B267" s="27" t="s">
        <v>11</v>
      </c>
      <c r="C267" s="34" t="s">
        <v>458</v>
      </c>
      <c r="D267" s="211"/>
      <c r="E267" s="211"/>
      <c r="F267" s="28">
        <f t="shared" si="4"/>
        <v>0</v>
      </c>
      <c r="H267" s="32"/>
      <c r="I267" s="32"/>
      <c r="J267" s="32"/>
    </row>
    <row r="268" spans="1:10">
      <c r="A268" s="27" t="s">
        <v>480</v>
      </c>
      <c r="B268" s="27" t="s">
        <v>11</v>
      </c>
      <c r="C268" s="34" t="s">
        <v>481</v>
      </c>
      <c r="D268" s="211"/>
      <c r="E268" s="211"/>
      <c r="F268" s="28">
        <f t="shared" si="4"/>
        <v>0</v>
      </c>
      <c r="H268" s="32"/>
      <c r="I268" s="32"/>
      <c r="J268" s="32"/>
    </row>
    <row r="269" spans="1:10">
      <c r="A269" s="27" t="s">
        <v>482</v>
      </c>
      <c r="B269" s="27" t="s">
        <v>11</v>
      </c>
      <c r="C269" s="34" t="s">
        <v>483</v>
      </c>
      <c r="D269" s="211"/>
      <c r="E269" s="211"/>
      <c r="F269" s="28">
        <f t="shared" si="4"/>
        <v>0</v>
      </c>
      <c r="H269" s="32"/>
      <c r="I269" s="32"/>
      <c r="J269" s="32"/>
    </row>
    <row r="270" spans="1:10">
      <c r="A270" s="27" t="s">
        <v>484</v>
      </c>
      <c r="B270" s="27" t="s">
        <v>11</v>
      </c>
      <c r="C270" s="34" t="s">
        <v>485</v>
      </c>
      <c r="D270" s="211"/>
      <c r="E270" s="211"/>
      <c r="F270" s="28">
        <f t="shared" si="4"/>
        <v>0</v>
      </c>
      <c r="H270" s="32"/>
      <c r="I270" s="32"/>
      <c r="J270" s="32"/>
    </row>
    <row r="271" spans="1:10">
      <c r="A271" s="27" t="s">
        <v>486</v>
      </c>
      <c r="B271" s="27" t="s">
        <v>11</v>
      </c>
      <c r="C271" s="34" t="s">
        <v>487</v>
      </c>
      <c r="D271" s="211"/>
      <c r="E271" s="211"/>
      <c r="F271" s="28">
        <f t="shared" si="4"/>
        <v>0</v>
      </c>
      <c r="H271" s="32"/>
      <c r="I271" s="32"/>
      <c r="J271" s="32"/>
    </row>
    <row r="272" spans="1:10">
      <c r="A272" s="27" t="s">
        <v>488</v>
      </c>
      <c r="B272" s="27" t="s">
        <v>11</v>
      </c>
      <c r="C272" s="34" t="s">
        <v>489</v>
      </c>
      <c r="D272" s="211"/>
      <c r="E272" s="211"/>
      <c r="F272" s="28">
        <f t="shared" si="4"/>
        <v>0</v>
      </c>
      <c r="H272" s="32"/>
      <c r="I272" s="32"/>
      <c r="J272" s="32"/>
    </row>
    <row r="273" spans="1:10">
      <c r="A273" s="27" t="s">
        <v>490</v>
      </c>
      <c r="B273" s="27"/>
      <c r="C273" s="34" t="s">
        <v>462</v>
      </c>
      <c r="D273" s="28">
        <f>SUM(D274:D280)</f>
        <v>0</v>
      </c>
      <c r="E273" s="28">
        <f>SUM(E274:E280)</f>
        <v>0</v>
      </c>
      <c r="F273" s="28">
        <f t="shared" si="4"/>
        <v>0</v>
      </c>
      <c r="H273" s="32"/>
      <c r="I273" s="32"/>
      <c r="J273" s="32"/>
    </row>
    <row r="274" spans="1:10">
      <c r="A274" s="27" t="s">
        <v>491</v>
      </c>
      <c r="B274" s="27" t="s">
        <v>11</v>
      </c>
      <c r="C274" s="35" t="s">
        <v>492</v>
      </c>
      <c r="D274" s="211"/>
      <c r="E274" s="211"/>
      <c r="F274" s="28">
        <f t="shared" si="4"/>
        <v>0</v>
      </c>
      <c r="H274" s="32"/>
      <c r="I274" s="32"/>
      <c r="J274" s="32"/>
    </row>
    <row r="275" spans="1:10">
      <c r="A275" s="27" t="s">
        <v>493</v>
      </c>
      <c r="B275" s="27" t="s">
        <v>11</v>
      </c>
      <c r="C275" s="35" t="s">
        <v>494</v>
      </c>
      <c r="D275" s="211"/>
      <c r="E275" s="211"/>
      <c r="F275" s="28">
        <f t="shared" si="4"/>
        <v>0</v>
      </c>
      <c r="H275" s="32"/>
      <c r="I275" s="32"/>
      <c r="J275" s="32"/>
    </row>
    <row r="276" spans="1:10">
      <c r="A276" s="27" t="s">
        <v>495</v>
      </c>
      <c r="B276" s="27" t="s">
        <v>11</v>
      </c>
      <c r="C276" s="35" t="s">
        <v>496</v>
      </c>
      <c r="D276" s="211"/>
      <c r="E276" s="211"/>
      <c r="F276" s="28">
        <f t="shared" si="4"/>
        <v>0</v>
      </c>
      <c r="H276" s="32"/>
      <c r="I276" s="32"/>
      <c r="J276" s="32"/>
    </row>
    <row r="277" spans="1:10">
      <c r="A277" s="27" t="s">
        <v>497</v>
      </c>
      <c r="B277" s="27" t="s">
        <v>11</v>
      </c>
      <c r="C277" s="35" t="s">
        <v>498</v>
      </c>
      <c r="D277" s="211"/>
      <c r="E277" s="211"/>
      <c r="F277" s="28">
        <f t="shared" si="4"/>
        <v>0</v>
      </c>
      <c r="H277" s="32"/>
      <c r="I277" s="32"/>
      <c r="J277" s="32"/>
    </row>
    <row r="278" spans="1:10">
      <c r="A278" s="27" t="s">
        <v>499</v>
      </c>
      <c r="B278" s="27" t="s">
        <v>11</v>
      </c>
      <c r="C278" s="35" t="s">
        <v>500</v>
      </c>
      <c r="D278" s="211"/>
      <c r="E278" s="211"/>
      <c r="F278" s="28">
        <f t="shared" si="4"/>
        <v>0</v>
      </c>
      <c r="H278" s="32"/>
      <c r="I278" s="32"/>
      <c r="J278" s="32"/>
    </row>
    <row r="279" spans="1:10">
      <c r="A279" s="27" t="s">
        <v>501</v>
      </c>
      <c r="B279" s="27" t="s">
        <v>11</v>
      </c>
      <c r="C279" s="35" t="s">
        <v>502</v>
      </c>
      <c r="D279" s="211"/>
      <c r="E279" s="211"/>
      <c r="F279" s="28">
        <f t="shared" si="4"/>
        <v>0</v>
      </c>
      <c r="H279" s="32"/>
      <c r="I279" s="32"/>
      <c r="J279" s="32"/>
    </row>
    <row r="280" spans="1:10">
      <c r="A280" s="27" t="s">
        <v>503</v>
      </c>
      <c r="B280" s="27" t="s">
        <v>11</v>
      </c>
      <c r="C280" s="35" t="s">
        <v>504</v>
      </c>
      <c r="D280" s="211"/>
      <c r="E280" s="211"/>
      <c r="F280" s="28">
        <f t="shared" si="4"/>
        <v>0</v>
      </c>
      <c r="H280" s="32"/>
      <c r="I280" s="32"/>
      <c r="J280" s="32"/>
    </row>
    <row r="281" spans="1:10">
      <c r="A281" s="27" t="s">
        <v>505</v>
      </c>
      <c r="B281" s="27"/>
      <c r="C281" s="34" t="s">
        <v>68</v>
      </c>
      <c r="D281" s="28">
        <f>SUM(D282:D288)</f>
        <v>0</v>
      </c>
      <c r="E281" s="28">
        <f>SUM(E282:E288)</f>
        <v>0</v>
      </c>
      <c r="F281" s="28">
        <f t="shared" si="4"/>
        <v>0</v>
      </c>
      <c r="H281" s="32"/>
      <c r="I281" s="32"/>
      <c r="J281" s="32"/>
    </row>
    <row r="282" spans="1:10">
      <c r="A282" s="27" t="s">
        <v>506</v>
      </c>
      <c r="B282" s="27" t="s">
        <v>11</v>
      </c>
      <c r="C282" s="35" t="s">
        <v>507</v>
      </c>
      <c r="D282" s="211"/>
      <c r="E282" s="211"/>
      <c r="F282" s="28">
        <f t="shared" si="4"/>
        <v>0</v>
      </c>
      <c r="H282" s="32"/>
      <c r="I282" s="32"/>
      <c r="J282" s="32"/>
    </row>
    <row r="283" spans="1:10">
      <c r="A283" s="27" t="s">
        <v>508</v>
      </c>
      <c r="B283" s="27" t="s">
        <v>11</v>
      </c>
      <c r="C283" s="35" t="s">
        <v>509</v>
      </c>
      <c r="D283" s="211"/>
      <c r="E283" s="211"/>
      <c r="F283" s="28">
        <f t="shared" si="4"/>
        <v>0</v>
      </c>
      <c r="H283" s="32"/>
      <c r="I283" s="32"/>
      <c r="J283" s="32"/>
    </row>
    <row r="284" spans="1:10">
      <c r="A284" s="27" t="s">
        <v>510</v>
      </c>
      <c r="B284" s="27" t="s">
        <v>11</v>
      </c>
      <c r="C284" s="35" t="s">
        <v>511</v>
      </c>
      <c r="D284" s="211"/>
      <c r="E284" s="211"/>
      <c r="F284" s="28">
        <f t="shared" si="4"/>
        <v>0</v>
      </c>
      <c r="H284" s="32"/>
      <c r="I284" s="32"/>
      <c r="J284" s="32"/>
    </row>
    <row r="285" spans="1:10">
      <c r="A285" s="27" t="s">
        <v>512</v>
      </c>
      <c r="B285" s="27" t="s">
        <v>11</v>
      </c>
      <c r="C285" s="35" t="s">
        <v>513</v>
      </c>
      <c r="D285" s="211"/>
      <c r="E285" s="211"/>
      <c r="F285" s="28">
        <f t="shared" si="4"/>
        <v>0</v>
      </c>
      <c r="H285" s="32"/>
      <c r="I285" s="32"/>
      <c r="J285" s="32"/>
    </row>
    <row r="286" spans="1:10">
      <c r="A286" s="27" t="s">
        <v>514</v>
      </c>
      <c r="B286" s="27" t="s">
        <v>11</v>
      </c>
      <c r="C286" s="35" t="s">
        <v>515</v>
      </c>
      <c r="D286" s="211"/>
      <c r="E286" s="211"/>
      <c r="F286" s="28">
        <f t="shared" si="4"/>
        <v>0</v>
      </c>
      <c r="H286" s="32"/>
      <c r="I286" s="32"/>
      <c r="J286" s="32"/>
    </row>
    <row r="287" spans="1:10">
      <c r="A287" s="27" t="s">
        <v>516</v>
      </c>
      <c r="B287" s="27" t="s">
        <v>11</v>
      </c>
      <c r="C287" s="35" t="s">
        <v>517</v>
      </c>
      <c r="D287" s="211"/>
      <c r="E287" s="211"/>
      <c r="F287" s="28">
        <f t="shared" si="4"/>
        <v>0</v>
      </c>
      <c r="H287" s="32"/>
      <c r="I287" s="32"/>
      <c r="J287" s="32"/>
    </row>
    <row r="288" spans="1:10">
      <c r="A288" s="27" t="s">
        <v>518</v>
      </c>
      <c r="B288" s="27" t="s">
        <v>11</v>
      </c>
      <c r="C288" s="35" t="s">
        <v>519</v>
      </c>
      <c r="D288" s="211"/>
      <c r="E288" s="211"/>
      <c r="F288" s="28">
        <f t="shared" si="4"/>
        <v>0</v>
      </c>
      <c r="H288" s="32"/>
      <c r="I288" s="32"/>
      <c r="J288" s="32"/>
    </row>
    <row r="289" spans="1:10" s="32" customFormat="1">
      <c r="A289" s="32" t="s">
        <v>520</v>
      </c>
      <c r="C289" s="32" t="s">
        <v>521</v>
      </c>
      <c r="D289" s="33">
        <f>SUM(D290:D295)+D300</f>
        <v>0</v>
      </c>
      <c r="E289" s="33">
        <f>SUM(E290:E295)+E300</f>
        <v>0</v>
      </c>
      <c r="F289" s="33">
        <f t="shared" si="4"/>
        <v>0</v>
      </c>
    </row>
    <row r="290" spans="1:10">
      <c r="A290" s="27" t="s">
        <v>522</v>
      </c>
      <c r="B290" s="27" t="s">
        <v>11</v>
      </c>
      <c r="C290" s="34" t="s">
        <v>523</v>
      </c>
      <c r="D290" s="211"/>
      <c r="E290" s="211"/>
      <c r="F290" s="28">
        <f t="shared" si="4"/>
        <v>0</v>
      </c>
      <c r="H290" s="32"/>
      <c r="I290" s="32"/>
      <c r="J290" s="32"/>
    </row>
    <row r="291" spans="1:10">
      <c r="A291" s="27" t="s">
        <v>524</v>
      </c>
      <c r="B291" s="27" t="s">
        <v>11</v>
      </c>
      <c r="C291" s="34" t="s">
        <v>525</v>
      </c>
      <c r="D291" s="211"/>
      <c r="E291" s="211"/>
      <c r="F291" s="28">
        <f t="shared" si="4"/>
        <v>0</v>
      </c>
      <c r="H291" s="32"/>
      <c r="I291" s="32"/>
      <c r="J291" s="32"/>
    </row>
    <row r="292" spans="1:10">
      <c r="A292" s="27" t="s">
        <v>526</v>
      </c>
      <c r="B292" s="27" t="s">
        <v>11</v>
      </c>
      <c r="C292" s="34" t="s">
        <v>527</v>
      </c>
      <c r="D292" s="211"/>
      <c r="E292" s="211"/>
      <c r="F292" s="28">
        <f t="shared" si="4"/>
        <v>0</v>
      </c>
      <c r="H292" s="32"/>
      <c r="I292" s="32"/>
      <c r="J292" s="32"/>
    </row>
    <row r="293" spans="1:10">
      <c r="A293" s="27" t="s">
        <v>528</v>
      </c>
      <c r="B293" s="27" t="s">
        <v>11</v>
      </c>
      <c r="C293" s="34" t="s">
        <v>529</v>
      </c>
      <c r="D293" s="211"/>
      <c r="E293" s="211"/>
      <c r="F293" s="28">
        <f t="shared" si="4"/>
        <v>0</v>
      </c>
      <c r="H293" s="32"/>
      <c r="I293" s="32"/>
      <c r="J293" s="32"/>
    </row>
    <row r="294" spans="1:10">
      <c r="A294" s="27" t="s">
        <v>530</v>
      </c>
      <c r="B294" s="27" t="s">
        <v>11</v>
      </c>
      <c r="C294" s="34" t="s">
        <v>531</v>
      </c>
      <c r="D294" s="211"/>
      <c r="E294" s="211"/>
      <c r="F294" s="28">
        <f t="shared" si="4"/>
        <v>0</v>
      </c>
      <c r="H294" s="32"/>
      <c r="I294" s="32"/>
      <c r="J294" s="32"/>
    </row>
    <row r="295" spans="1:10">
      <c r="A295" s="27" t="s">
        <v>532</v>
      </c>
      <c r="B295" s="27"/>
      <c r="C295" s="34" t="s">
        <v>533</v>
      </c>
      <c r="D295" s="28">
        <f>SUM(D296:D299)</f>
        <v>0</v>
      </c>
      <c r="E295" s="28">
        <f>SUM(E296:E299)</f>
        <v>0</v>
      </c>
      <c r="F295" s="28">
        <f t="shared" si="4"/>
        <v>0</v>
      </c>
      <c r="H295" s="32"/>
      <c r="I295" s="32"/>
      <c r="J295" s="32"/>
    </row>
    <row r="296" spans="1:10">
      <c r="A296" s="27" t="s">
        <v>534</v>
      </c>
      <c r="B296" s="27" t="s">
        <v>11</v>
      </c>
      <c r="C296" s="35" t="s">
        <v>535</v>
      </c>
      <c r="D296" s="211"/>
      <c r="E296" s="211"/>
      <c r="F296" s="28">
        <f t="shared" si="4"/>
        <v>0</v>
      </c>
      <c r="H296" s="32"/>
      <c r="I296" s="32"/>
      <c r="J296" s="32"/>
    </row>
    <row r="297" spans="1:10">
      <c r="A297" s="27" t="s">
        <v>536</v>
      </c>
      <c r="B297" s="27" t="s">
        <v>11</v>
      </c>
      <c r="C297" s="35" t="s">
        <v>537</v>
      </c>
      <c r="D297" s="211"/>
      <c r="E297" s="211"/>
      <c r="F297" s="28">
        <f t="shared" si="4"/>
        <v>0</v>
      </c>
      <c r="H297" s="32"/>
      <c r="I297" s="32"/>
      <c r="J297" s="32"/>
    </row>
    <row r="298" spans="1:10">
      <c r="A298" s="27" t="s">
        <v>538</v>
      </c>
      <c r="B298" s="27" t="s">
        <v>11</v>
      </c>
      <c r="C298" s="35" t="s">
        <v>539</v>
      </c>
      <c r="D298" s="211"/>
      <c r="E298" s="211"/>
      <c r="F298" s="28">
        <f t="shared" si="4"/>
        <v>0</v>
      </c>
      <c r="H298" s="32"/>
      <c r="I298" s="32"/>
      <c r="J298" s="32"/>
    </row>
    <row r="299" spans="1:10">
      <c r="A299" s="27" t="s">
        <v>540</v>
      </c>
      <c r="B299" s="27" t="s">
        <v>11</v>
      </c>
      <c r="C299" s="35" t="s">
        <v>541</v>
      </c>
      <c r="D299" s="211"/>
      <c r="E299" s="211"/>
      <c r="F299" s="28">
        <f t="shared" si="4"/>
        <v>0</v>
      </c>
      <c r="H299" s="32"/>
      <c r="I299" s="32"/>
      <c r="J299" s="32"/>
    </row>
    <row r="300" spans="1:10">
      <c r="A300" s="27" t="s">
        <v>542</v>
      </c>
      <c r="B300" s="27"/>
      <c r="C300" s="34" t="s">
        <v>68</v>
      </c>
      <c r="D300" s="28">
        <f>SUM(D301:D305)</f>
        <v>0</v>
      </c>
      <c r="E300" s="28">
        <f>SUM(E301:E305)</f>
        <v>0</v>
      </c>
      <c r="F300" s="28">
        <f t="shared" si="4"/>
        <v>0</v>
      </c>
      <c r="H300" s="32"/>
      <c r="I300" s="32"/>
      <c r="J300" s="32"/>
    </row>
    <row r="301" spans="1:10">
      <c r="A301" s="27" t="s">
        <v>543</v>
      </c>
      <c r="B301" s="27" t="s">
        <v>11</v>
      </c>
      <c r="C301" s="35" t="s">
        <v>544</v>
      </c>
      <c r="D301" s="211"/>
      <c r="E301" s="211"/>
      <c r="F301" s="28">
        <f t="shared" si="4"/>
        <v>0</v>
      </c>
      <c r="H301" s="32"/>
      <c r="I301" s="32"/>
      <c r="J301" s="32"/>
    </row>
    <row r="302" spans="1:10">
      <c r="A302" s="27" t="s">
        <v>545</v>
      </c>
      <c r="B302" s="27" t="s">
        <v>11</v>
      </c>
      <c r="C302" s="35" t="s">
        <v>546</v>
      </c>
      <c r="D302" s="211"/>
      <c r="E302" s="211"/>
      <c r="F302" s="28">
        <f t="shared" si="4"/>
        <v>0</v>
      </c>
      <c r="H302" s="32"/>
      <c r="I302" s="32"/>
      <c r="J302" s="32"/>
    </row>
    <row r="303" spans="1:10">
      <c r="A303" s="27" t="s">
        <v>547</v>
      </c>
      <c r="B303" s="27" t="s">
        <v>11</v>
      </c>
      <c r="C303" s="35" t="s">
        <v>548</v>
      </c>
      <c r="D303" s="211"/>
      <c r="E303" s="211"/>
      <c r="F303" s="28">
        <f t="shared" si="4"/>
        <v>0</v>
      </c>
      <c r="H303" s="32"/>
      <c r="I303" s="32"/>
      <c r="J303" s="32"/>
    </row>
    <row r="304" spans="1:10">
      <c r="A304" s="27" t="s">
        <v>549</v>
      </c>
      <c r="B304" s="27" t="s">
        <v>11</v>
      </c>
      <c r="C304" s="35" t="s">
        <v>550</v>
      </c>
      <c r="D304" s="211"/>
      <c r="E304" s="211"/>
      <c r="F304" s="28">
        <f t="shared" si="4"/>
        <v>0</v>
      </c>
      <c r="H304" s="32"/>
      <c r="I304" s="32"/>
      <c r="J304" s="32"/>
    </row>
    <row r="305" spans="1:10">
      <c r="A305" s="27" t="s">
        <v>551</v>
      </c>
      <c r="B305" s="27" t="s">
        <v>11</v>
      </c>
      <c r="C305" s="35" t="s">
        <v>552</v>
      </c>
      <c r="D305" s="211"/>
      <c r="E305" s="211"/>
      <c r="F305" s="28">
        <f t="shared" si="4"/>
        <v>0</v>
      </c>
      <c r="H305" s="32"/>
      <c r="I305" s="32"/>
      <c r="J305" s="32"/>
    </row>
    <row r="306" spans="1:10" s="32" customFormat="1">
      <c r="A306" s="32" t="s">
        <v>553</v>
      </c>
      <c r="C306" s="32" t="s">
        <v>554</v>
      </c>
      <c r="D306" s="33">
        <f>SUM(D307:D311)+D316</f>
        <v>0</v>
      </c>
      <c r="E306" s="33">
        <f>SUM(E307:E311)+E316</f>
        <v>0</v>
      </c>
      <c r="F306" s="33">
        <f t="shared" si="4"/>
        <v>0</v>
      </c>
    </row>
    <row r="307" spans="1:10">
      <c r="A307" s="27" t="s">
        <v>555</v>
      </c>
      <c r="B307" s="27" t="s">
        <v>11</v>
      </c>
      <c r="C307" s="34" t="s">
        <v>556</v>
      </c>
      <c r="D307" s="211"/>
      <c r="E307" s="211"/>
      <c r="F307" s="28">
        <f t="shared" si="4"/>
        <v>0</v>
      </c>
      <c r="H307" s="32"/>
      <c r="I307" s="32"/>
      <c r="J307" s="32"/>
    </row>
    <row r="308" spans="1:10">
      <c r="A308" s="27" t="s">
        <v>557</v>
      </c>
      <c r="B308" s="27" t="s">
        <v>11</v>
      </c>
      <c r="C308" s="34" t="s">
        <v>558</v>
      </c>
      <c r="D308" s="211"/>
      <c r="E308" s="211"/>
      <c r="F308" s="28">
        <f t="shared" si="4"/>
        <v>0</v>
      </c>
      <c r="H308" s="32"/>
      <c r="I308" s="32"/>
      <c r="J308" s="32"/>
    </row>
    <row r="309" spans="1:10">
      <c r="A309" s="27" t="s">
        <v>559</v>
      </c>
      <c r="B309" s="27" t="s">
        <v>11</v>
      </c>
      <c r="C309" s="34" t="s">
        <v>560</v>
      </c>
      <c r="D309" s="211"/>
      <c r="E309" s="211"/>
      <c r="F309" s="28">
        <f t="shared" si="4"/>
        <v>0</v>
      </c>
      <c r="H309" s="32"/>
      <c r="I309" s="32"/>
      <c r="J309" s="32"/>
    </row>
    <row r="310" spans="1:10">
      <c r="A310" s="27" t="s">
        <v>561</v>
      </c>
      <c r="B310" s="27" t="s">
        <v>11</v>
      </c>
      <c r="C310" s="34" t="s">
        <v>562</v>
      </c>
      <c r="D310" s="211"/>
      <c r="E310" s="211"/>
      <c r="F310" s="28">
        <f t="shared" si="4"/>
        <v>0</v>
      </c>
      <c r="H310" s="32"/>
      <c r="I310" s="32"/>
      <c r="J310" s="32"/>
    </row>
    <row r="311" spans="1:10">
      <c r="A311" s="27" t="s">
        <v>563</v>
      </c>
      <c r="B311" s="27"/>
      <c r="C311" s="34" t="s">
        <v>564</v>
      </c>
      <c r="D311" s="28">
        <f>SUM(D312:D315)</f>
        <v>0</v>
      </c>
      <c r="E311" s="28">
        <f>SUM(E312:E315)</f>
        <v>0</v>
      </c>
      <c r="F311" s="28">
        <f t="shared" si="4"/>
        <v>0</v>
      </c>
      <c r="H311" s="32"/>
      <c r="I311" s="32"/>
      <c r="J311" s="32"/>
    </row>
    <row r="312" spans="1:10">
      <c r="A312" s="27" t="s">
        <v>565</v>
      </c>
      <c r="B312" s="27" t="s">
        <v>11</v>
      </c>
      <c r="C312" s="35" t="s">
        <v>566</v>
      </c>
      <c r="D312" s="211"/>
      <c r="E312" s="211"/>
      <c r="F312" s="28">
        <f t="shared" si="4"/>
        <v>0</v>
      </c>
      <c r="H312" s="32"/>
      <c r="I312" s="32"/>
      <c r="J312" s="32"/>
    </row>
    <row r="313" spans="1:10">
      <c r="A313" s="27" t="s">
        <v>567</v>
      </c>
      <c r="B313" s="27" t="s">
        <v>11</v>
      </c>
      <c r="C313" s="35" t="s">
        <v>568</v>
      </c>
      <c r="D313" s="211"/>
      <c r="E313" s="211"/>
      <c r="F313" s="28">
        <f t="shared" si="4"/>
        <v>0</v>
      </c>
      <c r="H313" s="32"/>
      <c r="I313" s="32"/>
      <c r="J313" s="32"/>
    </row>
    <row r="314" spans="1:10">
      <c r="A314" s="27" t="s">
        <v>569</v>
      </c>
      <c r="B314" s="27" t="s">
        <v>11</v>
      </c>
      <c r="C314" s="35" t="s">
        <v>570</v>
      </c>
      <c r="D314" s="211"/>
      <c r="E314" s="211"/>
      <c r="F314" s="28">
        <f t="shared" si="4"/>
        <v>0</v>
      </c>
      <c r="H314" s="32"/>
      <c r="I314" s="32"/>
      <c r="J314" s="32"/>
    </row>
    <row r="315" spans="1:10">
      <c r="A315" s="27" t="s">
        <v>571</v>
      </c>
      <c r="B315" s="27" t="s">
        <v>11</v>
      </c>
      <c r="C315" s="35" t="s">
        <v>572</v>
      </c>
      <c r="D315" s="211"/>
      <c r="E315" s="211"/>
      <c r="F315" s="28">
        <f t="shared" si="4"/>
        <v>0</v>
      </c>
      <c r="H315" s="32"/>
      <c r="I315" s="32"/>
      <c r="J315" s="32"/>
    </row>
    <row r="316" spans="1:10">
      <c r="A316" s="27" t="s">
        <v>573</v>
      </c>
      <c r="B316" s="27"/>
      <c r="C316" s="34" t="s">
        <v>68</v>
      </c>
      <c r="D316" s="28">
        <f>SUM(D317:D320)</f>
        <v>0</v>
      </c>
      <c r="E316" s="28">
        <f>SUM(E317:E320)</f>
        <v>0</v>
      </c>
      <c r="F316" s="28">
        <f t="shared" si="4"/>
        <v>0</v>
      </c>
      <c r="H316" s="32"/>
      <c r="I316" s="32"/>
      <c r="J316" s="32"/>
    </row>
    <row r="317" spans="1:10">
      <c r="A317" s="27" t="s">
        <v>574</v>
      </c>
      <c r="B317" s="27" t="s">
        <v>11</v>
      </c>
      <c r="C317" s="35" t="s">
        <v>556</v>
      </c>
      <c r="D317" s="211"/>
      <c r="E317" s="211"/>
      <c r="F317" s="28">
        <f t="shared" si="4"/>
        <v>0</v>
      </c>
      <c r="H317" s="32"/>
      <c r="I317" s="32"/>
      <c r="J317" s="32"/>
    </row>
    <row r="318" spans="1:10">
      <c r="A318" s="27" t="s">
        <v>575</v>
      </c>
      <c r="B318" s="27" t="s">
        <v>11</v>
      </c>
      <c r="C318" s="35" t="s">
        <v>558</v>
      </c>
      <c r="D318" s="211"/>
      <c r="E318" s="211"/>
      <c r="F318" s="28">
        <f t="shared" si="4"/>
        <v>0</v>
      </c>
      <c r="H318" s="32"/>
      <c r="I318" s="32"/>
      <c r="J318" s="32"/>
    </row>
    <row r="319" spans="1:10">
      <c r="A319" s="27" t="s">
        <v>576</v>
      </c>
      <c r="B319" s="27" t="s">
        <v>11</v>
      </c>
      <c r="C319" s="35" t="s">
        <v>560</v>
      </c>
      <c r="D319" s="211"/>
      <c r="E319" s="211"/>
      <c r="F319" s="28">
        <f t="shared" si="4"/>
        <v>0</v>
      </c>
      <c r="H319" s="32"/>
      <c r="I319" s="32"/>
      <c r="J319" s="32"/>
    </row>
    <row r="320" spans="1:10">
      <c r="A320" s="27" t="s">
        <v>577</v>
      </c>
      <c r="B320" s="27" t="s">
        <v>11</v>
      </c>
      <c r="C320" s="35" t="s">
        <v>562</v>
      </c>
      <c r="D320" s="211"/>
      <c r="E320" s="211"/>
      <c r="F320" s="28">
        <f t="shared" si="4"/>
        <v>0</v>
      </c>
      <c r="H320" s="32"/>
      <c r="I320" s="32"/>
      <c r="J320" s="32"/>
    </row>
    <row r="321" spans="1:10" s="32" customFormat="1">
      <c r="A321" s="32" t="s">
        <v>578</v>
      </c>
      <c r="C321" s="32" t="s">
        <v>579</v>
      </c>
      <c r="D321" s="33">
        <f>SUM(D322:D323)</f>
        <v>0</v>
      </c>
      <c r="E321" s="33">
        <f>SUM(E322:E323)</f>
        <v>0</v>
      </c>
      <c r="F321" s="33">
        <f t="shared" si="4"/>
        <v>0</v>
      </c>
    </row>
    <row r="322" spans="1:10">
      <c r="A322" s="27" t="s">
        <v>580</v>
      </c>
      <c r="B322" s="27" t="s">
        <v>11</v>
      </c>
      <c r="C322" s="34" t="s">
        <v>579</v>
      </c>
      <c r="D322" s="211"/>
      <c r="E322" s="211"/>
      <c r="F322" s="28">
        <f t="shared" si="4"/>
        <v>0</v>
      </c>
      <c r="H322" s="32"/>
      <c r="I322" s="32"/>
      <c r="J322" s="32"/>
    </row>
    <row r="323" spans="1:10">
      <c r="A323" s="27" t="s">
        <v>581</v>
      </c>
      <c r="B323" s="27" t="s">
        <v>11</v>
      </c>
      <c r="C323" s="34" t="s">
        <v>68</v>
      </c>
      <c r="D323" s="211"/>
      <c r="E323" s="211"/>
      <c r="F323" s="28">
        <f t="shared" si="4"/>
        <v>0</v>
      </c>
      <c r="H323" s="32"/>
      <c r="I323" s="32"/>
      <c r="J323" s="32"/>
    </row>
    <row r="324" spans="1:10" s="32" customFormat="1">
      <c r="A324" s="32" t="s">
        <v>582</v>
      </c>
      <c r="B324" s="32" t="s">
        <v>11</v>
      </c>
      <c r="C324" s="32" t="s">
        <v>583</v>
      </c>
      <c r="D324" s="211"/>
      <c r="E324" s="211"/>
      <c r="F324" s="33">
        <f t="shared" si="4"/>
        <v>0</v>
      </c>
    </row>
    <row r="325" spans="1:10" s="32" customFormat="1">
      <c r="A325" s="32" t="s">
        <v>584</v>
      </c>
      <c r="C325" s="32" t="s">
        <v>585</v>
      </c>
      <c r="D325" s="33">
        <f>SUM(D326:D327)</f>
        <v>0</v>
      </c>
      <c r="E325" s="33">
        <f>SUM(E326:E327)</f>
        <v>0</v>
      </c>
      <c r="F325" s="33">
        <f t="shared" ref="F325:F388" si="5">D325-E325</f>
        <v>0</v>
      </c>
    </row>
    <row r="326" spans="1:10">
      <c r="A326" s="27" t="s">
        <v>586</v>
      </c>
      <c r="B326" s="27" t="s">
        <v>11</v>
      </c>
      <c r="C326" s="34" t="s">
        <v>587</v>
      </c>
      <c r="D326" s="211"/>
      <c r="E326" s="211"/>
      <c r="F326" s="28">
        <f t="shared" si="5"/>
        <v>0</v>
      </c>
      <c r="H326" s="32"/>
      <c r="I326" s="32"/>
      <c r="J326" s="32"/>
    </row>
    <row r="327" spans="1:10">
      <c r="A327" s="27" t="s">
        <v>588</v>
      </c>
      <c r="B327" s="27" t="s">
        <v>11</v>
      </c>
      <c r="C327" s="34" t="s">
        <v>589</v>
      </c>
      <c r="D327" s="211"/>
      <c r="E327" s="211"/>
      <c r="F327" s="28">
        <f t="shared" si="5"/>
        <v>0</v>
      </c>
      <c r="H327" s="32"/>
      <c r="I327" s="32"/>
      <c r="J327" s="32"/>
    </row>
    <row r="328" spans="1:10" s="32" customFormat="1">
      <c r="A328" s="32" t="s">
        <v>590</v>
      </c>
      <c r="B328" s="32" t="s">
        <v>11</v>
      </c>
      <c r="C328" s="32" t="s">
        <v>591</v>
      </c>
      <c r="D328" s="211"/>
      <c r="E328" s="211"/>
      <c r="F328" s="33">
        <f t="shared" si="5"/>
        <v>0</v>
      </c>
    </row>
    <row r="329" spans="1:10" s="32" customFormat="1">
      <c r="A329" s="32" t="s">
        <v>592</v>
      </c>
      <c r="B329" s="32" t="s">
        <v>11</v>
      </c>
      <c r="C329" s="32" t="s">
        <v>593</v>
      </c>
      <c r="D329" s="211"/>
      <c r="E329" s="211"/>
      <c r="F329" s="33">
        <f t="shared" si="5"/>
        <v>0</v>
      </c>
    </row>
    <row r="330" spans="1:10" s="32" customFormat="1">
      <c r="A330" s="32" t="s">
        <v>594</v>
      </c>
      <c r="C330" s="32" t="s">
        <v>595</v>
      </c>
      <c r="D330" s="33">
        <f>SUM(D331:D332)</f>
        <v>0</v>
      </c>
      <c r="E330" s="33">
        <f>SUM(E331:E332)</f>
        <v>0</v>
      </c>
      <c r="F330" s="33">
        <f t="shared" si="5"/>
        <v>0</v>
      </c>
    </row>
    <row r="331" spans="1:10">
      <c r="A331" s="27" t="s">
        <v>596</v>
      </c>
      <c r="B331" s="27" t="s">
        <v>11</v>
      </c>
      <c r="C331" s="34" t="s">
        <v>597</v>
      </c>
      <c r="D331" s="211"/>
      <c r="E331" s="211"/>
      <c r="F331" s="28">
        <f t="shared" si="5"/>
        <v>0</v>
      </c>
      <c r="H331" s="32"/>
      <c r="I331" s="32"/>
      <c r="J331" s="32"/>
    </row>
    <row r="332" spans="1:10">
      <c r="A332" s="27" t="s">
        <v>598</v>
      </c>
      <c r="B332" s="27" t="s">
        <v>11</v>
      </c>
      <c r="C332" s="34" t="s">
        <v>599</v>
      </c>
      <c r="D332" s="211"/>
      <c r="E332" s="211"/>
      <c r="F332" s="28">
        <f t="shared" si="5"/>
        <v>0</v>
      </c>
      <c r="H332" s="32"/>
      <c r="I332" s="32"/>
      <c r="J332" s="32"/>
    </row>
    <row r="333" spans="1:10" s="32" customFormat="1">
      <c r="A333" s="32" t="s">
        <v>600</v>
      </c>
      <c r="B333" s="32" t="s">
        <v>11</v>
      </c>
      <c r="C333" s="32" t="s">
        <v>601</v>
      </c>
      <c r="D333" s="211"/>
      <c r="E333" s="211"/>
      <c r="F333" s="33">
        <f t="shared" si="5"/>
        <v>0</v>
      </c>
    </row>
    <row r="334" spans="1:10" s="32" customFormat="1">
      <c r="A334" s="32" t="s">
        <v>602</v>
      </c>
      <c r="C334" s="32" t="s">
        <v>603</v>
      </c>
      <c r="D334" s="33">
        <f>D335+D339</f>
        <v>0</v>
      </c>
      <c r="E334" s="33">
        <f>E335+E339</f>
        <v>0</v>
      </c>
      <c r="F334" s="33">
        <f t="shared" si="5"/>
        <v>0</v>
      </c>
    </row>
    <row r="335" spans="1:10">
      <c r="A335" s="27" t="s">
        <v>604</v>
      </c>
      <c r="B335" s="27"/>
      <c r="C335" s="34" t="s">
        <v>605</v>
      </c>
      <c r="D335" s="28">
        <f>SUM(D336:D338)</f>
        <v>0</v>
      </c>
      <c r="E335" s="28">
        <f>SUM(E336:E338)</f>
        <v>0</v>
      </c>
      <c r="F335" s="28">
        <f t="shared" si="5"/>
        <v>0</v>
      </c>
      <c r="H335" s="32"/>
      <c r="I335" s="32"/>
      <c r="J335" s="32"/>
    </row>
    <row r="336" spans="1:10">
      <c r="A336" s="27" t="s">
        <v>606</v>
      </c>
      <c r="B336" s="27" t="s">
        <v>11</v>
      </c>
      <c r="C336" s="35" t="s">
        <v>607</v>
      </c>
      <c r="D336" s="211"/>
      <c r="E336" s="211"/>
      <c r="F336" s="28">
        <f t="shared" si="5"/>
        <v>0</v>
      </c>
      <c r="H336" s="32"/>
      <c r="I336" s="32"/>
      <c r="J336" s="32"/>
    </row>
    <row r="337" spans="1:10">
      <c r="A337" s="27" t="s">
        <v>608</v>
      </c>
      <c r="B337" s="27" t="s">
        <v>11</v>
      </c>
      <c r="C337" s="35" t="s">
        <v>609</v>
      </c>
      <c r="D337" s="211"/>
      <c r="E337" s="211"/>
      <c r="F337" s="28">
        <f t="shared" si="5"/>
        <v>0</v>
      </c>
      <c r="H337" s="32"/>
      <c r="I337" s="32"/>
      <c r="J337" s="32"/>
    </row>
    <row r="338" spans="1:10">
      <c r="A338" s="27" t="s">
        <v>610</v>
      </c>
      <c r="B338" s="27" t="s">
        <v>11</v>
      </c>
      <c r="C338" s="35" t="s">
        <v>611</v>
      </c>
      <c r="D338" s="211"/>
      <c r="E338" s="211"/>
      <c r="F338" s="28">
        <f t="shared" si="5"/>
        <v>0</v>
      </c>
      <c r="H338" s="32"/>
      <c r="I338" s="32"/>
      <c r="J338" s="32"/>
    </row>
    <row r="339" spans="1:10">
      <c r="A339" s="27" t="s">
        <v>612</v>
      </c>
      <c r="B339" s="27" t="s">
        <v>11</v>
      </c>
      <c r="C339" s="34" t="s">
        <v>445</v>
      </c>
      <c r="D339" s="211"/>
      <c r="E339" s="211"/>
      <c r="F339" s="28">
        <f t="shared" si="5"/>
        <v>0</v>
      </c>
      <c r="H339" s="32"/>
      <c r="I339" s="32"/>
      <c r="J339" s="32"/>
    </row>
    <row r="340" spans="1:10" s="32" customFormat="1">
      <c r="A340" s="32" t="s">
        <v>613</v>
      </c>
      <c r="C340" s="32" t="s">
        <v>614</v>
      </c>
      <c r="D340" s="33">
        <f>D341+D344</f>
        <v>0</v>
      </c>
      <c r="E340" s="33">
        <f>E341+E344</f>
        <v>0</v>
      </c>
      <c r="F340" s="33">
        <f t="shared" si="5"/>
        <v>0</v>
      </c>
    </row>
    <row r="341" spans="1:10">
      <c r="A341" s="27" t="s">
        <v>615</v>
      </c>
      <c r="B341" s="27"/>
      <c r="C341" s="34" t="s">
        <v>616</v>
      </c>
      <c r="D341" s="28">
        <f>SUM(D342:D343)</f>
        <v>0</v>
      </c>
      <c r="E341" s="28">
        <f>SUM(E342:E343)</f>
        <v>0</v>
      </c>
      <c r="F341" s="28">
        <f t="shared" si="5"/>
        <v>0</v>
      </c>
      <c r="H341" s="32"/>
      <c r="I341" s="32"/>
      <c r="J341" s="32"/>
    </row>
    <row r="342" spans="1:10">
      <c r="A342" s="27" t="s">
        <v>617</v>
      </c>
      <c r="B342" s="27" t="s">
        <v>11</v>
      </c>
      <c r="C342" s="35" t="s">
        <v>618</v>
      </c>
      <c r="D342" s="211"/>
      <c r="E342" s="211"/>
      <c r="F342" s="28">
        <f t="shared" si="5"/>
        <v>0</v>
      </c>
      <c r="H342" s="32"/>
      <c r="I342" s="32"/>
      <c r="J342" s="32"/>
    </row>
    <row r="343" spans="1:10">
      <c r="A343" s="27" t="s">
        <v>619</v>
      </c>
      <c r="B343" s="27" t="s">
        <v>11</v>
      </c>
      <c r="C343" s="35" t="s">
        <v>265</v>
      </c>
      <c r="D343" s="211"/>
      <c r="E343" s="211"/>
      <c r="F343" s="28">
        <f t="shared" si="5"/>
        <v>0</v>
      </c>
      <c r="H343" s="32"/>
      <c r="I343" s="32"/>
      <c r="J343" s="32"/>
    </row>
    <row r="344" spans="1:10">
      <c r="A344" s="27" t="s">
        <v>620</v>
      </c>
      <c r="B344" s="27"/>
      <c r="C344" s="34" t="s">
        <v>621</v>
      </c>
      <c r="D344" s="28">
        <f>SUM(D345:D346)</f>
        <v>0</v>
      </c>
      <c r="E344" s="28">
        <f>SUM(E345:E346)</f>
        <v>0</v>
      </c>
      <c r="F344" s="28">
        <f t="shared" si="5"/>
        <v>0</v>
      </c>
      <c r="H344" s="32"/>
      <c r="I344" s="32"/>
      <c r="J344" s="32"/>
    </row>
    <row r="345" spans="1:10">
      <c r="A345" s="27" t="s">
        <v>622</v>
      </c>
      <c r="B345" s="27" t="s">
        <v>11</v>
      </c>
      <c r="C345" s="35" t="s">
        <v>618</v>
      </c>
      <c r="D345" s="211"/>
      <c r="E345" s="211"/>
      <c r="F345" s="28">
        <f t="shared" si="5"/>
        <v>0</v>
      </c>
      <c r="H345" s="32"/>
      <c r="I345" s="32"/>
      <c r="J345" s="32"/>
    </row>
    <row r="346" spans="1:10">
      <c r="A346" s="27" t="s">
        <v>623</v>
      </c>
      <c r="B346" s="27" t="s">
        <v>11</v>
      </c>
      <c r="C346" s="35" t="s">
        <v>265</v>
      </c>
      <c r="D346" s="211"/>
      <c r="E346" s="211"/>
      <c r="F346" s="28">
        <f t="shared" si="5"/>
        <v>0</v>
      </c>
      <c r="H346" s="32"/>
      <c r="I346" s="32"/>
      <c r="J346" s="32"/>
    </row>
    <row r="347" spans="1:10" s="32" customFormat="1">
      <c r="A347" s="32" t="s">
        <v>624</v>
      </c>
      <c r="C347" s="32" t="s">
        <v>625</v>
      </c>
      <c r="D347" s="33">
        <f>SUM(D348:D352)</f>
        <v>0</v>
      </c>
      <c r="E347" s="33">
        <f>SUM(E348:E352)</f>
        <v>0</v>
      </c>
      <c r="F347" s="33">
        <f t="shared" si="5"/>
        <v>0</v>
      </c>
    </row>
    <row r="348" spans="1:10">
      <c r="A348" s="27" t="s">
        <v>626</v>
      </c>
      <c r="B348" s="27" t="s">
        <v>11</v>
      </c>
      <c r="C348" s="34" t="s">
        <v>627</v>
      </c>
      <c r="D348" s="211"/>
      <c r="E348" s="211"/>
      <c r="F348" s="28">
        <f t="shared" si="5"/>
        <v>0</v>
      </c>
      <c r="H348" s="32"/>
      <c r="I348" s="32"/>
      <c r="J348" s="32"/>
    </row>
    <row r="349" spans="1:10">
      <c r="A349" s="27" t="s">
        <v>628</v>
      </c>
      <c r="B349" s="27" t="s">
        <v>11</v>
      </c>
      <c r="C349" s="34" t="s">
        <v>629</v>
      </c>
      <c r="D349" s="211"/>
      <c r="E349" s="211"/>
      <c r="F349" s="28">
        <f t="shared" si="5"/>
        <v>0</v>
      </c>
      <c r="H349" s="32"/>
      <c r="I349" s="32"/>
      <c r="J349" s="32"/>
    </row>
    <row r="350" spans="1:10">
      <c r="A350" s="27" t="s">
        <v>630</v>
      </c>
      <c r="B350" s="27" t="s">
        <v>11</v>
      </c>
      <c r="C350" s="34" t="s">
        <v>631</v>
      </c>
      <c r="D350" s="211"/>
      <c r="E350" s="211"/>
      <c r="F350" s="28">
        <f t="shared" si="5"/>
        <v>0</v>
      </c>
      <c r="H350" s="32"/>
      <c r="I350" s="32"/>
      <c r="J350" s="32"/>
    </row>
    <row r="351" spans="1:10">
      <c r="A351" s="27" t="s">
        <v>632</v>
      </c>
      <c r="B351" s="27" t="s">
        <v>11</v>
      </c>
      <c r="C351" s="34" t="s">
        <v>633</v>
      </c>
      <c r="D351" s="211"/>
      <c r="E351" s="211"/>
      <c r="F351" s="28">
        <f t="shared" si="5"/>
        <v>0</v>
      </c>
      <c r="H351" s="32"/>
      <c r="I351" s="32"/>
      <c r="J351" s="32"/>
    </row>
    <row r="352" spans="1:10">
      <c r="A352" s="27" t="s">
        <v>634</v>
      </c>
      <c r="B352" s="27" t="s">
        <v>11</v>
      </c>
      <c r="C352" s="34" t="s">
        <v>635</v>
      </c>
      <c r="D352" s="211"/>
      <c r="E352" s="211"/>
      <c r="F352" s="28">
        <f t="shared" si="5"/>
        <v>0</v>
      </c>
      <c r="H352" s="32"/>
      <c r="I352" s="32"/>
      <c r="J352" s="32"/>
    </row>
    <row r="353" spans="1:10" s="32" customFormat="1">
      <c r="A353" s="32" t="s">
        <v>636</v>
      </c>
      <c r="C353" s="32" t="s">
        <v>637</v>
      </c>
      <c r="D353" s="33">
        <f>D354+D355+D363+D369+D374+D379</f>
        <v>0</v>
      </c>
      <c r="E353" s="33">
        <f>E354+E355+E363+E369+E374+E379</f>
        <v>0</v>
      </c>
      <c r="F353" s="33">
        <f t="shared" si="5"/>
        <v>0</v>
      </c>
    </row>
    <row r="354" spans="1:10">
      <c r="A354" s="27" t="s">
        <v>638</v>
      </c>
      <c r="B354" s="27" t="s">
        <v>11</v>
      </c>
      <c r="C354" s="34" t="s">
        <v>639</v>
      </c>
      <c r="D354" s="211"/>
      <c r="E354" s="211"/>
      <c r="F354" s="28">
        <f t="shared" si="5"/>
        <v>0</v>
      </c>
      <c r="H354" s="32"/>
      <c r="I354" s="32"/>
      <c r="J354" s="32"/>
    </row>
    <row r="355" spans="1:10">
      <c r="A355" s="27" t="s">
        <v>640</v>
      </c>
      <c r="B355" s="27"/>
      <c r="C355" s="34" t="s">
        <v>641</v>
      </c>
      <c r="D355" s="28">
        <f>SUM(D356:D362)</f>
        <v>0</v>
      </c>
      <c r="E355" s="28">
        <f>SUM(E356:E362)</f>
        <v>0</v>
      </c>
      <c r="F355" s="28">
        <f t="shared" si="5"/>
        <v>0</v>
      </c>
      <c r="H355" s="32"/>
      <c r="I355" s="32"/>
      <c r="J355" s="32"/>
    </row>
    <row r="356" spans="1:10">
      <c r="A356" s="27" t="s">
        <v>642</v>
      </c>
      <c r="B356" s="27" t="s">
        <v>11</v>
      </c>
      <c r="C356" s="35" t="s">
        <v>643</v>
      </c>
      <c r="D356" s="211"/>
      <c r="E356" s="211"/>
      <c r="F356" s="28">
        <f t="shared" si="5"/>
        <v>0</v>
      </c>
      <c r="H356" s="32"/>
      <c r="I356" s="32"/>
      <c r="J356" s="32"/>
    </row>
    <row r="357" spans="1:10">
      <c r="A357" s="27" t="s">
        <v>644</v>
      </c>
      <c r="B357" s="27" t="s">
        <v>11</v>
      </c>
      <c r="C357" s="35" t="s">
        <v>645</v>
      </c>
      <c r="D357" s="211"/>
      <c r="E357" s="211"/>
      <c r="F357" s="28">
        <f t="shared" si="5"/>
        <v>0</v>
      </c>
      <c r="H357" s="32"/>
      <c r="I357" s="32"/>
      <c r="J357" s="32"/>
    </row>
    <row r="358" spans="1:10">
      <c r="A358" s="27" t="s">
        <v>646</v>
      </c>
      <c r="B358" s="27" t="s">
        <v>11</v>
      </c>
      <c r="C358" s="35" t="s">
        <v>647</v>
      </c>
      <c r="D358" s="211"/>
      <c r="E358" s="211"/>
      <c r="F358" s="28">
        <f t="shared" si="5"/>
        <v>0</v>
      </c>
      <c r="H358" s="32"/>
      <c r="I358" s="32"/>
      <c r="J358" s="32"/>
    </row>
    <row r="359" spans="1:10">
      <c r="A359" s="27" t="s">
        <v>648</v>
      </c>
      <c r="B359" s="27" t="s">
        <v>11</v>
      </c>
      <c r="C359" s="35" t="s">
        <v>649</v>
      </c>
      <c r="D359" s="211"/>
      <c r="E359" s="211"/>
      <c r="F359" s="28">
        <f t="shared" si="5"/>
        <v>0</v>
      </c>
      <c r="H359" s="32"/>
      <c r="I359" s="32"/>
      <c r="J359" s="32"/>
    </row>
    <row r="360" spans="1:10">
      <c r="A360" s="27" t="s">
        <v>650</v>
      </c>
      <c r="B360" s="27" t="s">
        <v>11</v>
      </c>
      <c r="C360" s="35" t="s">
        <v>651</v>
      </c>
      <c r="D360" s="211"/>
      <c r="E360" s="211"/>
      <c r="F360" s="28">
        <f t="shared" si="5"/>
        <v>0</v>
      </c>
      <c r="H360" s="32"/>
      <c r="I360" s="32"/>
      <c r="J360" s="32"/>
    </row>
    <row r="361" spans="1:10">
      <c r="A361" s="27" t="s">
        <v>652</v>
      </c>
      <c r="B361" s="27" t="s">
        <v>11</v>
      </c>
      <c r="C361" s="35" t="s">
        <v>653</v>
      </c>
      <c r="D361" s="211"/>
      <c r="E361" s="211"/>
      <c r="F361" s="28">
        <f t="shared" si="5"/>
        <v>0</v>
      </c>
      <c r="H361" s="32"/>
      <c r="I361" s="32"/>
      <c r="J361" s="32"/>
    </row>
    <row r="362" spans="1:10">
      <c r="A362" s="27" t="s">
        <v>654</v>
      </c>
      <c r="B362" s="27" t="s">
        <v>11</v>
      </c>
      <c r="C362" s="35" t="s">
        <v>445</v>
      </c>
      <c r="D362" s="211"/>
      <c r="E362" s="211"/>
      <c r="F362" s="28">
        <f t="shared" si="5"/>
        <v>0</v>
      </c>
      <c r="H362" s="32"/>
      <c r="I362" s="32"/>
      <c r="J362" s="32"/>
    </row>
    <row r="363" spans="1:10">
      <c r="A363" s="27" t="s">
        <v>655</v>
      </c>
      <c r="B363" s="27"/>
      <c r="C363" s="34" t="s">
        <v>656</v>
      </c>
      <c r="D363" s="28">
        <f>SUM(D364:D368)</f>
        <v>0</v>
      </c>
      <c r="E363" s="28">
        <f>SUM(E364:E368)</f>
        <v>0</v>
      </c>
      <c r="F363" s="28">
        <f t="shared" si="5"/>
        <v>0</v>
      </c>
      <c r="H363" s="32"/>
      <c r="I363" s="32"/>
      <c r="J363" s="32"/>
    </row>
    <row r="364" spans="1:10">
      <c r="A364" s="27" t="s">
        <v>657</v>
      </c>
      <c r="B364" s="27" t="s">
        <v>11</v>
      </c>
      <c r="C364" s="35" t="s">
        <v>658</v>
      </c>
      <c r="D364" s="211"/>
      <c r="E364" s="211"/>
      <c r="F364" s="28">
        <f t="shared" si="5"/>
        <v>0</v>
      </c>
      <c r="H364" s="32"/>
      <c r="I364" s="32"/>
      <c r="J364" s="32"/>
    </row>
    <row r="365" spans="1:10">
      <c r="A365" s="27" t="s">
        <v>659</v>
      </c>
      <c r="B365" s="27" t="s">
        <v>11</v>
      </c>
      <c r="C365" s="35" t="s">
        <v>660</v>
      </c>
      <c r="D365" s="211"/>
      <c r="E365" s="211"/>
      <c r="F365" s="28">
        <f t="shared" si="5"/>
        <v>0</v>
      </c>
      <c r="H365" s="32"/>
      <c r="I365" s="32"/>
      <c r="J365" s="32"/>
    </row>
    <row r="366" spans="1:10">
      <c r="A366" s="27" t="s">
        <v>661</v>
      </c>
      <c r="B366" s="27" t="s">
        <v>11</v>
      </c>
      <c r="C366" s="35" t="s">
        <v>662</v>
      </c>
      <c r="D366" s="211"/>
      <c r="E366" s="211"/>
      <c r="F366" s="28">
        <f t="shared" si="5"/>
        <v>0</v>
      </c>
      <c r="H366" s="32"/>
      <c r="I366" s="32"/>
      <c r="J366" s="32"/>
    </row>
    <row r="367" spans="1:10">
      <c r="A367" s="27" t="s">
        <v>663</v>
      </c>
      <c r="B367" s="27" t="s">
        <v>11</v>
      </c>
      <c r="C367" s="35" t="s">
        <v>664</v>
      </c>
      <c r="D367" s="211"/>
      <c r="E367" s="211"/>
      <c r="F367" s="28">
        <f t="shared" si="5"/>
        <v>0</v>
      </c>
      <c r="H367" s="32"/>
      <c r="I367" s="32"/>
      <c r="J367" s="32"/>
    </row>
    <row r="368" spans="1:10">
      <c r="A368" s="27" t="s">
        <v>665</v>
      </c>
      <c r="B368" s="27" t="s">
        <v>11</v>
      </c>
      <c r="C368" s="35" t="s">
        <v>445</v>
      </c>
      <c r="D368" s="211"/>
      <c r="E368" s="211"/>
      <c r="F368" s="28">
        <f t="shared" si="5"/>
        <v>0</v>
      </c>
      <c r="H368" s="32"/>
      <c r="I368" s="32"/>
      <c r="J368" s="32"/>
    </row>
    <row r="369" spans="1:10">
      <c r="A369" s="27" t="s">
        <v>666</v>
      </c>
      <c r="B369" s="27"/>
      <c r="C369" s="34" t="s">
        <v>667</v>
      </c>
      <c r="D369" s="28">
        <f>SUM(D370:D373)</f>
        <v>0</v>
      </c>
      <c r="E369" s="28">
        <f>SUM(E370:E373)</f>
        <v>0</v>
      </c>
      <c r="F369" s="28">
        <f t="shared" si="5"/>
        <v>0</v>
      </c>
      <c r="H369" s="32"/>
      <c r="I369" s="32"/>
      <c r="J369" s="32"/>
    </row>
    <row r="370" spans="1:10">
      <c r="A370" s="27" t="s">
        <v>668</v>
      </c>
      <c r="B370" s="27" t="s">
        <v>11</v>
      </c>
      <c r="C370" s="35" t="s">
        <v>669</v>
      </c>
      <c r="D370" s="211"/>
      <c r="E370" s="211"/>
      <c r="F370" s="28">
        <f t="shared" si="5"/>
        <v>0</v>
      </c>
      <c r="H370" s="32"/>
      <c r="I370" s="32"/>
      <c r="J370" s="32"/>
    </row>
    <row r="371" spans="1:10">
      <c r="A371" s="27" t="s">
        <v>670</v>
      </c>
      <c r="B371" s="27" t="s">
        <v>11</v>
      </c>
      <c r="C371" s="35" t="s">
        <v>671</v>
      </c>
      <c r="D371" s="211"/>
      <c r="E371" s="211"/>
      <c r="F371" s="28">
        <f t="shared" si="5"/>
        <v>0</v>
      </c>
      <c r="H371" s="32"/>
      <c r="I371" s="32"/>
      <c r="J371" s="32"/>
    </row>
    <row r="372" spans="1:10">
      <c r="A372" s="27" t="s">
        <v>672</v>
      </c>
      <c r="B372" s="27" t="s">
        <v>11</v>
      </c>
      <c r="C372" s="35" t="s">
        <v>673</v>
      </c>
      <c r="D372" s="211"/>
      <c r="E372" s="211"/>
      <c r="F372" s="28">
        <f t="shared" si="5"/>
        <v>0</v>
      </c>
      <c r="H372" s="32"/>
      <c r="I372" s="32"/>
      <c r="J372" s="32"/>
    </row>
    <row r="373" spans="1:10">
      <c r="A373" s="27" t="s">
        <v>674</v>
      </c>
      <c r="B373" s="27" t="s">
        <v>11</v>
      </c>
      <c r="C373" s="35" t="s">
        <v>445</v>
      </c>
      <c r="D373" s="211"/>
      <c r="E373" s="211"/>
      <c r="F373" s="28">
        <f t="shared" si="5"/>
        <v>0</v>
      </c>
      <c r="H373" s="32"/>
      <c r="I373" s="32"/>
      <c r="J373" s="32"/>
    </row>
    <row r="374" spans="1:10">
      <c r="A374" s="27" t="s">
        <v>675</v>
      </c>
      <c r="B374" s="27"/>
      <c r="C374" s="34" t="s">
        <v>676</v>
      </c>
      <c r="D374" s="28">
        <f>SUM(D375:D378)</f>
        <v>0</v>
      </c>
      <c r="E374" s="28">
        <f>SUM(E375:E378)</f>
        <v>0</v>
      </c>
      <c r="F374" s="28">
        <f t="shared" si="5"/>
        <v>0</v>
      </c>
      <c r="H374" s="32"/>
      <c r="I374" s="32"/>
      <c r="J374" s="32"/>
    </row>
    <row r="375" spans="1:10">
      <c r="A375" s="27" t="s">
        <v>677</v>
      </c>
      <c r="B375" s="27" t="s">
        <v>11</v>
      </c>
      <c r="C375" s="35" t="s">
        <v>678</v>
      </c>
      <c r="D375" s="211"/>
      <c r="E375" s="211"/>
      <c r="F375" s="28">
        <f t="shared" si="5"/>
        <v>0</v>
      </c>
      <c r="H375" s="32"/>
      <c r="I375" s="32"/>
      <c r="J375" s="32"/>
    </row>
    <row r="376" spans="1:10">
      <c r="A376" s="27" t="s">
        <v>679</v>
      </c>
      <c r="B376" s="27" t="s">
        <v>11</v>
      </c>
      <c r="C376" s="35" t="s">
        <v>680</v>
      </c>
      <c r="D376" s="211"/>
      <c r="E376" s="211"/>
      <c r="F376" s="28">
        <f t="shared" si="5"/>
        <v>0</v>
      </c>
      <c r="H376" s="32"/>
      <c r="I376" s="32"/>
      <c r="J376" s="32"/>
    </row>
    <row r="377" spans="1:10">
      <c r="A377" s="27" t="s">
        <v>681</v>
      </c>
      <c r="B377" s="27" t="s">
        <v>11</v>
      </c>
      <c r="C377" s="35" t="s">
        <v>682</v>
      </c>
      <c r="D377" s="211"/>
      <c r="E377" s="211"/>
      <c r="F377" s="28">
        <f t="shared" si="5"/>
        <v>0</v>
      </c>
      <c r="H377" s="32"/>
      <c r="I377" s="32"/>
      <c r="J377" s="32"/>
    </row>
    <row r="378" spans="1:10">
      <c r="A378" s="27" t="s">
        <v>683</v>
      </c>
      <c r="B378" s="27" t="s">
        <v>11</v>
      </c>
      <c r="C378" s="35" t="s">
        <v>445</v>
      </c>
      <c r="D378" s="211"/>
      <c r="E378" s="211"/>
      <c r="F378" s="28">
        <f t="shared" si="5"/>
        <v>0</v>
      </c>
      <c r="H378" s="32"/>
      <c r="I378" s="32"/>
      <c r="J378" s="32"/>
    </row>
    <row r="379" spans="1:10">
      <c r="A379" s="27" t="s">
        <v>684</v>
      </c>
      <c r="B379" s="27"/>
      <c r="C379" s="34" t="s">
        <v>685</v>
      </c>
      <c r="D379" s="28">
        <f>SUM(D380:D387)</f>
        <v>0</v>
      </c>
      <c r="E379" s="28">
        <f>SUM(E380:E387)</f>
        <v>0</v>
      </c>
      <c r="F379" s="28">
        <f t="shared" si="5"/>
        <v>0</v>
      </c>
      <c r="H379" s="32"/>
      <c r="I379" s="32"/>
      <c r="J379" s="32"/>
    </row>
    <row r="380" spans="1:10">
      <c r="A380" s="27" t="s">
        <v>686</v>
      </c>
      <c r="B380" s="27" t="s">
        <v>11</v>
      </c>
      <c r="C380" s="35" t="s">
        <v>687</v>
      </c>
      <c r="D380" s="211"/>
      <c r="E380" s="211"/>
      <c r="F380" s="28">
        <f t="shared" si="5"/>
        <v>0</v>
      </c>
      <c r="H380" s="32"/>
      <c r="I380" s="32"/>
      <c r="J380" s="32"/>
    </row>
    <row r="381" spans="1:10">
      <c r="A381" s="27" t="s">
        <v>688</v>
      </c>
      <c r="B381" s="27" t="s">
        <v>11</v>
      </c>
      <c r="C381" s="35" t="s">
        <v>689</v>
      </c>
      <c r="D381" s="211"/>
      <c r="E381" s="211"/>
      <c r="F381" s="28">
        <f t="shared" si="5"/>
        <v>0</v>
      </c>
      <c r="H381" s="32"/>
      <c r="I381" s="32"/>
      <c r="J381" s="32"/>
    </row>
    <row r="382" spans="1:10">
      <c r="A382" s="27" t="s">
        <v>690</v>
      </c>
      <c r="B382" s="27" t="s">
        <v>11</v>
      </c>
      <c r="C382" s="35" t="s">
        <v>691</v>
      </c>
      <c r="D382" s="211"/>
      <c r="E382" s="211"/>
      <c r="F382" s="28">
        <f t="shared" si="5"/>
        <v>0</v>
      </c>
      <c r="H382" s="32"/>
      <c r="I382" s="32"/>
      <c r="J382" s="32"/>
    </row>
    <row r="383" spans="1:10">
      <c r="A383" s="27" t="s">
        <v>692</v>
      </c>
      <c r="B383" s="27" t="s">
        <v>11</v>
      </c>
      <c r="C383" s="35" t="s">
        <v>693</v>
      </c>
      <c r="D383" s="211"/>
      <c r="E383" s="211"/>
      <c r="F383" s="28">
        <f t="shared" si="5"/>
        <v>0</v>
      </c>
      <c r="H383" s="32"/>
      <c r="I383" s="32"/>
      <c r="J383" s="32"/>
    </row>
    <row r="384" spans="1:10">
      <c r="A384" s="27" t="s">
        <v>694</v>
      </c>
      <c r="B384" s="27" t="s">
        <v>11</v>
      </c>
      <c r="C384" s="35" t="s">
        <v>695</v>
      </c>
      <c r="D384" s="211"/>
      <c r="E384" s="211"/>
      <c r="F384" s="28">
        <f t="shared" si="5"/>
        <v>0</v>
      </c>
      <c r="H384" s="32"/>
      <c r="I384" s="32"/>
      <c r="J384" s="32"/>
    </row>
    <row r="385" spans="1:10">
      <c r="A385" s="27" t="s">
        <v>696</v>
      </c>
      <c r="B385" s="27" t="s">
        <v>11</v>
      </c>
      <c r="C385" s="35" t="s">
        <v>697</v>
      </c>
      <c r="D385" s="211"/>
      <c r="E385" s="211"/>
      <c r="F385" s="28">
        <f t="shared" si="5"/>
        <v>0</v>
      </c>
      <c r="H385" s="32"/>
      <c r="I385" s="32"/>
      <c r="J385" s="32"/>
    </row>
    <row r="386" spans="1:10">
      <c r="A386" s="27" t="s">
        <v>698</v>
      </c>
      <c r="B386" s="27" t="s">
        <v>11</v>
      </c>
      <c r="C386" s="35" t="s">
        <v>699</v>
      </c>
      <c r="D386" s="211"/>
      <c r="E386" s="211"/>
      <c r="F386" s="28">
        <f t="shared" si="5"/>
        <v>0</v>
      </c>
      <c r="H386" s="32"/>
      <c r="I386" s="32"/>
      <c r="J386" s="32"/>
    </row>
    <row r="387" spans="1:10">
      <c r="A387" s="27" t="s">
        <v>700</v>
      </c>
      <c r="B387" s="27" t="s">
        <v>11</v>
      </c>
      <c r="C387" s="35" t="s">
        <v>701</v>
      </c>
      <c r="D387" s="211"/>
      <c r="E387" s="211"/>
      <c r="F387" s="28">
        <f t="shared" si="5"/>
        <v>0</v>
      </c>
      <c r="H387" s="32"/>
      <c r="I387" s="32"/>
      <c r="J387" s="32"/>
    </row>
    <row r="388" spans="1:10" s="32" customFormat="1">
      <c r="A388" s="32" t="s">
        <v>702</v>
      </c>
      <c r="C388" s="32" t="s">
        <v>703</v>
      </c>
      <c r="D388" s="33">
        <f>SUM(D389:D391)+SUM(D394:D398)</f>
        <v>0</v>
      </c>
      <c r="E388" s="33">
        <f>SUM(E389:E391)+SUM(E394:E398)</f>
        <v>0</v>
      </c>
      <c r="F388" s="33">
        <f t="shared" si="5"/>
        <v>0</v>
      </c>
    </row>
    <row r="389" spans="1:10">
      <c r="A389" s="27" t="s">
        <v>704</v>
      </c>
      <c r="B389" s="27" t="s">
        <v>11</v>
      </c>
      <c r="C389" s="34" t="s">
        <v>705</v>
      </c>
      <c r="D389" s="211"/>
      <c r="E389" s="211"/>
      <c r="F389" s="28">
        <f t="shared" ref="F389:F452" si="6">D389-E389</f>
        <v>0</v>
      </c>
      <c r="H389" s="32"/>
      <c r="I389" s="32"/>
      <c r="J389" s="32"/>
    </row>
    <row r="390" spans="1:10">
      <c r="A390" s="27" t="s">
        <v>706</v>
      </c>
      <c r="B390" s="27" t="s">
        <v>11</v>
      </c>
      <c r="C390" s="34" t="s">
        <v>707</v>
      </c>
      <c r="D390" s="211"/>
      <c r="E390" s="211"/>
      <c r="F390" s="28">
        <f t="shared" si="6"/>
        <v>0</v>
      </c>
      <c r="H390" s="32"/>
      <c r="I390" s="32"/>
      <c r="J390" s="32"/>
    </row>
    <row r="391" spans="1:10">
      <c r="A391" s="27" t="s">
        <v>708</v>
      </c>
      <c r="B391" s="27"/>
      <c r="C391" s="27" t="s">
        <v>263</v>
      </c>
      <c r="D391" s="28">
        <f>SUM(D392:D393)</f>
        <v>0</v>
      </c>
      <c r="E391" s="28">
        <f>SUM(E392:E393)</f>
        <v>0</v>
      </c>
      <c r="F391" s="28">
        <f t="shared" si="6"/>
        <v>0</v>
      </c>
      <c r="H391" s="32"/>
      <c r="I391" s="32"/>
      <c r="J391" s="32"/>
    </row>
    <row r="392" spans="1:10">
      <c r="A392" s="27" t="s">
        <v>709</v>
      </c>
      <c r="B392" s="27" t="s">
        <v>11</v>
      </c>
      <c r="C392" s="35" t="s">
        <v>710</v>
      </c>
      <c r="D392" s="211"/>
      <c r="E392" s="211"/>
      <c r="F392" s="28">
        <f t="shared" si="6"/>
        <v>0</v>
      </c>
      <c r="H392" s="32"/>
      <c r="I392" s="32"/>
      <c r="J392" s="32"/>
    </row>
    <row r="393" spans="1:10">
      <c r="A393" s="27" t="s">
        <v>711</v>
      </c>
      <c r="B393" s="27" t="s">
        <v>11</v>
      </c>
      <c r="C393" s="35" t="s">
        <v>712</v>
      </c>
      <c r="D393" s="211"/>
      <c r="E393" s="211"/>
      <c r="F393" s="28">
        <f t="shared" si="6"/>
        <v>0</v>
      </c>
      <c r="H393" s="32"/>
      <c r="I393" s="32"/>
      <c r="J393" s="32"/>
    </row>
    <row r="394" spans="1:10">
      <c r="A394" s="27" t="s">
        <v>713</v>
      </c>
      <c r="B394" s="27" t="s">
        <v>11</v>
      </c>
      <c r="C394" s="34" t="s">
        <v>714</v>
      </c>
      <c r="D394" s="211"/>
      <c r="E394" s="211"/>
      <c r="F394" s="28">
        <f t="shared" si="6"/>
        <v>0</v>
      </c>
      <c r="H394" s="32"/>
      <c r="I394" s="32"/>
      <c r="J394" s="32"/>
    </row>
    <row r="395" spans="1:10">
      <c r="A395" s="27" t="s">
        <v>715</v>
      </c>
      <c r="B395" s="27" t="s">
        <v>11</v>
      </c>
      <c r="C395" s="34" t="s">
        <v>716</v>
      </c>
      <c r="D395" s="211"/>
      <c r="E395" s="211"/>
      <c r="F395" s="28">
        <f t="shared" si="6"/>
        <v>0</v>
      </c>
      <c r="H395" s="32"/>
      <c r="I395" s="32"/>
      <c r="J395" s="32"/>
    </row>
    <row r="396" spans="1:10">
      <c r="A396" s="27" t="s">
        <v>717</v>
      </c>
      <c r="B396" s="27" t="s">
        <v>11</v>
      </c>
      <c r="C396" s="34" t="s">
        <v>718</v>
      </c>
      <c r="D396" s="211"/>
      <c r="E396" s="211"/>
      <c r="F396" s="28">
        <f t="shared" si="6"/>
        <v>0</v>
      </c>
      <c r="H396" s="32"/>
      <c r="I396" s="32"/>
      <c r="J396" s="32"/>
    </row>
    <row r="397" spans="1:10">
      <c r="A397" s="27" t="s">
        <v>719</v>
      </c>
      <c r="B397" s="27" t="s">
        <v>11</v>
      </c>
      <c r="C397" s="34" t="s">
        <v>720</v>
      </c>
      <c r="D397" s="211"/>
      <c r="E397" s="211"/>
      <c r="F397" s="28">
        <f t="shared" si="6"/>
        <v>0</v>
      </c>
      <c r="H397" s="32"/>
      <c r="I397" s="32"/>
      <c r="J397" s="32"/>
    </row>
    <row r="398" spans="1:10">
      <c r="A398" s="27" t="s">
        <v>721</v>
      </c>
      <c r="B398" s="27" t="s">
        <v>11</v>
      </c>
      <c r="C398" s="34" t="s">
        <v>722</v>
      </c>
      <c r="D398" s="211"/>
      <c r="E398" s="211"/>
      <c r="F398" s="28">
        <f t="shared" si="6"/>
        <v>0</v>
      </c>
      <c r="H398" s="32"/>
      <c r="I398" s="32"/>
      <c r="J398" s="32"/>
    </row>
    <row r="399" spans="1:10" s="32" customFormat="1">
      <c r="A399" s="32" t="s">
        <v>723</v>
      </c>
      <c r="C399" s="32" t="s">
        <v>724</v>
      </c>
      <c r="D399" s="33">
        <f>D400+D404+D412+D417</f>
        <v>0</v>
      </c>
      <c r="E399" s="33">
        <f>E400+E404+E412+E417</f>
        <v>0</v>
      </c>
      <c r="F399" s="33">
        <f t="shared" si="6"/>
        <v>0</v>
      </c>
    </row>
    <row r="400" spans="1:10">
      <c r="A400" s="27" t="s">
        <v>725</v>
      </c>
      <c r="B400" s="27"/>
      <c r="C400" s="34" t="s">
        <v>454</v>
      </c>
      <c r="D400" s="28">
        <f>SUM(D401:D403)</f>
        <v>0</v>
      </c>
      <c r="E400" s="28">
        <f>SUM(E401:E403)</f>
        <v>0</v>
      </c>
      <c r="F400" s="28">
        <f t="shared" si="6"/>
        <v>0</v>
      </c>
      <c r="H400" s="32"/>
      <c r="I400" s="32"/>
      <c r="J400" s="32"/>
    </row>
    <row r="401" spans="1:256">
      <c r="A401" s="27" t="s">
        <v>726</v>
      </c>
      <c r="B401" s="27" t="s">
        <v>11</v>
      </c>
      <c r="C401" s="35" t="s">
        <v>492</v>
      </c>
      <c r="D401" s="211"/>
      <c r="E401" s="211"/>
      <c r="F401" s="28">
        <f t="shared" si="6"/>
        <v>0</v>
      </c>
      <c r="H401" s="32"/>
      <c r="I401" s="32"/>
      <c r="J401" s="32"/>
    </row>
    <row r="402" spans="1:256">
      <c r="A402" s="27" t="s">
        <v>727</v>
      </c>
      <c r="B402" s="27" t="s">
        <v>11</v>
      </c>
      <c r="C402" s="35" t="s">
        <v>494</v>
      </c>
      <c r="D402" s="211"/>
      <c r="E402" s="211"/>
      <c r="F402" s="28">
        <f t="shared" si="6"/>
        <v>0</v>
      </c>
      <c r="H402" s="32"/>
      <c r="I402" s="32"/>
      <c r="J402" s="32"/>
    </row>
    <row r="403" spans="1:256">
      <c r="A403" s="27" t="s">
        <v>728</v>
      </c>
      <c r="B403" s="27" t="s">
        <v>11</v>
      </c>
      <c r="C403" s="35" t="s">
        <v>729</v>
      </c>
      <c r="D403" s="211"/>
      <c r="E403" s="211"/>
      <c r="F403" s="28">
        <f t="shared" si="6"/>
        <v>0</v>
      </c>
      <c r="H403" s="32"/>
      <c r="I403" s="32"/>
      <c r="J403" s="32"/>
    </row>
    <row r="404" spans="1:256">
      <c r="A404" s="27" t="s">
        <v>730</v>
      </c>
      <c r="B404" s="27"/>
      <c r="C404" s="34" t="s">
        <v>477</v>
      </c>
      <c r="D404" s="28">
        <f>SUM(D405:D411)</f>
        <v>0</v>
      </c>
      <c r="E404" s="28">
        <f>SUM(E405:E411)</f>
        <v>0</v>
      </c>
      <c r="F404" s="28">
        <f t="shared" si="6"/>
        <v>0</v>
      </c>
      <c r="H404" s="32"/>
      <c r="I404" s="32"/>
      <c r="J404" s="32"/>
    </row>
    <row r="405" spans="1:256">
      <c r="A405" s="27" t="s">
        <v>731</v>
      </c>
      <c r="B405" s="27" t="s">
        <v>11</v>
      </c>
      <c r="C405" s="35" t="s">
        <v>492</v>
      </c>
      <c r="D405" s="211"/>
      <c r="E405" s="211"/>
      <c r="F405" s="28">
        <f t="shared" si="6"/>
        <v>0</v>
      </c>
      <c r="H405" s="32"/>
      <c r="I405" s="32"/>
      <c r="J405" s="32"/>
    </row>
    <row r="406" spans="1:256">
      <c r="A406" s="27" t="s">
        <v>732</v>
      </c>
      <c r="B406" s="27" t="s">
        <v>11</v>
      </c>
      <c r="C406" s="35" t="s">
        <v>494</v>
      </c>
      <c r="D406" s="211"/>
      <c r="E406" s="211"/>
      <c r="F406" s="28">
        <f t="shared" si="6"/>
        <v>0</v>
      </c>
      <c r="H406" s="32"/>
      <c r="I406" s="32"/>
      <c r="J406" s="32"/>
    </row>
    <row r="407" spans="1:256">
      <c r="A407" s="27" t="s">
        <v>733</v>
      </c>
      <c r="B407" s="27" t="s">
        <v>11</v>
      </c>
      <c r="C407" s="35" t="s">
        <v>496</v>
      </c>
      <c r="D407" s="211"/>
      <c r="E407" s="211"/>
      <c r="F407" s="28">
        <f t="shared" si="6"/>
        <v>0</v>
      </c>
      <c r="H407" s="32"/>
      <c r="I407" s="32"/>
      <c r="J407" s="32"/>
    </row>
    <row r="408" spans="1:256">
      <c r="A408" s="27" t="s">
        <v>734</v>
      </c>
      <c r="B408" s="27" t="s">
        <v>11</v>
      </c>
      <c r="C408" s="35" t="s">
        <v>498</v>
      </c>
      <c r="D408" s="211"/>
      <c r="E408" s="211"/>
      <c r="F408" s="28">
        <f t="shared" si="6"/>
        <v>0</v>
      </c>
      <c r="H408" s="32"/>
      <c r="I408" s="32"/>
      <c r="J408" s="32"/>
    </row>
    <row r="409" spans="1:256">
      <c r="A409" s="27" t="s">
        <v>735</v>
      </c>
      <c r="B409" s="27" t="s">
        <v>11</v>
      </c>
      <c r="C409" s="35" t="s">
        <v>500</v>
      </c>
      <c r="D409" s="211"/>
      <c r="E409" s="211"/>
      <c r="F409" s="28">
        <f t="shared" si="6"/>
        <v>0</v>
      </c>
      <c r="H409" s="32"/>
      <c r="I409" s="32"/>
      <c r="J409" s="32"/>
    </row>
    <row r="410" spans="1:256">
      <c r="A410" s="27" t="s">
        <v>736</v>
      </c>
      <c r="B410" s="27" t="s">
        <v>11</v>
      </c>
      <c r="C410" s="35" t="s">
        <v>502</v>
      </c>
      <c r="D410" s="211"/>
      <c r="E410" s="211"/>
      <c r="F410" s="28">
        <f t="shared" si="6"/>
        <v>0</v>
      </c>
      <c r="H410" s="32"/>
      <c r="I410" s="32"/>
      <c r="J410" s="32"/>
    </row>
    <row r="411" spans="1:256">
      <c r="A411" s="27" t="s">
        <v>737</v>
      </c>
      <c r="B411" s="27" t="s">
        <v>11</v>
      </c>
      <c r="C411" s="35" t="s">
        <v>504</v>
      </c>
      <c r="D411" s="211"/>
      <c r="E411" s="211"/>
      <c r="F411" s="28">
        <f t="shared" si="6"/>
        <v>0</v>
      </c>
      <c r="H411" s="32"/>
      <c r="I411" s="32"/>
      <c r="J411" s="32"/>
    </row>
    <row r="412" spans="1:256">
      <c r="A412" s="27" t="s">
        <v>738</v>
      </c>
      <c r="B412" s="27"/>
      <c r="C412" s="34" t="s">
        <v>521</v>
      </c>
      <c r="D412" s="28">
        <f>SUM(D413:D416)</f>
        <v>0</v>
      </c>
      <c r="E412" s="28">
        <f>SUM(E413:E416)</f>
        <v>0</v>
      </c>
      <c r="F412" s="28">
        <f t="shared" si="6"/>
        <v>0</v>
      </c>
      <c r="H412" s="32"/>
      <c r="I412" s="32"/>
      <c r="J412" s="32"/>
      <c r="IV412" s="38"/>
    </row>
    <row r="413" spans="1:256">
      <c r="A413" s="27" t="s">
        <v>739</v>
      </c>
      <c r="B413" s="27" t="s">
        <v>11</v>
      </c>
      <c r="C413" s="35" t="s">
        <v>535</v>
      </c>
      <c r="D413" s="211"/>
      <c r="E413" s="211"/>
      <c r="F413" s="28">
        <f t="shared" si="6"/>
        <v>0</v>
      </c>
      <c r="H413" s="32"/>
      <c r="I413" s="32"/>
      <c r="J413" s="32"/>
    </row>
    <row r="414" spans="1:256">
      <c r="A414" s="27" t="s">
        <v>740</v>
      </c>
      <c r="B414" s="27" t="s">
        <v>11</v>
      </c>
      <c r="C414" s="35" t="s">
        <v>537</v>
      </c>
      <c r="D414" s="211"/>
      <c r="E414" s="211"/>
      <c r="F414" s="28">
        <f t="shared" si="6"/>
        <v>0</v>
      </c>
      <c r="H414" s="32"/>
      <c r="I414" s="32"/>
      <c r="J414" s="32"/>
    </row>
    <row r="415" spans="1:256">
      <c r="A415" s="27" t="s">
        <v>741</v>
      </c>
      <c r="B415" s="27" t="s">
        <v>11</v>
      </c>
      <c r="C415" s="35" t="s">
        <v>539</v>
      </c>
      <c r="D415" s="211"/>
      <c r="E415" s="211"/>
      <c r="F415" s="28">
        <f t="shared" si="6"/>
        <v>0</v>
      </c>
      <c r="H415" s="32"/>
      <c r="I415" s="32"/>
      <c r="J415" s="32"/>
    </row>
    <row r="416" spans="1:256">
      <c r="A416" s="27" t="s">
        <v>742</v>
      </c>
      <c r="B416" s="27" t="s">
        <v>11</v>
      </c>
      <c r="C416" s="35" t="s">
        <v>541</v>
      </c>
      <c r="D416" s="211"/>
      <c r="E416" s="211"/>
      <c r="F416" s="28">
        <f t="shared" si="6"/>
        <v>0</v>
      </c>
      <c r="H416" s="32"/>
      <c r="I416" s="32"/>
      <c r="J416" s="32"/>
    </row>
    <row r="417" spans="1:10">
      <c r="A417" s="27" t="s">
        <v>743</v>
      </c>
      <c r="B417" s="27" t="s">
        <v>11</v>
      </c>
      <c r="C417" s="34" t="s">
        <v>744</v>
      </c>
      <c r="D417" s="211"/>
      <c r="E417" s="211"/>
      <c r="F417" s="28">
        <f t="shared" si="6"/>
        <v>0</v>
      </c>
      <c r="H417" s="32"/>
      <c r="I417" s="32"/>
      <c r="J417" s="32"/>
    </row>
    <row r="418" spans="1:10" s="32" customFormat="1">
      <c r="A418" s="32" t="s">
        <v>745</v>
      </c>
      <c r="C418" s="32" t="s">
        <v>746</v>
      </c>
      <c r="D418" s="33">
        <f>D419+SUM(D422:D429)</f>
        <v>0</v>
      </c>
      <c r="E418" s="33">
        <f>E419+SUM(E422:E429)</f>
        <v>0</v>
      </c>
      <c r="F418" s="33">
        <f t="shared" si="6"/>
        <v>0</v>
      </c>
    </row>
    <row r="419" spans="1:10">
      <c r="A419" s="27" t="s">
        <v>747</v>
      </c>
      <c r="B419" s="27"/>
      <c r="C419" s="34" t="s">
        <v>748</v>
      </c>
      <c r="D419" s="28">
        <f>SUM(D420:D421)</f>
        <v>0</v>
      </c>
      <c r="E419" s="28">
        <f>SUM(E420:E421)</f>
        <v>0</v>
      </c>
      <c r="F419" s="28">
        <f t="shared" si="6"/>
        <v>0</v>
      </c>
      <c r="H419" s="32"/>
      <c r="I419" s="32"/>
      <c r="J419" s="32"/>
    </row>
    <row r="420" spans="1:10">
      <c r="A420" s="27" t="s">
        <v>749</v>
      </c>
      <c r="B420" s="27" t="s">
        <v>11</v>
      </c>
      <c r="C420" s="35" t="s">
        <v>38</v>
      </c>
      <c r="D420" s="211"/>
      <c r="E420" s="211"/>
      <c r="F420" s="28">
        <f t="shared" si="6"/>
        <v>0</v>
      </c>
      <c r="H420" s="32"/>
      <c r="I420" s="32"/>
      <c r="J420" s="32"/>
    </row>
    <row r="421" spans="1:10">
      <c r="A421" s="27" t="s">
        <v>750</v>
      </c>
      <c r="B421" s="27" t="s">
        <v>11</v>
      </c>
      <c r="C421" s="35" t="s">
        <v>751</v>
      </c>
      <c r="D421" s="211"/>
      <c r="E421" s="211"/>
      <c r="F421" s="28">
        <f t="shared" si="6"/>
        <v>0</v>
      </c>
      <c r="H421" s="32"/>
      <c r="I421" s="32"/>
      <c r="J421" s="32"/>
    </row>
    <row r="422" spans="1:10">
      <c r="A422" s="27" t="s">
        <v>752</v>
      </c>
      <c r="B422" s="27" t="s">
        <v>11</v>
      </c>
      <c r="C422" s="34" t="s">
        <v>753</v>
      </c>
      <c r="D422" s="211"/>
      <c r="E422" s="211"/>
      <c r="F422" s="28">
        <f t="shared" si="6"/>
        <v>0</v>
      </c>
      <c r="H422" s="32"/>
      <c r="I422" s="32"/>
      <c r="J422" s="32"/>
    </row>
    <row r="423" spans="1:10">
      <c r="A423" s="27" t="s">
        <v>754</v>
      </c>
      <c r="B423" s="27" t="s">
        <v>11</v>
      </c>
      <c r="C423" s="34" t="s">
        <v>755</v>
      </c>
      <c r="D423" s="211"/>
      <c r="E423" s="211"/>
      <c r="F423" s="28">
        <f t="shared" si="6"/>
        <v>0</v>
      </c>
      <c r="H423" s="32"/>
      <c r="I423" s="32"/>
      <c r="J423" s="32"/>
    </row>
    <row r="424" spans="1:10">
      <c r="A424" s="27" t="s">
        <v>756</v>
      </c>
      <c r="B424" s="27" t="s">
        <v>11</v>
      </c>
      <c r="C424" s="34" t="s">
        <v>757</v>
      </c>
      <c r="D424" s="211"/>
      <c r="E424" s="211"/>
      <c r="F424" s="28">
        <f t="shared" si="6"/>
        <v>0</v>
      </c>
      <c r="H424" s="32"/>
      <c r="I424" s="32"/>
      <c r="J424" s="32"/>
    </row>
    <row r="425" spans="1:10">
      <c r="A425" s="27" t="s">
        <v>758</v>
      </c>
      <c r="B425" s="27" t="s">
        <v>11</v>
      </c>
      <c r="C425" s="34" t="s">
        <v>759</v>
      </c>
      <c r="D425" s="211"/>
      <c r="E425" s="211"/>
      <c r="F425" s="28">
        <f t="shared" si="6"/>
        <v>0</v>
      </c>
      <c r="H425" s="32"/>
      <c r="I425" s="32"/>
      <c r="J425" s="32"/>
    </row>
    <row r="426" spans="1:10">
      <c r="A426" s="27" t="s">
        <v>760</v>
      </c>
      <c r="B426" s="27" t="s">
        <v>11</v>
      </c>
      <c r="C426" s="34" t="s">
        <v>761</v>
      </c>
      <c r="D426" s="211"/>
      <c r="E426" s="211"/>
      <c r="F426" s="28">
        <f t="shared" si="6"/>
        <v>0</v>
      </c>
      <c r="H426" s="32"/>
      <c r="I426" s="32"/>
      <c r="J426" s="32"/>
    </row>
    <row r="427" spans="1:10">
      <c r="A427" s="27" t="s">
        <v>762</v>
      </c>
      <c r="B427" s="27" t="s">
        <v>11</v>
      </c>
      <c r="C427" s="34" t="s">
        <v>763</v>
      </c>
      <c r="D427" s="211"/>
      <c r="E427" s="211"/>
      <c r="F427" s="28">
        <f t="shared" si="6"/>
        <v>0</v>
      </c>
      <c r="H427" s="32"/>
      <c r="I427" s="32"/>
      <c r="J427" s="32"/>
    </row>
    <row r="428" spans="1:10">
      <c r="A428" s="27" t="s">
        <v>764</v>
      </c>
      <c r="B428" s="27" t="s">
        <v>11</v>
      </c>
      <c r="C428" s="34" t="s">
        <v>765</v>
      </c>
      <c r="D428" s="211"/>
      <c r="E428" s="211"/>
      <c r="F428" s="28">
        <f t="shared" si="6"/>
        <v>0</v>
      </c>
      <c r="H428" s="32"/>
      <c r="I428" s="32"/>
      <c r="J428" s="32"/>
    </row>
    <row r="429" spans="1:10">
      <c r="A429" s="27" t="s">
        <v>766</v>
      </c>
      <c r="B429" s="27" t="s">
        <v>11</v>
      </c>
      <c r="C429" s="34" t="s">
        <v>767</v>
      </c>
      <c r="D429" s="211"/>
      <c r="E429" s="211"/>
      <c r="F429" s="28">
        <f t="shared" si="6"/>
        <v>0</v>
      </c>
      <c r="H429" s="32"/>
      <c r="I429" s="32"/>
      <c r="J429" s="32"/>
    </row>
    <row r="430" spans="1:10" s="32" customFormat="1">
      <c r="A430" s="32" t="s">
        <v>768</v>
      </c>
      <c r="C430" s="32" t="s">
        <v>769</v>
      </c>
      <c r="D430" s="33">
        <f>SUM(D431:D434)</f>
        <v>0</v>
      </c>
      <c r="E430" s="33">
        <f>SUM(E431:E434)</f>
        <v>0</v>
      </c>
      <c r="F430" s="33">
        <f t="shared" si="6"/>
        <v>0</v>
      </c>
    </row>
    <row r="431" spans="1:10">
      <c r="A431" s="27" t="s">
        <v>770</v>
      </c>
      <c r="B431" s="27" t="s">
        <v>11</v>
      </c>
      <c r="C431" s="34" t="s">
        <v>771</v>
      </c>
      <c r="D431" s="211"/>
      <c r="E431" s="211"/>
      <c r="F431" s="28">
        <f t="shared" si="6"/>
        <v>0</v>
      </c>
      <c r="H431" s="32"/>
      <c r="I431" s="32"/>
      <c r="J431" s="32"/>
    </row>
    <row r="432" spans="1:10">
      <c r="A432" s="27" t="s">
        <v>772</v>
      </c>
      <c r="B432" s="27" t="s">
        <v>11</v>
      </c>
      <c r="C432" s="34" t="s">
        <v>755</v>
      </c>
      <c r="D432" s="211"/>
      <c r="E432" s="211"/>
      <c r="F432" s="28">
        <f t="shared" si="6"/>
        <v>0</v>
      </c>
      <c r="H432" s="32"/>
      <c r="I432" s="32"/>
      <c r="J432" s="32"/>
    </row>
    <row r="433" spans="1:10">
      <c r="A433" s="27" t="s">
        <v>773</v>
      </c>
      <c r="B433" s="27" t="s">
        <v>11</v>
      </c>
      <c r="C433" s="34" t="s">
        <v>757</v>
      </c>
      <c r="D433" s="211"/>
      <c r="E433" s="211"/>
      <c r="F433" s="28">
        <f t="shared" si="6"/>
        <v>0</v>
      </c>
      <c r="H433" s="32"/>
      <c r="I433" s="32"/>
      <c r="J433" s="32"/>
    </row>
    <row r="434" spans="1:10">
      <c r="A434" s="27" t="s">
        <v>774</v>
      </c>
      <c r="B434" s="27"/>
      <c r="C434" s="34" t="s">
        <v>775</v>
      </c>
      <c r="D434" s="28">
        <f>SUM(D435:D436)</f>
        <v>0</v>
      </c>
      <c r="E434" s="28">
        <f>SUM(E435:E436)</f>
        <v>0</v>
      </c>
      <c r="F434" s="28">
        <f t="shared" si="6"/>
        <v>0</v>
      </c>
      <c r="H434" s="32"/>
      <c r="I434" s="32"/>
      <c r="J434" s="32"/>
    </row>
    <row r="435" spans="1:10">
      <c r="A435" s="27" t="s">
        <v>776</v>
      </c>
      <c r="B435" s="27" t="s">
        <v>11</v>
      </c>
      <c r="C435" s="39" t="s">
        <v>777</v>
      </c>
      <c r="D435" s="211"/>
      <c r="E435" s="211"/>
      <c r="F435" s="28">
        <f t="shared" si="6"/>
        <v>0</v>
      </c>
      <c r="H435" s="32"/>
      <c r="I435" s="32"/>
      <c r="J435" s="32"/>
    </row>
    <row r="436" spans="1:10">
      <c r="A436" s="27" t="s">
        <v>778</v>
      </c>
      <c r="B436" s="27" t="s">
        <v>11</v>
      </c>
      <c r="C436" s="39" t="s">
        <v>779</v>
      </c>
      <c r="D436" s="211"/>
      <c r="E436" s="211"/>
      <c r="F436" s="28">
        <f t="shared" si="6"/>
        <v>0</v>
      </c>
      <c r="H436" s="32"/>
      <c r="I436" s="32"/>
      <c r="J436" s="32"/>
    </row>
    <row r="437" spans="1:10" s="32" customFormat="1">
      <c r="A437" s="32" t="s">
        <v>780</v>
      </c>
      <c r="C437" s="32" t="s">
        <v>781</v>
      </c>
      <c r="D437" s="33">
        <f>SUM(D438:D445)</f>
        <v>0</v>
      </c>
      <c r="E437" s="33">
        <f>SUM(E438:E445)</f>
        <v>0</v>
      </c>
      <c r="F437" s="33">
        <f t="shared" si="6"/>
        <v>0</v>
      </c>
    </row>
    <row r="438" spans="1:10">
      <c r="A438" s="27" t="s">
        <v>782</v>
      </c>
      <c r="B438" s="27" t="s">
        <v>11</v>
      </c>
      <c r="C438" s="34" t="s">
        <v>292</v>
      </c>
      <c r="D438" s="211"/>
      <c r="E438" s="211"/>
      <c r="F438" s="28">
        <f t="shared" si="6"/>
        <v>0</v>
      </c>
      <c r="H438" s="32"/>
      <c r="I438" s="32"/>
      <c r="J438" s="32"/>
    </row>
    <row r="439" spans="1:10">
      <c r="A439" s="27" t="s">
        <v>783</v>
      </c>
      <c r="B439" s="27" t="s">
        <v>11</v>
      </c>
      <c r="C439" s="34" t="s">
        <v>294</v>
      </c>
      <c r="D439" s="211"/>
      <c r="E439" s="211"/>
      <c r="F439" s="28">
        <f t="shared" si="6"/>
        <v>0</v>
      </c>
      <c r="H439" s="32"/>
      <c r="I439" s="32"/>
      <c r="J439" s="32"/>
    </row>
    <row r="440" spans="1:10">
      <c r="A440" s="27" t="s">
        <v>784</v>
      </c>
      <c r="B440" s="27" t="s">
        <v>11</v>
      </c>
      <c r="C440" s="34" t="s">
        <v>296</v>
      </c>
      <c r="D440" s="211"/>
      <c r="E440" s="211"/>
      <c r="F440" s="28">
        <f t="shared" si="6"/>
        <v>0</v>
      </c>
      <c r="H440" s="32"/>
      <c r="I440" s="32"/>
      <c r="J440" s="32"/>
    </row>
    <row r="441" spans="1:10">
      <c r="A441" s="27" t="s">
        <v>785</v>
      </c>
      <c r="B441" s="27" t="s">
        <v>11</v>
      </c>
      <c r="C441" s="34" t="s">
        <v>786</v>
      </c>
      <c r="D441" s="211"/>
      <c r="E441" s="211"/>
      <c r="F441" s="28">
        <f t="shared" si="6"/>
        <v>0</v>
      </c>
      <c r="H441" s="32"/>
      <c r="I441" s="32"/>
      <c r="J441" s="32"/>
    </row>
    <row r="442" spans="1:10">
      <c r="A442" s="27" t="s">
        <v>787</v>
      </c>
      <c r="B442" s="27" t="s">
        <v>11</v>
      </c>
      <c r="C442" s="34" t="s">
        <v>300</v>
      </c>
      <c r="D442" s="211"/>
      <c r="E442" s="211"/>
      <c r="F442" s="28">
        <f t="shared" si="6"/>
        <v>0</v>
      </c>
      <c r="H442" s="32"/>
      <c r="I442" s="32"/>
      <c r="J442" s="32"/>
    </row>
    <row r="443" spans="1:10">
      <c r="A443" s="27" t="s">
        <v>788</v>
      </c>
      <c r="B443" s="27" t="s">
        <v>11</v>
      </c>
      <c r="C443" s="34" t="s">
        <v>302</v>
      </c>
      <c r="D443" s="211"/>
      <c r="E443" s="211"/>
      <c r="F443" s="28">
        <f t="shared" si="6"/>
        <v>0</v>
      </c>
      <c r="H443" s="32"/>
      <c r="I443" s="32"/>
      <c r="J443" s="32"/>
    </row>
    <row r="444" spans="1:10">
      <c r="A444" s="27" t="s">
        <v>789</v>
      </c>
      <c r="B444" s="27" t="s">
        <v>11</v>
      </c>
      <c r="C444" s="34" t="s">
        <v>304</v>
      </c>
      <c r="D444" s="211"/>
      <c r="E444" s="211"/>
      <c r="F444" s="28">
        <f t="shared" si="6"/>
        <v>0</v>
      </c>
      <c r="H444" s="32"/>
      <c r="I444" s="32"/>
      <c r="J444" s="32"/>
    </row>
    <row r="445" spans="1:10">
      <c r="A445" s="27" t="s">
        <v>790</v>
      </c>
      <c r="B445" s="27" t="s">
        <v>11</v>
      </c>
      <c r="C445" s="34" t="s">
        <v>306</v>
      </c>
      <c r="D445" s="211"/>
      <c r="E445" s="211"/>
      <c r="F445" s="28">
        <f t="shared" si="6"/>
        <v>0</v>
      </c>
      <c r="H445" s="32"/>
      <c r="I445" s="32"/>
      <c r="J445" s="32"/>
    </row>
    <row r="446" spans="1:10" s="32" customFormat="1">
      <c r="A446" s="32" t="s">
        <v>791</v>
      </c>
      <c r="C446" s="32" t="s">
        <v>792</v>
      </c>
      <c r="D446" s="33">
        <f>D447+D451+D452+D453+D457+D462+D467+D478</f>
        <v>0</v>
      </c>
      <c r="E446" s="33">
        <f>E447+E451+E452+E453+E457+E462+E467+E478</f>
        <v>0</v>
      </c>
      <c r="F446" s="33">
        <f t="shared" si="6"/>
        <v>0</v>
      </c>
    </row>
    <row r="447" spans="1:10">
      <c r="A447" s="27" t="s">
        <v>793</v>
      </c>
      <c r="B447" s="27"/>
      <c r="C447" s="34" t="s">
        <v>292</v>
      </c>
      <c r="D447" s="28">
        <f>SUM(D448:D450)</f>
        <v>0</v>
      </c>
      <c r="E447" s="28">
        <f>SUM(E448:E450)</f>
        <v>0</v>
      </c>
      <c r="F447" s="28">
        <f t="shared" si="6"/>
        <v>0</v>
      </c>
      <c r="H447" s="32"/>
      <c r="I447" s="32"/>
      <c r="J447" s="32"/>
    </row>
    <row r="448" spans="1:10">
      <c r="A448" s="27" t="s">
        <v>794</v>
      </c>
      <c r="B448" s="27" t="s">
        <v>11</v>
      </c>
      <c r="C448" s="35" t="s">
        <v>795</v>
      </c>
      <c r="D448" s="211"/>
      <c r="E448" s="211"/>
      <c r="F448" s="28">
        <f t="shared" si="6"/>
        <v>0</v>
      </c>
      <c r="H448" s="32"/>
      <c r="I448" s="32"/>
      <c r="J448" s="32"/>
    </row>
    <row r="449" spans="1:10">
      <c r="A449" s="27" t="s">
        <v>796</v>
      </c>
      <c r="B449" s="27" t="s">
        <v>11</v>
      </c>
      <c r="C449" s="35" t="s">
        <v>797</v>
      </c>
      <c r="D449" s="211"/>
      <c r="E449" s="211"/>
      <c r="F449" s="28">
        <f t="shared" si="6"/>
        <v>0</v>
      </c>
      <c r="H449" s="32"/>
      <c r="I449" s="32"/>
      <c r="J449" s="32"/>
    </row>
    <row r="450" spans="1:10">
      <c r="A450" s="27" t="s">
        <v>798</v>
      </c>
      <c r="B450" s="27" t="s">
        <v>11</v>
      </c>
      <c r="C450" s="35" t="s">
        <v>799</v>
      </c>
      <c r="D450" s="211"/>
      <c r="E450" s="211"/>
      <c r="F450" s="28">
        <f t="shared" si="6"/>
        <v>0</v>
      </c>
      <c r="H450" s="32"/>
      <c r="I450" s="32"/>
      <c r="J450" s="32"/>
    </row>
    <row r="451" spans="1:10">
      <c r="A451" s="27" t="s">
        <v>800</v>
      </c>
      <c r="B451" s="27" t="s">
        <v>11</v>
      </c>
      <c r="C451" s="34" t="s">
        <v>801</v>
      </c>
      <c r="D451" s="211"/>
      <c r="E451" s="211"/>
      <c r="F451" s="28">
        <f t="shared" si="6"/>
        <v>0</v>
      </c>
      <c r="H451" s="32"/>
      <c r="I451" s="32"/>
      <c r="J451" s="32"/>
    </row>
    <row r="452" spans="1:10">
      <c r="A452" s="27" t="s">
        <v>802</v>
      </c>
      <c r="B452" s="27" t="s">
        <v>11</v>
      </c>
      <c r="C452" s="34" t="s">
        <v>803</v>
      </c>
      <c r="D452" s="211"/>
      <c r="E452" s="211"/>
      <c r="F452" s="28">
        <f t="shared" si="6"/>
        <v>0</v>
      </c>
      <c r="H452" s="32"/>
      <c r="I452" s="32"/>
      <c r="J452" s="32"/>
    </row>
    <row r="453" spans="1:10">
      <c r="A453" s="27" t="s">
        <v>804</v>
      </c>
      <c r="B453" s="27"/>
      <c r="C453" s="34" t="s">
        <v>805</v>
      </c>
      <c r="D453" s="28">
        <f>SUM(D454:D456)</f>
        <v>0</v>
      </c>
      <c r="E453" s="28">
        <f>SUM(E454:E456)</f>
        <v>0</v>
      </c>
      <c r="F453" s="28">
        <f t="shared" ref="F453:F516" si="7">D453-E453</f>
        <v>0</v>
      </c>
      <c r="H453" s="32"/>
      <c r="I453" s="32"/>
      <c r="J453" s="32"/>
    </row>
    <row r="454" spans="1:10">
      <c r="A454" s="27" t="s">
        <v>806</v>
      </c>
      <c r="B454" s="27" t="s">
        <v>11</v>
      </c>
      <c r="C454" s="35" t="s">
        <v>807</v>
      </c>
      <c r="D454" s="211"/>
      <c r="E454" s="211"/>
      <c r="F454" s="28">
        <f t="shared" si="7"/>
        <v>0</v>
      </c>
      <c r="H454" s="32"/>
      <c r="I454" s="32"/>
      <c r="J454" s="32"/>
    </row>
    <row r="455" spans="1:10">
      <c r="A455" s="27" t="s">
        <v>808</v>
      </c>
      <c r="B455" s="27" t="s">
        <v>11</v>
      </c>
      <c r="C455" s="35" t="s">
        <v>809</v>
      </c>
      <c r="D455" s="211"/>
      <c r="E455" s="211"/>
      <c r="F455" s="28">
        <f t="shared" si="7"/>
        <v>0</v>
      </c>
      <c r="H455" s="32"/>
      <c r="I455" s="32"/>
      <c r="J455" s="32"/>
    </row>
    <row r="456" spans="1:10">
      <c r="A456" s="27" t="s">
        <v>810</v>
      </c>
      <c r="B456" s="27" t="s">
        <v>11</v>
      </c>
      <c r="C456" s="35" t="s">
        <v>811</v>
      </c>
      <c r="D456" s="211"/>
      <c r="E456" s="211"/>
      <c r="F456" s="28">
        <f t="shared" si="7"/>
        <v>0</v>
      </c>
      <c r="H456" s="32"/>
      <c r="I456" s="32"/>
      <c r="J456" s="32"/>
    </row>
    <row r="457" spans="1:10">
      <c r="A457" s="27" t="s">
        <v>812</v>
      </c>
      <c r="B457" s="27"/>
      <c r="C457" s="34" t="s">
        <v>813</v>
      </c>
      <c r="D457" s="28">
        <f>SUM(D458:D461)</f>
        <v>0</v>
      </c>
      <c r="E457" s="28">
        <f>SUM(E458:E461)</f>
        <v>0</v>
      </c>
      <c r="F457" s="28">
        <f t="shared" si="7"/>
        <v>0</v>
      </c>
      <c r="H457" s="32"/>
      <c r="I457" s="32"/>
      <c r="J457" s="32"/>
    </row>
    <row r="458" spans="1:10">
      <c r="A458" s="27" t="s">
        <v>814</v>
      </c>
      <c r="B458" s="27" t="s">
        <v>11</v>
      </c>
      <c r="C458" s="35" t="s">
        <v>815</v>
      </c>
      <c r="D458" s="211"/>
      <c r="E458" s="211"/>
      <c r="F458" s="28">
        <f t="shared" si="7"/>
        <v>0</v>
      </c>
      <c r="H458" s="32"/>
      <c r="I458" s="32"/>
      <c r="J458" s="32"/>
    </row>
    <row r="459" spans="1:10">
      <c r="A459" s="27" t="s">
        <v>816</v>
      </c>
      <c r="B459" s="27" t="s">
        <v>11</v>
      </c>
      <c r="C459" s="35" t="s">
        <v>817</v>
      </c>
      <c r="D459" s="211"/>
      <c r="E459" s="211"/>
      <c r="F459" s="28">
        <f t="shared" si="7"/>
        <v>0</v>
      </c>
      <c r="H459" s="32"/>
      <c r="I459" s="32"/>
      <c r="J459" s="32"/>
    </row>
    <row r="460" spans="1:10">
      <c r="A460" s="27" t="s">
        <v>818</v>
      </c>
      <c r="B460" s="27" t="s">
        <v>11</v>
      </c>
      <c r="C460" s="35" t="s">
        <v>819</v>
      </c>
      <c r="D460" s="211"/>
      <c r="E460" s="211"/>
      <c r="F460" s="28">
        <f t="shared" si="7"/>
        <v>0</v>
      </c>
      <c r="H460" s="32"/>
      <c r="I460" s="32"/>
      <c r="J460" s="32"/>
    </row>
    <row r="461" spans="1:10">
      <c r="A461" s="27" t="s">
        <v>820</v>
      </c>
      <c r="B461" s="27" t="s">
        <v>11</v>
      </c>
      <c r="C461" s="35" t="s">
        <v>792</v>
      </c>
      <c r="D461" s="211"/>
      <c r="E461" s="211"/>
      <c r="F461" s="28">
        <f t="shared" si="7"/>
        <v>0</v>
      </c>
      <c r="H461" s="32"/>
      <c r="I461" s="32"/>
      <c r="J461" s="32"/>
    </row>
    <row r="462" spans="1:10">
      <c r="A462" s="27" t="s">
        <v>821</v>
      </c>
      <c r="B462" s="27"/>
      <c r="C462" s="34" t="s">
        <v>822</v>
      </c>
      <c r="D462" s="28">
        <f>SUM(D463:D466)</f>
        <v>0</v>
      </c>
      <c r="E462" s="28">
        <f>SUM(E463:E466)</f>
        <v>0</v>
      </c>
      <c r="F462" s="28">
        <f t="shared" si="7"/>
        <v>0</v>
      </c>
      <c r="H462" s="32"/>
      <c r="I462" s="32"/>
      <c r="J462" s="32"/>
    </row>
    <row r="463" spans="1:10">
      <c r="A463" s="27" t="s">
        <v>823</v>
      </c>
      <c r="B463" s="27" t="s">
        <v>11</v>
      </c>
      <c r="C463" s="35" t="s">
        <v>815</v>
      </c>
      <c r="D463" s="211"/>
      <c r="E463" s="211"/>
      <c r="F463" s="28">
        <f t="shared" si="7"/>
        <v>0</v>
      </c>
      <c r="H463" s="32"/>
      <c r="I463" s="32"/>
      <c r="J463" s="32"/>
    </row>
    <row r="464" spans="1:10">
      <c r="A464" s="27" t="s">
        <v>824</v>
      </c>
      <c r="B464" s="27" t="s">
        <v>11</v>
      </c>
      <c r="C464" s="35" t="s">
        <v>819</v>
      </c>
      <c r="D464" s="211"/>
      <c r="E464" s="211"/>
      <c r="F464" s="28">
        <f t="shared" si="7"/>
        <v>0</v>
      </c>
      <c r="H464" s="32"/>
      <c r="I464" s="32"/>
      <c r="J464" s="32"/>
    </row>
    <row r="465" spans="1:10">
      <c r="A465" s="27" t="s">
        <v>825</v>
      </c>
      <c r="B465" s="27" t="s">
        <v>11</v>
      </c>
      <c r="C465" s="35" t="s">
        <v>826</v>
      </c>
      <c r="D465" s="211"/>
      <c r="E465" s="211"/>
      <c r="F465" s="28">
        <f t="shared" si="7"/>
        <v>0</v>
      </c>
      <c r="H465" s="32"/>
      <c r="I465" s="32"/>
      <c r="J465" s="32"/>
    </row>
    <row r="466" spans="1:10">
      <c r="A466" s="27" t="s">
        <v>827</v>
      </c>
      <c r="B466" s="27" t="s">
        <v>11</v>
      </c>
      <c r="C466" s="35" t="s">
        <v>792</v>
      </c>
      <c r="D466" s="211"/>
      <c r="E466" s="211"/>
      <c r="F466" s="28">
        <f t="shared" si="7"/>
        <v>0</v>
      </c>
      <c r="H466" s="32"/>
      <c r="I466" s="32"/>
      <c r="J466" s="32"/>
    </row>
    <row r="467" spans="1:10">
      <c r="A467" s="27" t="s">
        <v>828</v>
      </c>
      <c r="B467" s="27"/>
      <c r="C467" s="34" t="s">
        <v>829</v>
      </c>
      <c r="D467" s="28">
        <f>D468+SUM(D474:D477)</f>
        <v>0</v>
      </c>
      <c r="E467" s="28">
        <f>E468+SUM(E474:E477)</f>
        <v>0</v>
      </c>
      <c r="F467" s="28">
        <f t="shared" si="7"/>
        <v>0</v>
      </c>
      <c r="H467" s="32"/>
      <c r="I467" s="32"/>
      <c r="J467" s="32"/>
    </row>
    <row r="468" spans="1:10">
      <c r="A468" s="27" t="s">
        <v>830</v>
      </c>
      <c r="B468" s="27"/>
      <c r="C468" s="35" t="s">
        <v>819</v>
      </c>
      <c r="D468" s="28">
        <f>SUM(D469:D473)</f>
        <v>0</v>
      </c>
      <c r="E468" s="28">
        <f>SUM(E469:E473)</f>
        <v>0</v>
      </c>
      <c r="F468" s="28">
        <f t="shared" si="7"/>
        <v>0</v>
      </c>
      <c r="H468" s="32"/>
      <c r="I468" s="32"/>
      <c r="J468" s="32"/>
    </row>
    <row r="469" spans="1:10">
      <c r="A469" s="27" t="s">
        <v>831</v>
      </c>
      <c r="B469" s="27" t="s">
        <v>11</v>
      </c>
      <c r="C469" s="37" t="s">
        <v>832</v>
      </c>
      <c r="D469" s="211"/>
      <c r="E469" s="211"/>
      <c r="F469" s="28">
        <f t="shared" si="7"/>
        <v>0</v>
      </c>
      <c r="H469" s="32"/>
      <c r="I469" s="32"/>
      <c r="J469" s="32"/>
    </row>
    <row r="470" spans="1:10">
      <c r="A470" s="27" t="s">
        <v>833</v>
      </c>
      <c r="B470" s="27" t="s">
        <v>11</v>
      </c>
      <c r="C470" s="37" t="s">
        <v>834</v>
      </c>
      <c r="D470" s="211"/>
      <c r="E470" s="211"/>
      <c r="F470" s="28">
        <f t="shared" si="7"/>
        <v>0</v>
      </c>
      <c r="H470" s="32"/>
      <c r="I470" s="32"/>
      <c r="J470" s="32"/>
    </row>
    <row r="471" spans="1:10">
      <c r="A471" s="27" t="s">
        <v>835</v>
      </c>
      <c r="B471" s="27" t="s">
        <v>11</v>
      </c>
      <c r="C471" s="37" t="s">
        <v>836</v>
      </c>
      <c r="D471" s="211"/>
      <c r="E471" s="211"/>
      <c r="F471" s="28">
        <f t="shared" si="7"/>
        <v>0</v>
      </c>
      <c r="H471" s="32"/>
      <c r="I471" s="32"/>
      <c r="J471" s="32"/>
    </row>
    <row r="472" spans="1:10">
      <c r="A472" s="27" t="s">
        <v>837</v>
      </c>
      <c r="B472" s="27" t="s">
        <v>11</v>
      </c>
      <c r="C472" s="37" t="s">
        <v>838</v>
      </c>
      <c r="D472" s="211"/>
      <c r="E472" s="211"/>
      <c r="F472" s="28">
        <f t="shared" si="7"/>
        <v>0</v>
      </c>
      <c r="H472" s="32"/>
      <c r="I472" s="32"/>
      <c r="J472" s="32"/>
    </row>
    <row r="473" spans="1:10">
      <c r="A473" s="27" t="s">
        <v>839</v>
      </c>
      <c r="B473" s="27" t="s">
        <v>11</v>
      </c>
      <c r="C473" s="37" t="s">
        <v>840</v>
      </c>
      <c r="D473" s="211"/>
      <c r="E473" s="211"/>
      <c r="F473" s="28">
        <f t="shared" si="7"/>
        <v>0</v>
      </c>
      <c r="H473" s="32"/>
      <c r="I473" s="32"/>
      <c r="J473" s="32"/>
    </row>
    <row r="474" spans="1:10">
      <c r="A474" s="27" t="s">
        <v>841</v>
      </c>
      <c r="B474" s="27" t="s">
        <v>11</v>
      </c>
      <c r="C474" s="35" t="s">
        <v>807</v>
      </c>
      <c r="D474" s="211"/>
      <c r="E474" s="211"/>
      <c r="F474" s="28">
        <f t="shared" si="7"/>
        <v>0</v>
      </c>
      <c r="H474" s="32"/>
      <c r="I474" s="32"/>
      <c r="J474" s="32"/>
    </row>
    <row r="475" spans="1:10">
      <c r="A475" s="27" t="s">
        <v>842</v>
      </c>
      <c r="B475" s="27" t="s">
        <v>11</v>
      </c>
      <c r="C475" s="35" t="s">
        <v>843</v>
      </c>
      <c r="D475" s="211"/>
      <c r="E475" s="211"/>
      <c r="F475" s="28">
        <f t="shared" si="7"/>
        <v>0</v>
      </c>
      <c r="H475" s="32"/>
      <c r="I475" s="32"/>
      <c r="J475" s="32"/>
    </row>
    <row r="476" spans="1:10">
      <c r="A476" s="27" t="s">
        <v>844</v>
      </c>
      <c r="B476" s="27" t="s">
        <v>11</v>
      </c>
      <c r="C476" s="35" t="s">
        <v>845</v>
      </c>
      <c r="D476" s="211"/>
      <c r="E476" s="211"/>
      <c r="F476" s="28">
        <f t="shared" si="7"/>
        <v>0</v>
      </c>
      <c r="H476" s="32"/>
      <c r="I476" s="32"/>
      <c r="J476" s="32"/>
    </row>
    <row r="477" spans="1:10">
      <c r="A477" s="27" t="s">
        <v>846</v>
      </c>
      <c r="B477" s="27" t="s">
        <v>11</v>
      </c>
      <c r="C477" s="35" t="s">
        <v>847</v>
      </c>
      <c r="D477" s="211"/>
      <c r="E477" s="211"/>
      <c r="F477" s="28">
        <f t="shared" si="7"/>
        <v>0</v>
      </c>
      <c r="H477" s="32"/>
      <c r="I477" s="32"/>
      <c r="J477" s="32"/>
    </row>
    <row r="478" spans="1:10">
      <c r="A478" s="27" t="s">
        <v>848</v>
      </c>
      <c r="B478" s="27"/>
      <c r="C478" s="34" t="s">
        <v>445</v>
      </c>
      <c r="D478" s="28">
        <f>SUM(D479:D486)</f>
        <v>0</v>
      </c>
      <c r="E478" s="28">
        <f>SUM(E479:E486)</f>
        <v>0</v>
      </c>
      <c r="F478" s="28">
        <f t="shared" si="7"/>
        <v>0</v>
      </c>
      <c r="H478" s="32"/>
      <c r="I478" s="32"/>
      <c r="J478" s="32"/>
    </row>
    <row r="479" spans="1:10">
      <c r="A479" s="27" t="s">
        <v>849</v>
      </c>
      <c r="B479" s="27" t="s">
        <v>11</v>
      </c>
      <c r="C479" s="35" t="s">
        <v>850</v>
      </c>
      <c r="D479" s="211"/>
      <c r="E479" s="211"/>
      <c r="F479" s="28">
        <f t="shared" si="7"/>
        <v>0</v>
      </c>
      <c r="H479" s="32"/>
      <c r="I479" s="32"/>
      <c r="J479" s="32"/>
    </row>
    <row r="480" spans="1:10">
      <c r="A480" s="27" t="s">
        <v>851</v>
      </c>
      <c r="B480" s="27" t="s">
        <v>11</v>
      </c>
      <c r="C480" s="35" t="s">
        <v>852</v>
      </c>
      <c r="D480" s="211"/>
      <c r="E480" s="211"/>
      <c r="F480" s="28">
        <f t="shared" si="7"/>
        <v>0</v>
      </c>
      <c r="H480" s="32"/>
      <c r="I480" s="32"/>
      <c r="J480" s="32"/>
    </row>
    <row r="481" spans="1:10">
      <c r="A481" s="27" t="s">
        <v>853</v>
      </c>
      <c r="B481" s="27" t="s">
        <v>11</v>
      </c>
      <c r="C481" s="35" t="s">
        <v>854</v>
      </c>
      <c r="D481" s="211"/>
      <c r="E481" s="211"/>
      <c r="F481" s="28">
        <f t="shared" si="7"/>
        <v>0</v>
      </c>
      <c r="H481" s="32"/>
      <c r="I481" s="32"/>
      <c r="J481" s="32"/>
    </row>
    <row r="482" spans="1:10">
      <c r="A482" s="27" t="s">
        <v>855</v>
      </c>
      <c r="B482" s="27" t="s">
        <v>11</v>
      </c>
      <c r="C482" s="35" t="s">
        <v>856</v>
      </c>
      <c r="D482" s="211"/>
      <c r="E482" s="211"/>
      <c r="F482" s="28">
        <f t="shared" si="7"/>
        <v>0</v>
      </c>
      <c r="H482" s="32"/>
      <c r="I482" s="32"/>
      <c r="J482" s="32"/>
    </row>
    <row r="483" spans="1:10">
      <c r="A483" s="27" t="s">
        <v>857</v>
      </c>
      <c r="B483" s="27" t="s">
        <v>11</v>
      </c>
      <c r="C483" s="35" t="s">
        <v>858</v>
      </c>
      <c r="D483" s="211"/>
      <c r="E483" s="211"/>
      <c r="F483" s="28">
        <f t="shared" si="7"/>
        <v>0</v>
      </c>
      <c r="H483" s="32"/>
      <c r="I483" s="32"/>
      <c r="J483" s="32"/>
    </row>
    <row r="484" spans="1:10">
      <c r="A484" s="27" t="s">
        <v>859</v>
      </c>
      <c r="B484" s="27" t="s">
        <v>11</v>
      </c>
      <c r="C484" s="35" t="s">
        <v>860</v>
      </c>
      <c r="D484" s="211"/>
      <c r="E484" s="211"/>
      <c r="F484" s="28">
        <f t="shared" si="7"/>
        <v>0</v>
      </c>
      <c r="H484" s="32"/>
      <c r="I484" s="32"/>
      <c r="J484" s="32"/>
    </row>
    <row r="485" spans="1:10">
      <c r="A485" s="27" t="s">
        <v>861</v>
      </c>
      <c r="B485" s="27" t="s">
        <v>11</v>
      </c>
      <c r="C485" s="35" t="s">
        <v>826</v>
      </c>
      <c r="D485" s="211"/>
      <c r="E485" s="211"/>
      <c r="F485" s="28">
        <f t="shared" si="7"/>
        <v>0</v>
      </c>
      <c r="H485" s="32"/>
      <c r="I485" s="32"/>
      <c r="J485" s="32"/>
    </row>
    <row r="486" spans="1:10">
      <c r="A486" s="27" t="s">
        <v>862</v>
      </c>
      <c r="B486" s="27" t="s">
        <v>11</v>
      </c>
      <c r="C486" s="35" t="s">
        <v>863</v>
      </c>
      <c r="D486" s="211"/>
      <c r="E486" s="211"/>
      <c r="F486" s="28">
        <f t="shared" si="7"/>
        <v>0</v>
      </c>
      <c r="H486" s="32"/>
      <c r="I486" s="32"/>
      <c r="J486" s="32"/>
    </row>
    <row r="487" spans="1:10" s="32" customFormat="1">
      <c r="A487" s="32" t="s">
        <v>864</v>
      </c>
      <c r="C487" s="32" t="s">
        <v>865</v>
      </c>
      <c r="D487" s="33">
        <f>D488+D491+D494</f>
        <v>0</v>
      </c>
      <c r="E487" s="33">
        <f>E488+E491+E494</f>
        <v>0</v>
      </c>
      <c r="F487" s="33">
        <f t="shared" si="7"/>
        <v>0</v>
      </c>
    </row>
    <row r="488" spans="1:10">
      <c r="A488" s="27" t="s">
        <v>866</v>
      </c>
      <c r="B488" s="27"/>
      <c r="C488" s="34" t="s">
        <v>867</v>
      </c>
      <c r="D488" s="28">
        <f>SUM(D489:D490)</f>
        <v>0</v>
      </c>
      <c r="E488" s="28">
        <f>SUM(E489:E490)</f>
        <v>0</v>
      </c>
      <c r="F488" s="28">
        <f t="shared" si="7"/>
        <v>0</v>
      </c>
      <c r="H488" s="32"/>
      <c r="I488" s="32"/>
      <c r="J488" s="32"/>
    </row>
    <row r="489" spans="1:10">
      <c r="A489" s="27" t="s">
        <v>868</v>
      </c>
      <c r="B489" s="27" t="s">
        <v>11</v>
      </c>
      <c r="C489" s="35" t="s">
        <v>869</v>
      </c>
      <c r="D489" s="211"/>
      <c r="E489" s="211"/>
      <c r="F489" s="28">
        <f t="shared" si="7"/>
        <v>0</v>
      </c>
      <c r="H489" s="32"/>
      <c r="I489" s="32"/>
      <c r="J489" s="32"/>
    </row>
    <row r="490" spans="1:10">
      <c r="A490" s="27" t="s">
        <v>870</v>
      </c>
      <c r="B490" s="27" t="s">
        <v>11</v>
      </c>
      <c r="C490" s="35" t="s">
        <v>871</v>
      </c>
      <c r="D490" s="211"/>
      <c r="E490" s="211"/>
      <c r="F490" s="28">
        <f t="shared" si="7"/>
        <v>0</v>
      </c>
      <c r="H490" s="32"/>
      <c r="I490" s="32"/>
      <c r="J490" s="32"/>
    </row>
    <row r="491" spans="1:10">
      <c r="A491" s="27" t="s">
        <v>872</v>
      </c>
      <c r="B491" s="27"/>
      <c r="C491" s="34" t="s">
        <v>826</v>
      </c>
      <c r="D491" s="28">
        <f>SUM(D492:D493)</f>
        <v>0</v>
      </c>
      <c r="E491" s="28">
        <f>SUM(E492:E493)</f>
        <v>0</v>
      </c>
      <c r="F491" s="28">
        <f t="shared" si="7"/>
        <v>0</v>
      </c>
      <c r="H491" s="32"/>
      <c r="I491" s="32"/>
      <c r="J491" s="32"/>
    </row>
    <row r="492" spans="1:10">
      <c r="A492" s="27" t="s">
        <v>873</v>
      </c>
      <c r="B492" s="27" t="s">
        <v>11</v>
      </c>
      <c r="C492" s="35" t="s">
        <v>874</v>
      </c>
      <c r="D492" s="211"/>
      <c r="E492" s="211"/>
      <c r="F492" s="28">
        <f t="shared" si="7"/>
        <v>0</v>
      </c>
      <c r="H492" s="32"/>
      <c r="I492" s="32"/>
      <c r="J492" s="32"/>
    </row>
    <row r="493" spans="1:10">
      <c r="A493" s="27" t="s">
        <v>875</v>
      </c>
      <c r="B493" s="27" t="s">
        <v>11</v>
      </c>
      <c r="C493" s="35" t="s">
        <v>635</v>
      </c>
      <c r="D493" s="211"/>
      <c r="E493" s="211"/>
      <c r="F493" s="28">
        <f t="shared" si="7"/>
        <v>0</v>
      </c>
      <c r="H493" s="32"/>
      <c r="I493" s="32"/>
      <c r="J493" s="32"/>
    </row>
    <row r="494" spans="1:10">
      <c r="A494" s="27" t="s">
        <v>876</v>
      </c>
      <c r="B494" s="27"/>
      <c r="C494" s="34" t="s">
        <v>877</v>
      </c>
      <c r="D494" s="28">
        <f>SUM(D495:D496)</f>
        <v>0</v>
      </c>
      <c r="E494" s="28">
        <f>SUM(E495:E496)</f>
        <v>0</v>
      </c>
      <c r="F494" s="28">
        <f t="shared" si="7"/>
        <v>0</v>
      </c>
      <c r="H494" s="32"/>
      <c r="I494" s="32"/>
      <c r="J494" s="32"/>
    </row>
    <row r="495" spans="1:10">
      <c r="A495" s="27" t="s">
        <v>878</v>
      </c>
      <c r="B495" s="27" t="s">
        <v>11</v>
      </c>
      <c r="C495" s="35" t="s">
        <v>879</v>
      </c>
      <c r="D495" s="211"/>
      <c r="E495" s="211"/>
      <c r="F495" s="28">
        <f t="shared" si="7"/>
        <v>0</v>
      </c>
      <c r="H495" s="32"/>
      <c r="I495" s="32"/>
      <c r="J495" s="32"/>
    </row>
    <row r="496" spans="1:10">
      <c r="A496" s="27" t="s">
        <v>880</v>
      </c>
      <c r="B496" s="27" t="s">
        <v>11</v>
      </c>
      <c r="C496" s="35" t="s">
        <v>445</v>
      </c>
      <c r="D496" s="211"/>
      <c r="E496" s="211"/>
      <c r="F496" s="28">
        <f t="shared" si="7"/>
        <v>0</v>
      </c>
      <c r="H496" s="32"/>
      <c r="I496" s="32"/>
      <c r="J496" s="32"/>
    </row>
    <row r="497" spans="1:10" s="32" customFormat="1">
      <c r="A497" s="32" t="s">
        <v>881</v>
      </c>
      <c r="C497" s="32" t="s">
        <v>882</v>
      </c>
      <c r="D497" s="33">
        <f>D498+D502+D506+D510+D514+D531</f>
        <v>0</v>
      </c>
      <c r="E497" s="33">
        <f>E498+E502+E506+E510+E514+E531</f>
        <v>0</v>
      </c>
      <c r="F497" s="33">
        <f t="shared" si="7"/>
        <v>0</v>
      </c>
    </row>
    <row r="498" spans="1:10">
      <c r="A498" s="27" t="s">
        <v>883</v>
      </c>
      <c r="B498" s="27"/>
      <c r="C498" s="34" t="s">
        <v>310</v>
      </c>
      <c r="D498" s="28">
        <f>SUM(D499:D501)</f>
        <v>0</v>
      </c>
      <c r="E498" s="28">
        <f>SUM(E499:E501)</f>
        <v>0</v>
      </c>
      <c r="F498" s="28">
        <f t="shared" si="7"/>
        <v>0</v>
      </c>
      <c r="H498" s="32"/>
      <c r="I498" s="32"/>
      <c r="J498" s="32"/>
    </row>
    <row r="499" spans="1:10">
      <c r="A499" s="27" t="s">
        <v>884</v>
      </c>
      <c r="B499" s="27" t="s">
        <v>11</v>
      </c>
      <c r="C499" s="35" t="s">
        <v>885</v>
      </c>
      <c r="D499" s="211"/>
      <c r="E499" s="211"/>
      <c r="F499" s="28">
        <f t="shared" si="7"/>
        <v>0</v>
      </c>
      <c r="H499" s="32"/>
      <c r="I499" s="32"/>
      <c r="J499" s="32"/>
    </row>
    <row r="500" spans="1:10">
      <c r="A500" s="27" t="s">
        <v>886</v>
      </c>
      <c r="B500" s="27" t="s">
        <v>11</v>
      </c>
      <c r="C500" s="35" t="s">
        <v>887</v>
      </c>
      <c r="D500" s="211"/>
      <c r="E500" s="211"/>
      <c r="F500" s="28">
        <f t="shared" si="7"/>
        <v>0</v>
      </c>
      <c r="H500" s="32"/>
      <c r="I500" s="32"/>
      <c r="J500" s="32"/>
    </row>
    <row r="501" spans="1:10">
      <c r="A501" s="27" t="s">
        <v>888</v>
      </c>
      <c r="B501" s="27" t="s">
        <v>11</v>
      </c>
      <c r="C501" s="35" t="s">
        <v>889</v>
      </c>
      <c r="D501" s="211"/>
      <c r="E501" s="211"/>
      <c r="F501" s="28">
        <f t="shared" si="7"/>
        <v>0</v>
      </c>
      <c r="H501" s="32"/>
      <c r="I501" s="32"/>
      <c r="J501" s="32"/>
    </row>
    <row r="502" spans="1:10">
      <c r="A502" s="27" t="s">
        <v>890</v>
      </c>
      <c r="B502" s="27"/>
      <c r="C502" s="34" t="s">
        <v>368</v>
      </c>
      <c r="D502" s="28">
        <f>SUM(D503:D505)</f>
        <v>0</v>
      </c>
      <c r="E502" s="28">
        <f>SUM(E503:E505)</f>
        <v>0</v>
      </c>
      <c r="F502" s="28">
        <f t="shared" si="7"/>
        <v>0</v>
      </c>
      <c r="H502" s="32"/>
      <c r="I502" s="32"/>
      <c r="J502" s="32"/>
    </row>
    <row r="503" spans="1:10">
      <c r="A503" s="27" t="s">
        <v>891</v>
      </c>
      <c r="B503" s="27" t="s">
        <v>11</v>
      </c>
      <c r="C503" s="35" t="s">
        <v>885</v>
      </c>
      <c r="D503" s="211"/>
      <c r="E503" s="211"/>
      <c r="F503" s="28">
        <f t="shared" si="7"/>
        <v>0</v>
      </c>
      <c r="H503" s="32"/>
      <c r="I503" s="32"/>
      <c r="J503" s="32"/>
    </row>
    <row r="504" spans="1:10">
      <c r="A504" s="27" t="s">
        <v>892</v>
      </c>
      <c r="B504" s="27" t="s">
        <v>11</v>
      </c>
      <c r="C504" s="35" t="s">
        <v>887</v>
      </c>
      <c r="D504" s="211"/>
      <c r="E504" s="211"/>
      <c r="F504" s="28">
        <f t="shared" si="7"/>
        <v>0</v>
      </c>
      <c r="H504" s="32"/>
      <c r="I504" s="32"/>
      <c r="J504" s="32"/>
    </row>
    <row r="505" spans="1:10">
      <c r="A505" s="27" t="s">
        <v>893</v>
      </c>
      <c r="B505" s="27" t="s">
        <v>11</v>
      </c>
      <c r="C505" s="35" t="s">
        <v>889</v>
      </c>
      <c r="D505" s="211"/>
      <c r="E505" s="211"/>
      <c r="F505" s="28">
        <f t="shared" si="7"/>
        <v>0</v>
      </c>
      <c r="H505" s="32"/>
      <c r="I505" s="32"/>
      <c r="J505" s="32"/>
    </row>
    <row r="506" spans="1:10">
      <c r="A506" s="27" t="s">
        <v>894</v>
      </c>
      <c r="B506" s="27"/>
      <c r="C506" s="34" t="s">
        <v>374</v>
      </c>
      <c r="D506" s="28">
        <f>SUM(D507:D509)</f>
        <v>0</v>
      </c>
      <c r="E506" s="28">
        <f>SUM(E507:E509)</f>
        <v>0</v>
      </c>
      <c r="F506" s="28">
        <f t="shared" si="7"/>
        <v>0</v>
      </c>
      <c r="H506" s="32"/>
      <c r="I506" s="32"/>
      <c r="J506" s="32"/>
    </row>
    <row r="507" spans="1:10">
      <c r="A507" s="27" t="s">
        <v>895</v>
      </c>
      <c r="B507" s="27" t="s">
        <v>11</v>
      </c>
      <c r="C507" s="35" t="s">
        <v>885</v>
      </c>
      <c r="D507" s="211"/>
      <c r="E507" s="211"/>
      <c r="F507" s="28">
        <f t="shared" si="7"/>
        <v>0</v>
      </c>
      <c r="H507" s="32"/>
      <c r="I507" s="32"/>
      <c r="J507" s="32"/>
    </row>
    <row r="508" spans="1:10">
      <c r="A508" s="27" t="s">
        <v>896</v>
      </c>
      <c r="B508" s="27" t="s">
        <v>11</v>
      </c>
      <c r="C508" s="35" t="s">
        <v>887</v>
      </c>
      <c r="D508" s="211"/>
      <c r="E508" s="211"/>
      <c r="F508" s="28">
        <f t="shared" si="7"/>
        <v>0</v>
      </c>
      <c r="H508" s="32"/>
      <c r="I508" s="32"/>
      <c r="J508" s="32"/>
    </row>
    <row r="509" spans="1:10">
      <c r="A509" s="27" t="s">
        <v>897</v>
      </c>
      <c r="B509" s="27" t="s">
        <v>11</v>
      </c>
      <c r="C509" s="35" t="s">
        <v>889</v>
      </c>
      <c r="D509" s="211"/>
      <c r="E509" s="211"/>
      <c r="F509" s="28">
        <f t="shared" si="7"/>
        <v>0</v>
      </c>
      <c r="H509" s="32"/>
      <c r="I509" s="32"/>
      <c r="J509" s="32"/>
    </row>
    <row r="510" spans="1:10">
      <c r="A510" s="27" t="s">
        <v>898</v>
      </c>
      <c r="B510" s="27"/>
      <c r="C510" s="34" t="s">
        <v>322</v>
      </c>
      <c r="D510" s="28">
        <f>SUM(D511:D513)</f>
        <v>0</v>
      </c>
      <c r="E510" s="28">
        <f>SUM(E511:E513)</f>
        <v>0</v>
      </c>
      <c r="F510" s="28">
        <f t="shared" si="7"/>
        <v>0</v>
      </c>
      <c r="H510" s="32"/>
      <c r="I510" s="32"/>
      <c r="J510" s="32"/>
    </row>
    <row r="511" spans="1:10">
      <c r="A511" s="27" t="s">
        <v>899</v>
      </c>
      <c r="B511" s="27" t="s">
        <v>11</v>
      </c>
      <c r="C511" s="35" t="s">
        <v>885</v>
      </c>
      <c r="D511" s="211"/>
      <c r="E511" s="211"/>
      <c r="F511" s="28">
        <f t="shared" si="7"/>
        <v>0</v>
      </c>
      <c r="H511" s="32"/>
      <c r="I511" s="32"/>
      <c r="J511" s="32"/>
    </row>
    <row r="512" spans="1:10">
      <c r="A512" s="27" t="s">
        <v>900</v>
      </c>
      <c r="B512" s="27" t="s">
        <v>11</v>
      </c>
      <c r="C512" s="35" t="s">
        <v>887</v>
      </c>
      <c r="D512" s="211"/>
      <c r="E512" s="211"/>
      <c r="F512" s="28">
        <f t="shared" si="7"/>
        <v>0</v>
      </c>
      <c r="H512" s="32"/>
      <c r="I512" s="32"/>
      <c r="J512" s="32"/>
    </row>
    <row r="513" spans="1:10">
      <c r="A513" s="27" t="s">
        <v>901</v>
      </c>
      <c r="B513" s="27" t="s">
        <v>11</v>
      </c>
      <c r="C513" s="35" t="s">
        <v>889</v>
      </c>
      <c r="D513" s="211"/>
      <c r="E513" s="211"/>
      <c r="F513" s="28">
        <f t="shared" si="7"/>
        <v>0</v>
      </c>
      <c r="H513" s="32"/>
      <c r="I513" s="32"/>
      <c r="J513" s="32"/>
    </row>
    <row r="514" spans="1:10">
      <c r="A514" s="27" t="s">
        <v>902</v>
      </c>
      <c r="B514" s="27"/>
      <c r="C514" s="34" t="s">
        <v>903</v>
      </c>
      <c r="D514" s="28">
        <f>D515+D519+D523+D527</f>
        <v>0</v>
      </c>
      <c r="E514" s="28">
        <f>E515+E519+E523+E527</f>
        <v>0</v>
      </c>
      <c r="F514" s="28">
        <f t="shared" si="7"/>
        <v>0</v>
      </c>
      <c r="H514" s="32"/>
      <c r="I514" s="32"/>
      <c r="J514" s="32"/>
    </row>
    <row r="515" spans="1:10">
      <c r="A515" s="27" t="s">
        <v>904</v>
      </c>
      <c r="B515" s="27"/>
      <c r="C515" s="35" t="s">
        <v>310</v>
      </c>
      <c r="D515" s="28">
        <f>SUM(D516:D518)</f>
        <v>0</v>
      </c>
      <c r="E515" s="28">
        <f>SUM(E516:E518)</f>
        <v>0</v>
      </c>
      <c r="F515" s="28">
        <f t="shared" si="7"/>
        <v>0</v>
      </c>
      <c r="H515" s="32"/>
      <c r="I515" s="32"/>
      <c r="J515" s="32"/>
    </row>
    <row r="516" spans="1:10">
      <c r="A516" s="27" t="s">
        <v>905</v>
      </c>
      <c r="B516" s="27" t="s">
        <v>11</v>
      </c>
      <c r="C516" s="37" t="s">
        <v>885</v>
      </c>
      <c r="D516" s="211"/>
      <c r="E516" s="211"/>
      <c r="F516" s="28">
        <f t="shared" si="7"/>
        <v>0</v>
      </c>
      <c r="H516" s="32"/>
      <c r="I516" s="32"/>
      <c r="J516" s="32"/>
    </row>
    <row r="517" spans="1:10">
      <c r="A517" s="27" t="s">
        <v>906</v>
      </c>
      <c r="B517" s="27" t="s">
        <v>11</v>
      </c>
      <c r="C517" s="37" t="s">
        <v>887</v>
      </c>
      <c r="D517" s="211"/>
      <c r="E517" s="211"/>
      <c r="F517" s="28">
        <f t="shared" ref="F517:F580" si="8">D517-E517</f>
        <v>0</v>
      </c>
      <c r="H517" s="32"/>
      <c r="I517" s="32"/>
      <c r="J517" s="32"/>
    </row>
    <row r="518" spans="1:10">
      <c r="A518" s="27" t="s">
        <v>907</v>
      </c>
      <c r="B518" s="27" t="s">
        <v>11</v>
      </c>
      <c r="C518" s="37" t="s">
        <v>889</v>
      </c>
      <c r="D518" s="211"/>
      <c r="E518" s="211"/>
      <c r="F518" s="28">
        <f t="shared" si="8"/>
        <v>0</v>
      </c>
      <c r="H518" s="32"/>
      <c r="I518" s="32"/>
      <c r="J518" s="32"/>
    </row>
    <row r="519" spans="1:10">
      <c r="A519" s="27" t="s">
        <v>908</v>
      </c>
      <c r="B519" s="27"/>
      <c r="C519" s="35" t="s">
        <v>368</v>
      </c>
      <c r="D519" s="28">
        <f>SUM(D520:D522)</f>
        <v>0</v>
      </c>
      <c r="E519" s="28">
        <f>SUM(E520:E522)</f>
        <v>0</v>
      </c>
      <c r="F519" s="28">
        <f t="shared" si="8"/>
        <v>0</v>
      </c>
      <c r="H519" s="32"/>
      <c r="I519" s="32"/>
      <c r="J519" s="32"/>
    </row>
    <row r="520" spans="1:10">
      <c r="A520" s="27" t="s">
        <v>909</v>
      </c>
      <c r="B520" s="27" t="s">
        <v>11</v>
      </c>
      <c r="C520" s="37" t="s">
        <v>885</v>
      </c>
      <c r="D520" s="211"/>
      <c r="E520" s="211"/>
      <c r="F520" s="28">
        <f t="shared" si="8"/>
        <v>0</v>
      </c>
      <c r="H520" s="32"/>
      <c r="I520" s="32"/>
      <c r="J520" s="32"/>
    </row>
    <row r="521" spans="1:10">
      <c r="A521" s="27" t="s">
        <v>910</v>
      </c>
      <c r="B521" s="27" t="s">
        <v>11</v>
      </c>
      <c r="C521" s="37" t="s">
        <v>887</v>
      </c>
      <c r="D521" s="211"/>
      <c r="E521" s="211"/>
      <c r="F521" s="28">
        <f t="shared" si="8"/>
        <v>0</v>
      </c>
      <c r="H521" s="32"/>
      <c r="I521" s="32"/>
      <c r="J521" s="32"/>
    </row>
    <row r="522" spans="1:10">
      <c r="A522" s="27" t="s">
        <v>911</v>
      </c>
      <c r="B522" s="27" t="s">
        <v>11</v>
      </c>
      <c r="C522" s="37" t="s">
        <v>889</v>
      </c>
      <c r="D522" s="211"/>
      <c r="E522" s="211"/>
      <c r="F522" s="28">
        <f t="shared" si="8"/>
        <v>0</v>
      </c>
      <c r="H522" s="32"/>
      <c r="I522" s="32"/>
      <c r="J522" s="32"/>
    </row>
    <row r="523" spans="1:10">
      <c r="A523" s="27" t="s">
        <v>912</v>
      </c>
      <c r="B523" s="27"/>
      <c r="C523" s="35" t="s">
        <v>374</v>
      </c>
      <c r="D523" s="28">
        <f>SUM(D524:D526)</f>
        <v>0</v>
      </c>
      <c r="E523" s="28">
        <f>SUM(E524:E526)</f>
        <v>0</v>
      </c>
      <c r="F523" s="28">
        <f t="shared" si="8"/>
        <v>0</v>
      </c>
      <c r="H523" s="32"/>
      <c r="I523" s="32"/>
      <c r="J523" s="32"/>
    </row>
    <row r="524" spans="1:10">
      <c r="A524" s="27" t="s">
        <v>913</v>
      </c>
      <c r="B524" s="27" t="s">
        <v>11</v>
      </c>
      <c r="C524" s="37" t="s">
        <v>885</v>
      </c>
      <c r="D524" s="211"/>
      <c r="E524" s="211"/>
      <c r="F524" s="28">
        <f t="shared" si="8"/>
        <v>0</v>
      </c>
      <c r="H524" s="32"/>
      <c r="I524" s="32"/>
      <c r="J524" s="32"/>
    </row>
    <row r="525" spans="1:10">
      <c r="A525" s="27" t="s">
        <v>914</v>
      </c>
      <c r="B525" s="27" t="s">
        <v>11</v>
      </c>
      <c r="C525" s="37" t="s">
        <v>887</v>
      </c>
      <c r="D525" s="211"/>
      <c r="E525" s="211"/>
      <c r="F525" s="28">
        <f t="shared" si="8"/>
        <v>0</v>
      </c>
      <c r="H525" s="32"/>
      <c r="I525" s="32"/>
      <c r="J525" s="32"/>
    </row>
    <row r="526" spans="1:10">
      <c r="A526" s="27" t="s">
        <v>915</v>
      </c>
      <c r="B526" s="27" t="s">
        <v>11</v>
      </c>
      <c r="C526" s="37" t="s">
        <v>889</v>
      </c>
      <c r="D526" s="211"/>
      <c r="E526" s="211"/>
      <c r="F526" s="28">
        <f t="shared" si="8"/>
        <v>0</v>
      </c>
      <c r="H526" s="32"/>
      <c r="I526" s="32"/>
      <c r="J526" s="32"/>
    </row>
    <row r="527" spans="1:10">
      <c r="A527" s="27" t="s">
        <v>916</v>
      </c>
      <c r="B527" s="27"/>
      <c r="C527" s="35" t="s">
        <v>322</v>
      </c>
      <c r="D527" s="28">
        <f>SUM(D528:D530)</f>
        <v>0</v>
      </c>
      <c r="E527" s="28">
        <f>SUM(E528:E530)</f>
        <v>0</v>
      </c>
      <c r="F527" s="28">
        <f t="shared" si="8"/>
        <v>0</v>
      </c>
      <c r="H527" s="32"/>
      <c r="I527" s="32"/>
      <c r="J527" s="32"/>
    </row>
    <row r="528" spans="1:10">
      <c r="A528" s="27" t="s">
        <v>917</v>
      </c>
      <c r="B528" s="27" t="s">
        <v>11</v>
      </c>
      <c r="C528" s="37" t="s">
        <v>885</v>
      </c>
      <c r="D528" s="211"/>
      <c r="E528" s="211"/>
      <c r="F528" s="28">
        <f t="shared" si="8"/>
        <v>0</v>
      </c>
      <c r="H528" s="32"/>
      <c r="I528" s="32"/>
      <c r="J528" s="32"/>
    </row>
    <row r="529" spans="1:10">
      <c r="A529" s="27" t="s">
        <v>918</v>
      </c>
      <c r="B529" s="27" t="s">
        <v>11</v>
      </c>
      <c r="C529" s="37" t="s">
        <v>887</v>
      </c>
      <c r="D529" s="211"/>
      <c r="E529" s="211"/>
      <c r="F529" s="28">
        <f t="shared" si="8"/>
        <v>0</v>
      </c>
      <c r="H529" s="32"/>
      <c r="I529" s="32"/>
      <c r="J529" s="32"/>
    </row>
    <row r="530" spans="1:10">
      <c r="A530" s="27" t="s">
        <v>919</v>
      </c>
      <c r="B530" s="27" t="s">
        <v>11</v>
      </c>
      <c r="C530" s="37" t="s">
        <v>889</v>
      </c>
      <c r="D530" s="211"/>
      <c r="E530" s="211"/>
      <c r="F530" s="28">
        <f t="shared" si="8"/>
        <v>0</v>
      </c>
      <c r="H530" s="32"/>
      <c r="I530" s="32"/>
      <c r="J530" s="32"/>
    </row>
    <row r="531" spans="1:10">
      <c r="A531" s="27" t="s">
        <v>920</v>
      </c>
      <c r="B531" s="27"/>
      <c r="C531" s="34" t="s">
        <v>921</v>
      </c>
      <c r="D531" s="28">
        <f>D532+D536+D540+D544</f>
        <v>0</v>
      </c>
      <c r="E531" s="28">
        <f>E532+E536+E540+E544</f>
        <v>0</v>
      </c>
      <c r="F531" s="28">
        <f t="shared" si="8"/>
        <v>0</v>
      </c>
      <c r="H531" s="32"/>
      <c r="I531" s="32"/>
      <c r="J531" s="32"/>
    </row>
    <row r="532" spans="1:10">
      <c r="A532" s="27" t="s">
        <v>922</v>
      </c>
      <c r="B532" s="27"/>
      <c r="C532" s="35" t="s">
        <v>310</v>
      </c>
      <c r="D532" s="28">
        <f>SUM(D533:D535)</f>
        <v>0</v>
      </c>
      <c r="E532" s="28">
        <f>SUM(E533:E535)</f>
        <v>0</v>
      </c>
      <c r="F532" s="28">
        <f t="shared" si="8"/>
        <v>0</v>
      </c>
      <c r="H532" s="32"/>
      <c r="I532" s="32"/>
      <c r="J532" s="32"/>
    </row>
    <row r="533" spans="1:10">
      <c r="A533" s="27" t="s">
        <v>923</v>
      </c>
      <c r="B533" s="27" t="s">
        <v>11</v>
      </c>
      <c r="C533" s="37" t="s">
        <v>885</v>
      </c>
      <c r="D533" s="211"/>
      <c r="E533" s="211"/>
      <c r="F533" s="28">
        <f t="shared" si="8"/>
        <v>0</v>
      </c>
      <c r="H533" s="32"/>
      <c r="I533" s="32"/>
      <c r="J533" s="32"/>
    </row>
    <row r="534" spans="1:10">
      <c r="A534" s="27" t="s">
        <v>924</v>
      </c>
      <c r="B534" s="27" t="s">
        <v>11</v>
      </c>
      <c r="C534" s="37" t="s">
        <v>887</v>
      </c>
      <c r="D534" s="211"/>
      <c r="E534" s="211"/>
      <c r="F534" s="28">
        <f t="shared" si="8"/>
        <v>0</v>
      </c>
      <c r="H534" s="32"/>
      <c r="I534" s="32"/>
      <c r="J534" s="32"/>
    </row>
    <row r="535" spans="1:10">
      <c r="A535" s="27" t="s">
        <v>925</v>
      </c>
      <c r="B535" s="27" t="s">
        <v>11</v>
      </c>
      <c r="C535" s="37" t="s">
        <v>889</v>
      </c>
      <c r="D535" s="211"/>
      <c r="E535" s="211"/>
      <c r="F535" s="28">
        <f t="shared" si="8"/>
        <v>0</v>
      </c>
      <c r="H535" s="32"/>
      <c r="I535" s="32"/>
      <c r="J535" s="32"/>
    </row>
    <row r="536" spans="1:10">
      <c r="A536" s="27" t="s">
        <v>926</v>
      </c>
      <c r="B536" s="27"/>
      <c r="C536" s="35" t="s">
        <v>368</v>
      </c>
      <c r="D536" s="28">
        <f>SUM(D537:D539)</f>
        <v>0</v>
      </c>
      <c r="E536" s="28">
        <f>SUM(E537:E539)</f>
        <v>0</v>
      </c>
      <c r="F536" s="28">
        <f t="shared" si="8"/>
        <v>0</v>
      </c>
      <c r="H536" s="32"/>
      <c r="I536" s="32"/>
      <c r="J536" s="32"/>
    </row>
    <row r="537" spans="1:10">
      <c r="A537" s="27" t="s">
        <v>927</v>
      </c>
      <c r="B537" s="27" t="s">
        <v>11</v>
      </c>
      <c r="C537" s="37" t="s">
        <v>885</v>
      </c>
      <c r="D537" s="211"/>
      <c r="E537" s="211"/>
      <c r="F537" s="28">
        <f t="shared" si="8"/>
        <v>0</v>
      </c>
      <c r="H537" s="32"/>
      <c r="I537" s="32"/>
      <c r="J537" s="32"/>
    </row>
    <row r="538" spans="1:10">
      <c r="A538" s="27" t="s">
        <v>928</v>
      </c>
      <c r="B538" s="27" t="s">
        <v>11</v>
      </c>
      <c r="C538" s="37" t="s">
        <v>887</v>
      </c>
      <c r="D538" s="211"/>
      <c r="E538" s="211"/>
      <c r="F538" s="28">
        <f t="shared" si="8"/>
        <v>0</v>
      </c>
      <c r="H538" s="32"/>
      <c r="I538" s="32"/>
      <c r="J538" s="32"/>
    </row>
    <row r="539" spans="1:10">
      <c r="A539" s="27" t="s">
        <v>929</v>
      </c>
      <c r="B539" s="27" t="s">
        <v>11</v>
      </c>
      <c r="C539" s="37" t="s">
        <v>889</v>
      </c>
      <c r="D539" s="211"/>
      <c r="E539" s="211"/>
      <c r="F539" s="28">
        <f t="shared" si="8"/>
        <v>0</v>
      </c>
      <c r="H539" s="32"/>
      <c r="I539" s="32"/>
      <c r="J539" s="32"/>
    </row>
    <row r="540" spans="1:10">
      <c r="A540" s="27" t="s">
        <v>930</v>
      </c>
      <c r="B540" s="27"/>
      <c r="C540" s="35" t="s">
        <v>374</v>
      </c>
      <c r="D540" s="28">
        <f>SUM(D541:D543)</f>
        <v>0</v>
      </c>
      <c r="E540" s="28">
        <f>SUM(E541:E543)</f>
        <v>0</v>
      </c>
      <c r="F540" s="28">
        <f t="shared" si="8"/>
        <v>0</v>
      </c>
      <c r="H540" s="32"/>
      <c r="I540" s="32"/>
      <c r="J540" s="32"/>
    </row>
    <row r="541" spans="1:10">
      <c r="A541" s="27" t="s">
        <v>931</v>
      </c>
      <c r="B541" s="27" t="s">
        <v>11</v>
      </c>
      <c r="C541" s="37" t="s">
        <v>885</v>
      </c>
      <c r="D541" s="211"/>
      <c r="E541" s="211"/>
      <c r="F541" s="28">
        <f t="shared" si="8"/>
        <v>0</v>
      </c>
      <c r="H541" s="32"/>
      <c r="I541" s="32"/>
      <c r="J541" s="32"/>
    </row>
    <row r="542" spans="1:10">
      <c r="A542" s="27" t="s">
        <v>932</v>
      </c>
      <c r="B542" s="27" t="s">
        <v>11</v>
      </c>
      <c r="C542" s="37" t="s">
        <v>887</v>
      </c>
      <c r="D542" s="211"/>
      <c r="E542" s="211"/>
      <c r="F542" s="28">
        <f t="shared" si="8"/>
        <v>0</v>
      </c>
      <c r="H542" s="32"/>
      <c r="I542" s="32"/>
      <c r="J542" s="32"/>
    </row>
    <row r="543" spans="1:10">
      <c r="A543" s="27" t="s">
        <v>933</v>
      </c>
      <c r="B543" s="27" t="s">
        <v>11</v>
      </c>
      <c r="C543" s="37" t="s">
        <v>889</v>
      </c>
      <c r="D543" s="211"/>
      <c r="E543" s="211"/>
      <c r="F543" s="28">
        <f t="shared" si="8"/>
        <v>0</v>
      </c>
      <c r="H543" s="32"/>
      <c r="I543" s="32"/>
      <c r="J543" s="32"/>
    </row>
    <row r="544" spans="1:10">
      <c r="A544" s="27" t="s">
        <v>934</v>
      </c>
      <c r="B544" s="27"/>
      <c r="C544" s="35" t="s">
        <v>322</v>
      </c>
      <c r="D544" s="28">
        <f>SUM(D545:D547)</f>
        <v>0</v>
      </c>
      <c r="E544" s="28">
        <f>SUM(E545:E547)</f>
        <v>0</v>
      </c>
      <c r="F544" s="28">
        <f t="shared" si="8"/>
        <v>0</v>
      </c>
      <c r="H544" s="32"/>
      <c r="I544" s="32"/>
      <c r="J544" s="32"/>
    </row>
    <row r="545" spans="1:10">
      <c r="A545" s="27" t="s">
        <v>935</v>
      </c>
      <c r="B545" s="27" t="s">
        <v>11</v>
      </c>
      <c r="C545" s="37" t="s">
        <v>885</v>
      </c>
      <c r="D545" s="211"/>
      <c r="E545" s="211"/>
      <c r="F545" s="28">
        <f t="shared" si="8"/>
        <v>0</v>
      </c>
      <c r="H545" s="32"/>
      <c r="I545" s="32"/>
      <c r="J545" s="32"/>
    </row>
    <row r="546" spans="1:10">
      <c r="A546" s="27" t="s">
        <v>936</v>
      </c>
      <c r="B546" s="27" t="s">
        <v>11</v>
      </c>
      <c r="C546" s="37" t="s">
        <v>887</v>
      </c>
      <c r="D546" s="211"/>
      <c r="E546" s="211"/>
      <c r="F546" s="28">
        <f t="shared" si="8"/>
        <v>0</v>
      </c>
      <c r="H546" s="32"/>
      <c r="I546" s="32"/>
      <c r="J546" s="32"/>
    </row>
    <row r="547" spans="1:10">
      <c r="A547" s="27" t="s">
        <v>937</v>
      </c>
      <c r="B547" s="27" t="s">
        <v>11</v>
      </c>
      <c r="C547" s="37" t="s">
        <v>889</v>
      </c>
      <c r="D547" s="211"/>
      <c r="E547" s="211"/>
      <c r="F547" s="28">
        <f t="shared" si="8"/>
        <v>0</v>
      </c>
      <c r="H547" s="32"/>
      <c r="I547" s="32"/>
      <c r="J547" s="32"/>
    </row>
    <row r="548" spans="1:10" s="32" customFormat="1">
      <c r="A548" s="32" t="s">
        <v>938</v>
      </c>
      <c r="C548" s="32" t="s">
        <v>939</v>
      </c>
      <c r="D548" s="33">
        <f>D549+D553+D554</f>
        <v>0</v>
      </c>
      <c r="E548" s="33">
        <f>E549+E553+E554</f>
        <v>0</v>
      </c>
      <c r="F548" s="33">
        <f t="shared" si="8"/>
        <v>0</v>
      </c>
    </row>
    <row r="549" spans="1:10">
      <c r="A549" s="27" t="s">
        <v>940</v>
      </c>
      <c r="B549" s="27"/>
      <c r="C549" s="34" t="s">
        <v>939</v>
      </c>
      <c r="D549" s="28">
        <f>SUM(D550:D552)</f>
        <v>0</v>
      </c>
      <c r="E549" s="28">
        <f>SUM(E550:E552)</f>
        <v>0</v>
      </c>
      <c r="F549" s="28">
        <f t="shared" si="8"/>
        <v>0</v>
      </c>
      <c r="H549" s="32"/>
      <c r="I549" s="32"/>
      <c r="J549" s="32"/>
    </row>
    <row r="550" spans="1:10">
      <c r="A550" s="27" t="s">
        <v>941</v>
      </c>
      <c r="B550" s="27" t="s">
        <v>11</v>
      </c>
      <c r="C550" s="35" t="s">
        <v>885</v>
      </c>
      <c r="D550" s="211"/>
      <c r="E550" s="211"/>
      <c r="F550" s="28">
        <f t="shared" si="8"/>
        <v>0</v>
      </c>
      <c r="H550" s="32"/>
      <c r="I550" s="32"/>
      <c r="J550" s="32"/>
    </row>
    <row r="551" spans="1:10">
      <c r="A551" s="27" t="s">
        <v>942</v>
      </c>
      <c r="B551" s="27" t="s">
        <v>11</v>
      </c>
      <c r="C551" s="35" t="s">
        <v>887</v>
      </c>
      <c r="D551" s="211"/>
      <c r="E551" s="211"/>
      <c r="F551" s="28">
        <f t="shared" si="8"/>
        <v>0</v>
      </c>
      <c r="H551" s="32"/>
      <c r="I551" s="32"/>
      <c r="J551" s="32"/>
    </row>
    <row r="552" spans="1:10">
      <c r="A552" s="27" t="s">
        <v>943</v>
      </c>
      <c r="B552" s="27" t="s">
        <v>11</v>
      </c>
      <c r="C552" s="35" t="s">
        <v>889</v>
      </c>
      <c r="D552" s="211"/>
      <c r="E552" s="211"/>
      <c r="F552" s="28">
        <f t="shared" si="8"/>
        <v>0</v>
      </c>
      <c r="H552" s="32"/>
      <c r="I552" s="32"/>
      <c r="J552" s="32"/>
    </row>
    <row r="553" spans="1:10">
      <c r="A553" s="27" t="s">
        <v>944</v>
      </c>
      <c r="B553" s="27" t="s">
        <v>11</v>
      </c>
      <c r="C553" s="34" t="s">
        <v>945</v>
      </c>
      <c r="D553" s="211"/>
      <c r="E553" s="211"/>
      <c r="F553" s="28">
        <f t="shared" si="8"/>
        <v>0</v>
      </c>
      <c r="H553" s="32"/>
      <c r="I553" s="32"/>
      <c r="J553" s="32"/>
    </row>
    <row r="554" spans="1:10">
      <c r="A554" s="27" t="s">
        <v>946</v>
      </c>
      <c r="B554" s="27" t="s">
        <v>11</v>
      </c>
      <c r="C554" s="34" t="s">
        <v>947</v>
      </c>
      <c r="D554" s="211"/>
      <c r="E554" s="211"/>
      <c r="F554" s="28">
        <f t="shared" si="8"/>
        <v>0</v>
      </c>
      <c r="H554" s="32"/>
      <c r="I554" s="32"/>
      <c r="J554" s="32"/>
    </row>
    <row r="555" spans="1:10" s="32" customFormat="1">
      <c r="A555" s="32" t="s">
        <v>948</v>
      </c>
      <c r="C555" s="32" t="s">
        <v>949</v>
      </c>
      <c r="D555" s="33">
        <f>SUM(D556:D559)</f>
        <v>0</v>
      </c>
      <c r="E555" s="33">
        <f>SUM(E556:E559)</f>
        <v>0</v>
      </c>
      <c r="F555" s="33">
        <f t="shared" si="8"/>
        <v>0</v>
      </c>
    </row>
    <row r="556" spans="1:10">
      <c r="A556" s="27" t="s">
        <v>950</v>
      </c>
      <c r="B556" s="27" t="s">
        <v>11</v>
      </c>
      <c r="C556" s="34" t="s">
        <v>477</v>
      </c>
      <c r="D556" s="211"/>
      <c r="E556" s="211"/>
      <c r="F556" s="28">
        <f t="shared" si="8"/>
        <v>0</v>
      </c>
      <c r="H556" s="32"/>
      <c r="I556" s="32"/>
      <c r="J556" s="32"/>
    </row>
    <row r="557" spans="1:10">
      <c r="A557" s="27" t="s">
        <v>951</v>
      </c>
      <c r="B557" s="27" t="s">
        <v>11</v>
      </c>
      <c r="C557" s="34" t="s">
        <v>521</v>
      </c>
      <c r="D557" s="211"/>
      <c r="E557" s="211"/>
      <c r="F557" s="28">
        <f t="shared" si="8"/>
        <v>0</v>
      </c>
      <c r="H557" s="32"/>
      <c r="I557" s="32"/>
      <c r="J557" s="32"/>
    </row>
    <row r="558" spans="1:10">
      <c r="A558" s="27" t="s">
        <v>952</v>
      </c>
      <c r="B558" s="27" t="s">
        <v>11</v>
      </c>
      <c r="C558" s="34" t="s">
        <v>454</v>
      </c>
      <c r="D558" s="211"/>
      <c r="E558" s="211"/>
      <c r="F558" s="28">
        <f t="shared" si="8"/>
        <v>0</v>
      </c>
      <c r="H558" s="32"/>
      <c r="I558" s="32"/>
      <c r="J558" s="32"/>
    </row>
    <row r="559" spans="1:10">
      <c r="A559" s="27" t="s">
        <v>953</v>
      </c>
      <c r="B559" s="27" t="s">
        <v>11</v>
      </c>
      <c r="C559" s="34" t="s">
        <v>954</v>
      </c>
      <c r="D559" s="211"/>
      <c r="E559" s="211"/>
      <c r="F559" s="28">
        <f t="shared" si="8"/>
        <v>0</v>
      </c>
      <c r="H559" s="32"/>
      <c r="I559" s="32"/>
      <c r="J559" s="32"/>
    </row>
    <row r="560" spans="1:10" s="32" customFormat="1">
      <c r="A560" s="32" t="s">
        <v>955</v>
      </c>
      <c r="C560" s="32" t="s">
        <v>956</v>
      </c>
      <c r="D560" s="33">
        <f>SUM(D561:D562)</f>
        <v>0</v>
      </c>
      <c r="E560" s="33">
        <f>SUM(E561:E562)</f>
        <v>0</v>
      </c>
      <c r="F560" s="33">
        <f t="shared" si="8"/>
        <v>0</v>
      </c>
    </row>
    <row r="561" spans="1:10">
      <c r="A561" s="27" t="s">
        <v>957</v>
      </c>
      <c r="B561" s="27" t="s">
        <v>11</v>
      </c>
      <c r="C561" s="34" t="s">
        <v>958</v>
      </c>
      <c r="D561" s="211"/>
      <c r="E561" s="211"/>
      <c r="F561" s="28">
        <f t="shared" si="8"/>
        <v>0</v>
      </c>
      <c r="H561" s="32"/>
      <c r="I561" s="32"/>
      <c r="J561" s="32"/>
    </row>
    <row r="562" spans="1:10">
      <c r="A562" s="27" t="s">
        <v>959</v>
      </c>
      <c r="B562" s="27" t="s">
        <v>11</v>
      </c>
      <c r="C562" s="34" t="s">
        <v>960</v>
      </c>
      <c r="D562" s="211"/>
      <c r="E562" s="211"/>
      <c r="F562" s="28">
        <f t="shared" si="8"/>
        <v>0</v>
      </c>
      <c r="H562" s="32"/>
      <c r="I562" s="32"/>
      <c r="J562" s="32"/>
    </row>
    <row r="563" spans="1:10" s="32" customFormat="1">
      <c r="A563" s="32" t="s">
        <v>961</v>
      </c>
      <c r="C563" s="32" t="s">
        <v>962</v>
      </c>
      <c r="D563" s="33">
        <f>D564+D569+D581</f>
        <v>0</v>
      </c>
      <c r="E563" s="33">
        <f>E564+E569+E581</f>
        <v>0</v>
      </c>
      <c r="F563" s="33">
        <f t="shared" si="8"/>
        <v>0</v>
      </c>
    </row>
    <row r="564" spans="1:10">
      <c r="A564" s="27" t="s">
        <v>963</v>
      </c>
      <c r="B564" s="27"/>
      <c r="C564" s="34" t="s">
        <v>964</v>
      </c>
      <c r="D564" s="28">
        <f>SUM(D565:D568)</f>
        <v>0</v>
      </c>
      <c r="E564" s="28">
        <f>SUM(E565:E568)</f>
        <v>0</v>
      </c>
      <c r="F564" s="28">
        <f t="shared" si="8"/>
        <v>0</v>
      </c>
      <c r="H564" s="32"/>
      <c r="I564" s="32"/>
      <c r="J564" s="32"/>
    </row>
    <row r="565" spans="1:10">
      <c r="A565" s="27" t="s">
        <v>965</v>
      </c>
      <c r="B565" s="27" t="s">
        <v>11</v>
      </c>
      <c r="C565" s="35" t="s">
        <v>454</v>
      </c>
      <c r="D565" s="211"/>
      <c r="E565" s="211"/>
      <c r="F565" s="28">
        <f t="shared" si="8"/>
        <v>0</v>
      </c>
      <c r="H565" s="32"/>
      <c r="I565" s="32"/>
      <c r="J565" s="32"/>
    </row>
    <row r="566" spans="1:10">
      <c r="A566" s="27" t="s">
        <v>966</v>
      </c>
      <c r="B566" s="27" t="s">
        <v>11</v>
      </c>
      <c r="C566" s="35" t="s">
        <v>477</v>
      </c>
      <c r="D566" s="211"/>
      <c r="E566" s="211"/>
      <c r="F566" s="28">
        <f t="shared" si="8"/>
        <v>0</v>
      </c>
      <c r="H566" s="32"/>
      <c r="I566" s="32"/>
      <c r="J566" s="32"/>
    </row>
    <row r="567" spans="1:10">
      <c r="A567" s="27" t="s">
        <v>967</v>
      </c>
      <c r="B567" s="27" t="s">
        <v>11</v>
      </c>
      <c r="C567" s="35" t="s">
        <v>521</v>
      </c>
      <c r="D567" s="211"/>
      <c r="E567" s="211"/>
      <c r="F567" s="28">
        <f t="shared" si="8"/>
        <v>0</v>
      </c>
      <c r="H567" s="32"/>
      <c r="I567" s="32"/>
      <c r="J567" s="32"/>
    </row>
    <row r="568" spans="1:10">
      <c r="A568" s="27" t="s">
        <v>968</v>
      </c>
      <c r="B568" s="27" t="s">
        <v>11</v>
      </c>
      <c r="C568" s="35" t="s">
        <v>969</v>
      </c>
      <c r="D568" s="211"/>
      <c r="E568" s="211"/>
      <c r="F568" s="28">
        <f t="shared" si="8"/>
        <v>0</v>
      </c>
      <c r="H568" s="32"/>
      <c r="I568" s="32"/>
      <c r="J568" s="32"/>
    </row>
    <row r="569" spans="1:10">
      <c r="A569" s="27" t="s">
        <v>970</v>
      </c>
      <c r="B569" s="27"/>
      <c r="C569" s="34" t="s">
        <v>971</v>
      </c>
      <c r="D569" s="28">
        <f>D570+SUM(D573:D580)</f>
        <v>0</v>
      </c>
      <c r="E569" s="28">
        <f>E570+SUM(E573:E580)</f>
        <v>0</v>
      </c>
      <c r="F569" s="28">
        <f t="shared" si="8"/>
        <v>0</v>
      </c>
      <c r="H569" s="32"/>
      <c r="I569" s="32"/>
      <c r="J569" s="32"/>
    </row>
    <row r="570" spans="1:10">
      <c r="A570" s="27" t="s">
        <v>972</v>
      </c>
      <c r="B570" s="27"/>
      <c r="C570" s="35" t="s">
        <v>748</v>
      </c>
      <c r="D570" s="28">
        <f>SUM(D571:D572)</f>
        <v>0</v>
      </c>
      <c r="E570" s="28">
        <f>SUM(E571:E572)</f>
        <v>0</v>
      </c>
      <c r="F570" s="28">
        <f t="shared" si="8"/>
        <v>0</v>
      </c>
      <c r="H570" s="32"/>
      <c r="I570" s="32"/>
      <c r="J570" s="32"/>
    </row>
    <row r="571" spans="1:10">
      <c r="A571" s="27" t="s">
        <v>973</v>
      </c>
      <c r="B571" s="27" t="s">
        <v>11</v>
      </c>
      <c r="C571" s="37" t="s">
        <v>38</v>
      </c>
      <c r="D571" s="211"/>
      <c r="E571" s="211"/>
      <c r="F571" s="28">
        <f t="shared" si="8"/>
        <v>0</v>
      </c>
      <c r="H571" s="32"/>
      <c r="I571" s="32"/>
      <c r="J571" s="32"/>
    </row>
    <row r="572" spans="1:10">
      <c r="A572" s="27" t="s">
        <v>974</v>
      </c>
      <c r="B572" s="27" t="s">
        <v>11</v>
      </c>
      <c r="C572" s="37" t="s">
        <v>751</v>
      </c>
      <c r="D572" s="211"/>
      <c r="E572" s="211"/>
      <c r="F572" s="28">
        <f t="shared" si="8"/>
        <v>0</v>
      </c>
      <c r="H572" s="32"/>
      <c r="I572" s="32"/>
      <c r="J572" s="32"/>
    </row>
    <row r="573" spans="1:10">
      <c r="A573" s="27" t="s">
        <v>975</v>
      </c>
      <c r="B573" s="27" t="s">
        <v>11</v>
      </c>
      <c r="C573" s="35" t="s">
        <v>976</v>
      </c>
      <c r="D573" s="211"/>
      <c r="E573" s="211"/>
      <c r="F573" s="28">
        <f t="shared" si="8"/>
        <v>0</v>
      </c>
      <c r="H573" s="32"/>
      <c r="I573" s="32"/>
      <c r="J573" s="32"/>
    </row>
    <row r="574" spans="1:10">
      <c r="A574" s="27" t="s">
        <v>977</v>
      </c>
      <c r="B574" s="27" t="s">
        <v>11</v>
      </c>
      <c r="C574" s="35" t="s">
        <v>755</v>
      </c>
      <c r="D574" s="211"/>
      <c r="E574" s="211"/>
      <c r="F574" s="28">
        <f t="shared" si="8"/>
        <v>0</v>
      </c>
      <c r="H574" s="32"/>
      <c r="I574" s="32"/>
      <c r="J574" s="32"/>
    </row>
    <row r="575" spans="1:10">
      <c r="A575" s="27" t="s">
        <v>978</v>
      </c>
      <c r="B575" s="27" t="s">
        <v>11</v>
      </c>
      <c r="C575" s="35" t="s">
        <v>757</v>
      </c>
      <c r="D575" s="211"/>
      <c r="E575" s="211"/>
      <c r="F575" s="28">
        <f t="shared" si="8"/>
        <v>0</v>
      </c>
      <c r="H575" s="32"/>
      <c r="I575" s="32"/>
      <c r="J575" s="32"/>
    </row>
    <row r="576" spans="1:10">
      <c r="A576" s="27" t="s">
        <v>979</v>
      </c>
      <c r="B576" s="27" t="s">
        <v>11</v>
      </c>
      <c r="C576" s="35" t="s">
        <v>759</v>
      </c>
      <c r="D576" s="211"/>
      <c r="E576" s="211"/>
      <c r="F576" s="28">
        <f t="shared" si="8"/>
        <v>0</v>
      </c>
      <c r="H576" s="32"/>
      <c r="I576" s="32"/>
      <c r="J576" s="32"/>
    </row>
    <row r="577" spans="1:10">
      <c r="A577" s="27" t="s">
        <v>980</v>
      </c>
      <c r="B577" s="27" t="s">
        <v>11</v>
      </c>
      <c r="C577" s="35" t="s">
        <v>761</v>
      </c>
      <c r="D577" s="211"/>
      <c r="E577" s="211"/>
      <c r="F577" s="28">
        <f t="shared" si="8"/>
        <v>0</v>
      </c>
      <c r="H577" s="32"/>
      <c r="I577" s="32"/>
      <c r="J577" s="32"/>
    </row>
    <row r="578" spans="1:10">
      <c r="A578" s="27" t="s">
        <v>981</v>
      </c>
      <c r="B578" s="27" t="s">
        <v>11</v>
      </c>
      <c r="C578" s="35" t="s">
        <v>763</v>
      </c>
      <c r="D578" s="211"/>
      <c r="E578" s="211"/>
      <c r="F578" s="28">
        <f t="shared" si="8"/>
        <v>0</v>
      </c>
      <c r="H578" s="32"/>
      <c r="I578" s="32"/>
      <c r="J578" s="32"/>
    </row>
    <row r="579" spans="1:10">
      <c r="A579" s="27" t="s">
        <v>982</v>
      </c>
      <c r="B579" s="27" t="s">
        <v>11</v>
      </c>
      <c r="C579" s="35" t="s">
        <v>765</v>
      </c>
      <c r="D579" s="211"/>
      <c r="E579" s="211"/>
      <c r="F579" s="28">
        <f t="shared" si="8"/>
        <v>0</v>
      </c>
      <c r="H579" s="32"/>
      <c r="I579" s="32"/>
      <c r="J579" s="32"/>
    </row>
    <row r="580" spans="1:10">
      <c r="A580" s="27" t="s">
        <v>983</v>
      </c>
      <c r="B580" s="27" t="s">
        <v>11</v>
      </c>
      <c r="C580" s="35" t="s">
        <v>767</v>
      </c>
      <c r="D580" s="211"/>
      <c r="E580" s="211"/>
      <c r="F580" s="28">
        <f t="shared" si="8"/>
        <v>0</v>
      </c>
      <c r="H580" s="32"/>
      <c r="I580" s="32"/>
      <c r="J580" s="32"/>
    </row>
    <row r="581" spans="1:10">
      <c r="A581" s="27" t="s">
        <v>984</v>
      </c>
      <c r="B581" s="27"/>
      <c r="C581" s="34" t="s">
        <v>985</v>
      </c>
      <c r="D581" s="28">
        <f>SUM(D582:D589)</f>
        <v>0</v>
      </c>
      <c r="E581" s="28">
        <f>SUM(E582:E589)</f>
        <v>0</v>
      </c>
      <c r="F581" s="28">
        <f t="shared" ref="F581:F644" si="9">D581-E581</f>
        <v>0</v>
      </c>
      <c r="H581" s="32"/>
      <c r="I581" s="32"/>
      <c r="J581" s="32"/>
    </row>
    <row r="582" spans="1:10">
      <c r="A582" s="27" t="s">
        <v>986</v>
      </c>
      <c r="B582" s="27" t="s">
        <v>11</v>
      </c>
      <c r="C582" s="35" t="s">
        <v>292</v>
      </c>
      <c r="D582" s="211"/>
      <c r="E582" s="211"/>
      <c r="F582" s="28">
        <f t="shared" si="9"/>
        <v>0</v>
      </c>
      <c r="H582" s="32"/>
      <c r="I582" s="32"/>
      <c r="J582" s="32"/>
    </row>
    <row r="583" spans="1:10">
      <c r="A583" s="27" t="s">
        <v>987</v>
      </c>
      <c r="B583" s="27" t="s">
        <v>11</v>
      </c>
      <c r="C583" s="35" t="s">
        <v>294</v>
      </c>
      <c r="D583" s="211"/>
      <c r="E583" s="211"/>
      <c r="F583" s="28">
        <f t="shared" si="9"/>
        <v>0</v>
      </c>
      <c r="H583" s="32"/>
      <c r="I583" s="32"/>
      <c r="J583" s="32"/>
    </row>
    <row r="584" spans="1:10">
      <c r="A584" s="27" t="s">
        <v>988</v>
      </c>
      <c r="B584" s="27" t="s">
        <v>11</v>
      </c>
      <c r="C584" s="35" t="s">
        <v>296</v>
      </c>
      <c r="D584" s="211"/>
      <c r="E584" s="211"/>
      <c r="F584" s="28">
        <f t="shared" si="9"/>
        <v>0</v>
      </c>
      <c r="H584" s="32"/>
      <c r="I584" s="32"/>
      <c r="J584" s="32"/>
    </row>
    <row r="585" spans="1:10">
      <c r="A585" s="27" t="s">
        <v>989</v>
      </c>
      <c r="B585" s="27" t="s">
        <v>11</v>
      </c>
      <c r="C585" s="35" t="s">
        <v>786</v>
      </c>
      <c r="D585" s="211"/>
      <c r="E585" s="211"/>
      <c r="F585" s="28">
        <f t="shared" si="9"/>
        <v>0</v>
      </c>
      <c r="H585" s="32"/>
      <c r="I585" s="32"/>
      <c r="J585" s="32"/>
    </row>
    <row r="586" spans="1:10">
      <c r="A586" s="27" t="s">
        <v>990</v>
      </c>
      <c r="B586" s="27" t="s">
        <v>11</v>
      </c>
      <c r="C586" s="35" t="s">
        <v>300</v>
      </c>
      <c r="D586" s="211"/>
      <c r="E586" s="211"/>
      <c r="F586" s="28">
        <f t="shared" si="9"/>
        <v>0</v>
      </c>
      <c r="H586" s="32"/>
      <c r="I586" s="32"/>
      <c r="J586" s="32"/>
    </row>
    <row r="587" spans="1:10">
      <c r="A587" s="27" t="s">
        <v>991</v>
      </c>
      <c r="B587" s="27" t="s">
        <v>11</v>
      </c>
      <c r="C587" s="35" t="s">
        <v>302</v>
      </c>
      <c r="D587" s="211"/>
      <c r="E587" s="211"/>
      <c r="F587" s="28">
        <f t="shared" si="9"/>
        <v>0</v>
      </c>
      <c r="H587" s="32"/>
      <c r="I587" s="32"/>
      <c r="J587" s="32"/>
    </row>
    <row r="588" spans="1:10">
      <c r="A588" s="27" t="s">
        <v>992</v>
      </c>
      <c r="B588" s="27" t="s">
        <v>11</v>
      </c>
      <c r="C588" s="35" t="s">
        <v>304</v>
      </c>
      <c r="D588" s="211"/>
      <c r="E588" s="211"/>
      <c r="F588" s="28">
        <f t="shared" si="9"/>
        <v>0</v>
      </c>
      <c r="H588" s="32"/>
      <c r="I588" s="32"/>
      <c r="J588" s="32"/>
    </row>
    <row r="589" spans="1:10">
      <c r="A589" s="27" t="s">
        <v>993</v>
      </c>
      <c r="B589" s="27" t="s">
        <v>11</v>
      </c>
      <c r="C589" s="35" t="s">
        <v>306</v>
      </c>
      <c r="D589" s="211"/>
      <c r="E589" s="211"/>
      <c r="F589" s="28">
        <f t="shared" si="9"/>
        <v>0</v>
      </c>
      <c r="H589" s="32"/>
      <c r="I589" s="32"/>
      <c r="J589" s="32"/>
    </row>
    <row r="590" spans="1:10" s="32" customFormat="1">
      <c r="A590" s="32" t="s">
        <v>994</v>
      </c>
      <c r="C590" s="32" t="s">
        <v>995</v>
      </c>
      <c r="D590" s="33">
        <f>SUM(D591:D594)</f>
        <v>0</v>
      </c>
      <c r="E590" s="33">
        <f>SUM(E591:E594)</f>
        <v>0</v>
      </c>
      <c r="F590" s="33">
        <f t="shared" si="9"/>
        <v>0</v>
      </c>
    </row>
    <row r="591" spans="1:10">
      <c r="A591" s="27" t="s">
        <v>996</v>
      </c>
      <c r="B591" s="27" t="s">
        <v>11</v>
      </c>
      <c r="C591" s="34" t="s">
        <v>771</v>
      </c>
      <c r="D591" s="211"/>
      <c r="E591" s="211"/>
      <c r="F591" s="28">
        <f t="shared" si="9"/>
        <v>0</v>
      </c>
      <c r="H591" s="32"/>
      <c r="I591" s="32"/>
      <c r="J591" s="32"/>
    </row>
    <row r="592" spans="1:10">
      <c r="A592" s="27" t="s">
        <v>997</v>
      </c>
      <c r="B592" s="27" t="s">
        <v>11</v>
      </c>
      <c r="C592" s="34" t="s">
        <v>755</v>
      </c>
      <c r="D592" s="211"/>
      <c r="E592" s="211"/>
      <c r="F592" s="28">
        <f t="shared" si="9"/>
        <v>0</v>
      </c>
      <c r="H592" s="32"/>
      <c r="I592" s="32"/>
      <c r="J592" s="32"/>
    </row>
    <row r="593" spans="1:10">
      <c r="A593" s="27" t="s">
        <v>998</v>
      </c>
      <c r="B593" s="27" t="s">
        <v>11</v>
      </c>
      <c r="C593" s="34" t="s">
        <v>757</v>
      </c>
      <c r="D593" s="211"/>
      <c r="E593" s="211"/>
      <c r="F593" s="28">
        <f t="shared" si="9"/>
        <v>0</v>
      </c>
      <c r="H593" s="32"/>
      <c r="I593" s="32"/>
      <c r="J593" s="32"/>
    </row>
    <row r="594" spans="1:10">
      <c r="A594" s="27" t="s">
        <v>999</v>
      </c>
      <c r="B594" s="27"/>
      <c r="C594" s="34" t="s">
        <v>775</v>
      </c>
      <c r="D594" s="28">
        <f>SUM(D595:D596)</f>
        <v>0</v>
      </c>
      <c r="E594" s="28">
        <f>SUM(E595:E596)</f>
        <v>0</v>
      </c>
      <c r="F594" s="28">
        <f t="shared" si="9"/>
        <v>0</v>
      </c>
      <c r="H594" s="32"/>
      <c r="I594" s="32"/>
      <c r="J594" s="32"/>
    </row>
    <row r="595" spans="1:10">
      <c r="A595" s="27" t="s">
        <v>1000</v>
      </c>
      <c r="B595" s="27" t="s">
        <v>11</v>
      </c>
      <c r="C595" s="39" t="s">
        <v>777</v>
      </c>
      <c r="D595" s="211"/>
      <c r="E595" s="211"/>
      <c r="F595" s="28">
        <f t="shared" si="9"/>
        <v>0</v>
      </c>
      <c r="H595" s="32"/>
      <c r="I595" s="32"/>
      <c r="J595" s="32"/>
    </row>
    <row r="596" spans="1:10">
      <c r="A596" s="27" t="s">
        <v>1001</v>
      </c>
      <c r="B596" s="27" t="s">
        <v>11</v>
      </c>
      <c r="C596" s="39" t="s">
        <v>779</v>
      </c>
      <c r="D596" s="211"/>
      <c r="E596" s="211"/>
      <c r="F596" s="28">
        <f t="shared" si="9"/>
        <v>0</v>
      </c>
      <c r="H596" s="32"/>
      <c r="I596" s="32"/>
      <c r="J596" s="32"/>
    </row>
    <row r="597" spans="1:10" s="32" customFormat="1">
      <c r="A597" s="32" t="s">
        <v>1002</v>
      </c>
      <c r="C597" s="32" t="s">
        <v>1003</v>
      </c>
      <c r="D597" s="33">
        <f>D598+SUM(D605:D607)+D611+D615+D619+D629</f>
        <v>0</v>
      </c>
      <c r="E597" s="33">
        <f>E598+SUM(E605:E607)+E611+E615+E619+E629</f>
        <v>0</v>
      </c>
      <c r="F597" s="33">
        <f t="shared" si="9"/>
        <v>0</v>
      </c>
    </row>
    <row r="598" spans="1:10">
      <c r="A598" s="27" t="s">
        <v>1004</v>
      </c>
      <c r="B598" s="27"/>
      <c r="C598" s="34" t="s">
        <v>1005</v>
      </c>
      <c r="D598" s="28">
        <f>SUM(D599:D604)</f>
        <v>0</v>
      </c>
      <c r="E598" s="28">
        <f>SUM(E599:E604)</f>
        <v>0</v>
      </c>
      <c r="F598" s="28">
        <f t="shared" si="9"/>
        <v>0</v>
      </c>
      <c r="H598" s="32"/>
      <c r="I598" s="32"/>
      <c r="J598" s="32"/>
    </row>
    <row r="599" spans="1:10">
      <c r="A599" s="27" t="s">
        <v>1006</v>
      </c>
      <c r="B599" s="27" t="s">
        <v>11</v>
      </c>
      <c r="C599" s="35" t="s">
        <v>1007</v>
      </c>
      <c r="D599" s="211"/>
      <c r="E599" s="211"/>
      <c r="F599" s="28">
        <f t="shared" si="9"/>
        <v>0</v>
      </c>
      <c r="H599" s="32"/>
      <c r="I599" s="32"/>
      <c r="J599" s="32"/>
    </row>
    <row r="600" spans="1:10">
      <c r="A600" s="27" t="s">
        <v>1008</v>
      </c>
      <c r="B600" s="27" t="s">
        <v>11</v>
      </c>
      <c r="C600" s="35" t="s">
        <v>1009</v>
      </c>
      <c r="D600" s="211"/>
      <c r="E600" s="211"/>
      <c r="F600" s="28">
        <f t="shared" si="9"/>
        <v>0</v>
      </c>
      <c r="H600" s="32"/>
      <c r="I600" s="32"/>
      <c r="J600" s="32"/>
    </row>
    <row r="601" spans="1:10">
      <c r="A601" s="27" t="s">
        <v>1010</v>
      </c>
      <c r="B601" s="27" t="s">
        <v>11</v>
      </c>
      <c r="C601" s="35" t="s">
        <v>1011</v>
      </c>
      <c r="D601" s="211"/>
      <c r="E601" s="211"/>
      <c r="F601" s="28">
        <f t="shared" si="9"/>
        <v>0</v>
      </c>
      <c r="H601" s="32"/>
      <c r="I601" s="32"/>
      <c r="J601" s="32"/>
    </row>
    <row r="602" spans="1:10">
      <c r="A602" s="27" t="s">
        <v>1012</v>
      </c>
      <c r="B602" s="27" t="s">
        <v>11</v>
      </c>
      <c r="C602" s="35" t="s">
        <v>693</v>
      </c>
      <c r="D602" s="211"/>
      <c r="E602" s="211"/>
      <c r="F602" s="28">
        <f t="shared" si="9"/>
        <v>0</v>
      </c>
      <c r="H602" s="32"/>
      <c r="I602" s="32"/>
      <c r="J602" s="32"/>
    </row>
    <row r="603" spans="1:10">
      <c r="A603" s="27" t="s">
        <v>1013</v>
      </c>
      <c r="B603" s="27" t="s">
        <v>11</v>
      </c>
      <c r="C603" s="35" t="s">
        <v>1014</v>
      </c>
      <c r="D603" s="211"/>
      <c r="E603" s="211"/>
      <c r="F603" s="28">
        <f t="shared" si="9"/>
        <v>0</v>
      </c>
      <c r="H603" s="32"/>
      <c r="I603" s="32"/>
      <c r="J603" s="32"/>
    </row>
    <row r="604" spans="1:10">
      <c r="A604" s="27" t="s">
        <v>1015</v>
      </c>
      <c r="B604" s="27" t="s">
        <v>11</v>
      </c>
      <c r="C604" s="35" t="s">
        <v>1016</v>
      </c>
      <c r="D604" s="211"/>
      <c r="E604" s="211"/>
      <c r="F604" s="28">
        <f t="shared" si="9"/>
        <v>0</v>
      </c>
      <c r="H604" s="32"/>
      <c r="I604" s="32"/>
      <c r="J604" s="32"/>
    </row>
    <row r="605" spans="1:10">
      <c r="A605" s="27" t="s">
        <v>1017</v>
      </c>
      <c r="B605" s="27" t="s">
        <v>11</v>
      </c>
      <c r="C605" s="34" t="s">
        <v>1018</v>
      </c>
      <c r="D605" s="211"/>
      <c r="E605" s="211"/>
      <c r="F605" s="28">
        <f t="shared" si="9"/>
        <v>0</v>
      </c>
      <c r="H605" s="32"/>
      <c r="I605" s="32"/>
      <c r="J605" s="32"/>
    </row>
    <row r="606" spans="1:10">
      <c r="A606" s="27" t="s">
        <v>1019</v>
      </c>
      <c r="B606" s="27" t="s">
        <v>11</v>
      </c>
      <c r="C606" s="34" t="s">
        <v>1020</v>
      </c>
      <c r="D606" s="211"/>
      <c r="E606" s="211"/>
      <c r="F606" s="28">
        <f t="shared" si="9"/>
        <v>0</v>
      </c>
      <c r="H606" s="32"/>
      <c r="I606" s="32"/>
      <c r="J606" s="32"/>
    </row>
    <row r="607" spans="1:10">
      <c r="A607" s="27" t="s">
        <v>1021</v>
      </c>
      <c r="B607" s="27"/>
      <c r="C607" s="34" t="s">
        <v>1022</v>
      </c>
      <c r="D607" s="28">
        <f>SUM(D608:D610)</f>
        <v>0</v>
      </c>
      <c r="E607" s="28">
        <f>SUM(E608:E610)</f>
        <v>0</v>
      </c>
      <c r="F607" s="28">
        <f t="shared" si="9"/>
        <v>0</v>
      </c>
      <c r="H607" s="32"/>
      <c r="I607" s="32"/>
      <c r="J607" s="32"/>
    </row>
    <row r="608" spans="1:10">
      <c r="A608" s="27" t="s">
        <v>1023</v>
      </c>
      <c r="B608" s="27" t="s">
        <v>11</v>
      </c>
      <c r="C608" s="35" t="s">
        <v>807</v>
      </c>
      <c r="D608" s="211"/>
      <c r="E608" s="211"/>
      <c r="F608" s="28">
        <f t="shared" si="9"/>
        <v>0</v>
      </c>
      <c r="H608" s="32"/>
      <c r="I608" s="32"/>
      <c r="J608" s="32"/>
    </row>
    <row r="609" spans="1:10">
      <c r="A609" s="27" t="s">
        <v>1024</v>
      </c>
      <c r="B609" s="27" t="s">
        <v>11</v>
      </c>
      <c r="C609" s="35" t="s">
        <v>1025</v>
      </c>
      <c r="D609" s="211"/>
      <c r="E609" s="211"/>
      <c r="F609" s="28">
        <f t="shared" si="9"/>
        <v>0</v>
      </c>
      <c r="H609" s="32"/>
      <c r="I609" s="32"/>
      <c r="J609" s="32"/>
    </row>
    <row r="610" spans="1:10">
      <c r="A610" s="27" t="s">
        <v>1026</v>
      </c>
      <c r="B610" s="27" t="s">
        <v>11</v>
      </c>
      <c r="C610" s="35" t="s">
        <v>1027</v>
      </c>
      <c r="D610" s="211"/>
      <c r="E610" s="211"/>
      <c r="F610" s="28">
        <f t="shared" si="9"/>
        <v>0</v>
      </c>
      <c r="H610" s="32"/>
      <c r="I610" s="32"/>
      <c r="J610" s="32"/>
    </row>
    <row r="611" spans="1:10">
      <c r="A611" s="27" t="s">
        <v>1028</v>
      </c>
      <c r="B611" s="27"/>
      <c r="C611" s="34" t="s">
        <v>1029</v>
      </c>
      <c r="D611" s="28">
        <f>SUM(D612:D614)</f>
        <v>0</v>
      </c>
      <c r="E611" s="28">
        <f>SUM(E612:E614)</f>
        <v>0</v>
      </c>
      <c r="F611" s="28">
        <f t="shared" si="9"/>
        <v>0</v>
      </c>
      <c r="H611" s="32"/>
      <c r="I611" s="32"/>
      <c r="J611" s="32"/>
    </row>
    <row r="612" spans="1:10">
      <c r="A612" s="27" t="s">
        <v>1030</v>
      </c>
      <c r="B612" s="27" t="s">
        <v>11</v>
      </c>
      <c r="C612" s="35" t="s">
        <v>817</v>
      </c>
      <c r="D612" s="211"/>
      <c r="E612" s="211"/>
      <c r="F612" s="28">
        <f t="shared" si="9"/>
        <v>0</v>
      </c>
      <c r="H612" s="32"/>
      <c r="I612" s="32"/>
      <c r="J612" s="32"/>
    </row>
    <row r="613" spans="1:10">
      <c r="A613" s="27" t="s">
        <v>1031</v>
      </c>
      <c r="B613" s="27" t="s">
        <v>11</v>
      </c>
      <c r="C613" s="35" t="s">
        <v>819</v>
      </c>
      <c r="D613" s="211"/>
      <c r="E613" s="211"/>
      <c r="F613" s="28">
        <f t="shared" si="9"/>
        <v>0</v>
      </c>
      <c r="H613" s="32"/>
      <c r="I613" s="32"/>
      <c r="J613" s="32"/>
    </row>
    <row r="614" spans="1:10">
      <c r="A614" s="27" t="s">
        <v>1032</v>
      </c>
      <c r="B614" s="27" t="s">
        <v>11</v>
      </c>
      <c r="C614" s="35" t="s">
        <v>1003</v>
      </c>
      <c r="D614" s="211"/>
      <c r="E614" s="211"/>
      <c r="F614" s="28">
        <f t="shared" si="9"/>
        <v>0</v>
      </c>
      <c r="H614" s="32"/>
      <c r="I614" s="32"/>
      <c r="J614" s="32"/>
    </row>
    <row r="615" spans="1:10">
      <c r="A615" s="27" t="s">
        <v>1033</v>
      </c>
      <c r="B615" s="27"/>
      <c r="C615" s="34" t="s">
        <v>1034</v>
      </c>
      <c r="D615" s="28">
        <f>SUM(D616:D618)</f>
        <v>0</v>
      </c>
      <c r="E615" s="28">
        <f>SUM(E616:E618)</f>
        <v>0</v>
      </c>
      <c r="F615" s="28">
        <f t="shared" si="9"/>
        <v>0</v>
      </c>
      <c r="H615" s="32"/>
      <c r="I615" s="32"/>
      <c r="J615" s="32"/>
    </row>
    <row r="616" spans="1:10">
      <c r="A616" s="27" t="s">
        <v>1035</v>
      </c>
      <c r="B616" s="27" t="s">
        <v>11</v>
      </c>
      <c r="C616" s="35" t="s">
        <v>1036</v>
      </c>
      <c r="D616" s="211"/>
      <c r="E616" s="211"/>
      <c r="F616" s="28">
        <f t="shared" si="9"/>
        <v>0</v>
      </c>
      <c r="H616" s="32"/>
      <c r="I616" s="32"/>
      <c r="J616" s="32"/>
    </row>
    <row r="617" spans="1:10">
      <c r="A617" s="27" t="s">
        <v>1037</v>
      </c>
      <c r="B617" s="27" t="s">
        <v>11</v>
      </c>
      <c r="C617" s="35" t="s">
        <v>819</v>
      </c>
      <c r="D617" s="211"/>
      <c r="E617" s="211"/>
      <c r="F617" s="28">
        <f t="shared" si="9"/>
        <v>0</v>
      </c>
      <c r="H617" s="32"/>
      <c r="I617" s="32"/>
      <c r="J617" s="32"/>
    </row>
    <row r="618" spans="1:10">
      <c r="A618" s="27" t="s">
        <v>1038</v>
      </c>
      <c r="B618" s="27" t="s">
        <v>11</v>
      </c>
      <c r="C618" s="35" t="s">
        <v>1003</v>
      </c>
      <c r="D618" s="211"/>
      <c r="E618" s="211"/>
      <c r="F618" s="28">
        <f t="shared" si="9"/>
        <v>0</v>
      </c>
      <c r="H618" s="32"/>
      <c r="I618" s="32"/>
      <c r="J618" s="32"/>
    </row>
    <row r="619" spans="1:10">
      <c r="A619" s="27" t="s">
        <v>1039</v>
      </c>
      <c r="B619" s="27"/>
      <c r="C619" s="34" t="s">
        <v>1040</v>
      </c>
      <c r="D619" s="28">
        <f>D620+SUM(D626:D628)</f>
        <v>0</v>
      </c>
      <c r="E619" s="28">
        <f>E620+SUM(E626:E628)</f>
        <v>0</v>
      </c>
      <c r="F619" s="28">
        <f t="shared" si="9"/>
        <v>0</v>
      </c>
      <c r="H619" s="32"/>
      <c r="I619" s="32"/>
      <c r="J619" s="32"/>
    </row>
    <row r="620" spans="1:10">
      <c r="A620" s="27" t="s">
        <v>1041</v>
      </c>
      <c r="B620" s="27"/>
      <c r="C620" s="35" t="s">
        <v>819</v>
      </c>
      <c r="D620" s="28">
        <f>SUM(D621:D625)</f>
        <v>0</v>
      </c>
      <c r="E620" s="28">
        <f>SUM(E621:E625)</f>
        <v>0</v>
      </c>
      <c r="F620" s="28">
        <f t="shared" si="9"/>
        <v>0</v>
      </c>
      <c r="H620" s="32"/>
      <c r="I620" s="32"/>
      <c r="J620" s="32"/>
    </row>
    <row r="621" spans="1:10">
      <c r="A621" s="27" t="s">
        <v>1042</v>
      </c>
      <c r="B621" s="27" t="s">
        <v>11</v>
      </c>
      <c r="C621" s="37" t="s">
        <v>832</v>
      </c>
      <c r="D621" s="211"/>
      <c r="E621" s="211"/>
      <c r="F621" s="28">
        <f t="shared" si="9"/>
        <v>0</v>
      </c>
      <c r="H621" s="32"/>
      <c r="I621" s="32"/>
      <c r="J621" s="32"/>
    </row>
    <row r="622" spans="1:10">
      <c r="A622" s="27" t="s">
        <v>1043</v>
      </c>
      <c r="B622" s="27" t="s">
        <v>11</v>
      </c>
      <c r="C622" s="37" t="s">
        <v>834</v>
      </c>
      <c r="D622" s="211"/>
      <c r="E622" s="211"/>
      <c r="F622" s="28">
        <f t="shared" si="9"/>
        <v>0</v>
      </c>
      <c r="H622" s="32"/>
      <c r="I622" s="32"/>
      <c r="J622" s="32"/>
    </row>
    <row r="623" spans="1:10">
      <c r="A623" s="27" t="s">
        <v>1044</v>
      </c>
      <c r="B623" s="27" t="s">
        <v>11</v>
      </c>
      <c r="C623" s="37" t="s">
        <v>836</v>
      </c>
      <c r="D623" s="211"/>
      <c r="E623" s="211"/>
      <c r="F623" s="28">
        <f t="shared" si="9"/>
        <v>0</v>
      </c>
      <c r="H623" s="32"/>
      <c r="I623" s="32"/>
      <c r="J623" s="32"/>
    </row>
    <row r="624" spans="1:10">
      <c r="A624" s="27" t="s">
        <v>1045</v>
      </c>
      <c r="B624" s="27" t="s">
        <v>11</v>
      </c>
      <c r="C624" s="37" t="s">
        <v>838</v>
      </c>
      <c r="D624" s="211"/>
      <c r="E624" s="211"/>
      <c r="F624" s="28">
        <f t="shared" si="9"/>
        <v>0</v>
      </c>
      <c r="H624" s="32"/>
      <c r="I624" s="32"/>
      <c r="J624" s="32"/>
    </row>
    <row r="625" spans="1:10">
      <c r="A625" s="27" t="s">
        <v>1046</v>
      </c>
      <c r="B625" s="27" t="s">
        <v>11</v>
      </c>
      <c r="C625" s="37" t="s">
        <v>840</v>
      </c>
      <c r="D625" s="211"/>
      <c r="E625" s="211"/>
      <c r="F625" s="28">
        <f t="shared" si="9"/>
        <v>0</v>
      </c>
      <c r="H625" s="32"/>
      <c r="I625" s="32"/>
      <c r="J625" s="32"/>
    </row>
    <row r="626" spans="1:10">
      <c r="A626" s="27" t="s">
        <v>1047</v>
      </c>
      <c r="B626" s="27" t="s">
        <v>11</v>
      </c>
      <c r="C626" s="35" t="s">
        <v>807</v>
      </c>
      <c r="D626" s="211"/>
      <c r="E626" s="211"/>
      <c r="F626" s="28">
        <f t="shared" si="9"/>
        <v>0</v>
      </c>
      <c r="H626" s="32"/>
      <c r="I626" s="32"/>
      <c r="J626" s="32"/>
    </row>
    <row r="627" spans="1:10">
      <c r="A627" s="27" t="s">
        <v>1048</v>
      </c>
      <c r="B627" s="27" t="s">
        <v>11</v>
      </c>
      <c r="C627" s="35" t="s">
        <v>1049</v>
      </c>
      <c r="D627" s="211"/>
      <c r="E627" s="211"/>
      <c r="F627" s="28">
        <f t="shared" si="9"/>
        <v>0</v>
      </c>
      <c r="H627" s="32"/>
      <c r="I627" s="32"/>
      <c r="J627" s="32"/>
    </row>
    <row r="628" spans="1:10">
      <c r="A628" s="27" t="s">
        <v>1050</v>
      </c>
      <c r="B628" s="27" t="s">
        <v>11</v>
      </c>
      <c r="C628" s="35" t="s">
        <v>1003</v>
      </c>
      <c r="D628" s="211"/>
      <c r="E628" s="211"/>
      <c r="F628" s="28">
        <f t="shared" si="9"/>
        <v>0</v>
      </c>
      <c r="H628" s="32"/>
      <c r="I628" s="32"/>
      <c r="J628" s="32"/>
    </row>
    <row r="629" spans="1:10">
      <c r="A629" s="27" t="s">
        <v>1051</v>
      </c>
      <c r="B629" s="27"/>
      <c r="C629" s="34" t="s">
        <v>445</v>
      </c>
      <c r="D629" s="28">
        <f>SUM(D630:D636)</f>
        <v>0</v>
      </c>
      <c r="E629" s="28">
        <f>SUM(E630:E636)</f>
        <v>0</v>
      </c>
      <c r="F629" s="28">
        <f t="shared" si="9"/>
        <v>0</v>
      </c>
      <c r="H629" s="32"/>
      <c r="I629" s="32"/>
      <c r="J629" s="32"/>
    </row>
    <row r="630" spans="1:10">
      <c r="A630" s="27" t="s">
        <v>1052</v>
      </c>
      <c r="B630" s="27" t="s">
        <v>11</v>
      </c>
      <c r="C630" s="35" t="s">
        <v>850</v>
      </c>
      <c r="D630" s="211"/>
      <c r="E630" s="211"/>
      <c r="F630" s="28">
        <f t="shared" si="9"/>
        <v>0</v>
      </c>
      <c r="H630" s="32"/>
      <c r="I630" s="32"/>
      <c r="J630" s="32"/>
    </row>
    <row r="631" spans="1:10">
      <c r="A631" s="27" t="s">
        <v>1053</v>
      </c>
      <c r="B631" s="27" t="s">
        <v>11</v>
      </c>
      <c r="C631" s="35" t="s">
        <v>1054</v>
      </c>
      <c r="D631" s="211"/>
      <c r="E631" s="211"/>
      <c r="F631" s="28">
        <f t="shared" si="9"/>
        <v>0</v>
      </c>
      <c r="H631" s="32"/>
      <c r="I631" s="32"/>
      <c r="J631" s="32"/>
    </row>
    <row r="632" spans="1:10">
      <c r="A632" s="27" t="s">
        <v>1055</v>
      </c>
      <c r="B632" s="27" t="s">
        <v>11</v>
      </c>
      <c r="C632" s="35" t="s">
        <v>1056</v>
      </c>
      <c r="D632" s="211"/>
      <c r="E632" s="211"/>
      <c r="F632" s="28">
        <f t="shared" si="9"/>
        <v>0</v>
      </c>
      <c r="H632" s="32"/>
      <c r="I632" s="32"/>
      <c r="J632" s="32"/>
    </row>
    <row r="633" spans="1:10">
      <c r="A633" s="27" t="s">
        <v>1057</v>
      </c>
      <c r="B633" s="27" t="s">
        <v>11</v>
      </c>
      <c r="C633" s="35" t="s">
        <v>1058</v>
      </c>
      <c r="D633" s="211"/>
      <c r="E633" s="211"/>
      <c r="F633" s="28">
        <f t="shared" si="9"/>
        <v>0</v>
      </c>
      <c r="H633" s="32"/>
      <c r="I633" s="32"/>
      <c r="J633" s="32"/>
    </row>
    <row r="634" spans="1:10">
      <c r="A634" s="27" t="s">
        <v>1059</v>
      </c>
      <c r="B634" s="27" t="s">
        <v>11</v>
      </c>
      <c r="C634" s="35" t="s">
        <v>1060</v>
      </c>
      <c r="D634" s="211"/>
      <c r="E634" s="211"/>
      <c r="F634" s="28">
        <f t="shared" si="9"/>
        <v>0</v>
      </c>
      <c r="H634" s="32"/>
      <c r="I634" s="32"/>
      <c r="J634" s="32"/>
    </row>
    <row r="635" spans="1:10">
      <c r="A635" s="27" t="s">
        <v>1061</v>
      </c>
      <c r="B635" s="27" t="s">
        <v>11</v>
      </c>
      <c r="C635" s="35" t="s">
        <v>1036</v>
      </c>
      <c r="D635" s="211"/>
      <c r="E635" s="211"/>
      <c r="F635" s="28">
        <f t="shared" si="9"/>
        <v>0</v>
      </c>
      <c r="H635" s="32"/>
      <c r="I635" s="32"/>
      <c r="J635" s="32"/>
    </row>
    <row r="636" spans="1:10">
      <c r="A636" s="27" t="s">
        <v>1062</v>
      </c>
      <c r="B636" s="27" t="s">
        <v>11</v>
      </c>
      <c r="C636" s="35" t="s">
        <v>863</v>
      </c>
      <c r="D636" s="211"/>
      <c r="E636" s="211"/>
      <c r="F636" s="28">
        <f t="shared" si="9"/>
        <v>0</v>
      </c>
      <c r="H636" s="32"/>
      <c r="I636" s="32"/>
      <c r="J636" s="32"/>
    </row>
    <row r="637" spans="1:10" s="32" customFormat="1">
      <c r="A637" s="32" t="s">
        <v>1063</v>
      </c>
      <c r="C637" s="32" t="s">
        <v>1064</v>
      </c>
      <c r="D637" s="33">
        <f>D638+D645+D650+D651</f>
        <v>0</v>
      </c>
      <c r="E637" s="33">
        <f>E638+E645+E650+E651</f>
        <v>0</v>
      </c>
      <c r="F637" s="33">
        <f t="shared" si="9"/>
        <v>0</v>
      </c>
    </row>
    <row r="638" spans="1:10">
      <c r="A638" s="27" t="s">
        <v>1065</v>
      </c>
      <c r="B638" s="27"/>
      <c r="C638" s="34" t="s">
        <v>1066</v>
      </c>
      <c r="D638" s="28">
        <f>SUM(D639:D644)</f>
        <v>0</v>
      </c>
      <c r="E638" s="28">
        <f>SUM(E639:E644)</f>
        <v>0</v>
      </c>
      <c r="F638" s="28">
        <f t="shared" si="9"/>
        <v>0</v>
      </c>
      <c r="H638" s="32"/>
      <c r="I638" s="32"/>
      <c r="J638" s="32"/>
    </row>
    <row r="639" spans="1:10">
      <c r="A639" s="27" t="s">
        <v>1067</v>
      </c>
      <c r="B639" s="27" t="s">
        <v>11</v>
      </c>
      <c r="C639" s="35" t="s">
        <v>1068</v>
      </c>
      <c r="D639" s="211"/>
      <c r="E639" s="211"/>
      <c r="F639" s="28">
        <f t="shared" si="9"/>
        <v>0</v>
      </c>
      <c r="H639" s="32"/>
      <c r="I639" s="32"/>
      <c r="J639" s="32"/>
    </row>
    <row r="640" spans="1:10">
      <c r="A640" s="27" t="s">
        <v>1069</v>
      </c>
      <c r="B640" s="27" t="s">
        <v>11</v>
      </c>
      <c r="C640" s="35" t="s">
        <v>1070</v>
      </c>
      <c r="D640" s="211"/>
      <c r="E640" s="211"/>
      <c r="F640" s="28">
        <f t="shared" si="9"/>
        <v>0</v>
      </c>
      <c r="H640" s="32"/>
      <c r="I640" s="32"/>
      <c r="J640" s="32"/>
    </row>
    <row r="641" spans="1:10">
      <c r="A641" s="27" t="s">
        <v>1071</v>
      </c>
      <c r="B641" s="27" t="s">
        <v>11</v>
      </c>
      <c r="C641" s="35" t="s">
        <v>1072</v>
      </c>
      <c r="D641" s="211"/>
      <c r="E641" s="211"/>
      <c r="F641" s="28">
        <f t="shared" si="9"/>
        <v>0</v>
      </c>
      <c r="H641" s="32"/>
      <c r="I641" s="32"/>
      <c r="J641" s="32"/>
    </row>
    <row r="642" spans="1:10">
      <c r="A642" s="27" t="s">
        <v>1073</v>
      </c>
      <c r="B642" s="27" t="s">
        <v>11</v>
      </c>
      <c r="C642" s="35" t="s">
        <v>1074</v>
      </c>
      <c r="D642" s="211"/>
      <c r="E642" s="211"/>
      <c r="F642" s="28">
        <f t="shared" si="9"/>
        <v>0</v>
      </c>
      <c r="H642" s="32"/>
      <c r="I642" s="32"/>
      <c r="J642" s="32"/>
    </row>
    <row r="643" spans="1:10">
      <c r="A643" s="27" t="s">
        <v>1075</v>
      </c>
      <c r="B643" s="27" t="s">
        <v>11</v>
      </c>
      <c r="C643" s="35" t="s">
        <v>1076</v>
      </c>
      <c r="D643" s="211"/>
      <c r="E643" s="211"/>
      <c r="F643" s="28">
        <f t="shared" si="9"/>
        <v>0</v>
      </c>
      <c r="H643" s="32"/>
      <c r="I643" s="32"/>
      <c r="J643" s="32"/>
    </row>
    <row r="644" spans="1:10">
      <c r="A644" s="27" t="s">
        <v>1077</v>
      </c>
      <c r="B644" s="27" t="s">
        <v>11</v>
      </c>
      <c r="C644" s="35" t="s">
        <v>1078</v>
      </c>
      <c r="D644" s="211"/>
      <c r="E644" s="211"/>
      <c r="F644" s="28">
        <f t="shared" si="9"/>
        <v>0</v>
      </c>
      <c r="H644" s="32"/>
      <c r="I644" s="32"/>
      <c r="J644" s="32"/>
    </row>
    <row r="645" spans="1:10">
      <c r="A645" s="27" t="s">
        <v>1079</v>
      </c>
      <c r="B645" s="27"/>
      <c r="C645" s="34" t="s">
        <v>1080</v>
      </c>
      <c r="D645" s="28">
        <f>SUM(D646:D649)</f>
        <v>0</v>
      </c>
      <c r="E645" s="28">
        <f>SUM(E646:E649)</f>
        <v>0</v>
      </c>
      <c r="F645" s="28">
        <f t="shared" ref="F645:F657" si="10">D645-E645</f>
        <v>0</v>
      </c>
      <c r="H645" s="32"/>
      <c r="I645" s="32"/>
      <c r="J645" s="32"/>
    </row>
    <row r="646" spans="1:10">
      <c r="A646" s="27" t="s">
        <v>1081</v>
      </c>
      <c r="B646" s="27" t="s">
        <v>11</v>
      </c>
      <c r="C646" s="35" t="s">
        <v>1082</v>
      </c>
      <c r="D646" s="211"/>
      <c r="E646" s="211"/>
      <c r="F646" s="28">
        <f t="shared" si="10"/>
        <v>0</v>
      </c>
      <c r="H646" s="32"/>
      <c r="I646" s="32"/>
      <c r="J646" s="32"/>
    </row>
    <row r="647" spans="1:10">
      <c r="A647" s="27" t="s">
        <v>1083</v>
      </c>
      <c r="B647" s="27" t="s">
        <v>11</v>
      </c>
      <c r="C647" s="35" t="s">
        <v>1084</v>
      </c>
      <c r="D647" s="211"/>
      <c r="E647" s="211"/>
      <c r="F647" s="28">
        <f t="shared" si="10"/>
        <v>0</v>
      </c>
      <c r="H647" s="32"/>
      <c r="I647" s="32"/>
      <c r="J647" s="32"/>
    </row>
    <row r="648" spans="1:10">
      <c r="A648" s="27" t="s">
        <v>1085</v>
      </c>
      <c r="B648" s="27" t="s">
        <v>11</v>
      </c>
      <c r="C648" s="35" t="s">
        <v>1086</v>
      </c>
      <c r="D648" s="211"/>
      <c r="E648" s="211"/>
      <c r="F648" s="28">
        <f t="shared" si="10"/>
        <v>0</v>
      </c>
      <c r="H648" s="32"/>
      <c r="I648" s="32"/>
      <c r="J648" s="32"/>
    </row>
    <row r="649" spans="1:10">
      <c r="A649" s="27" t="s">
        <v>1087</v>
      </c>
      <c r="B649" s="27" t="s">
        <v>11</v>
      </c>
      <c r="C649" s="35" t="s">
        <v>635</v>
      </c>
      <c r="D649" s="211"/>
      <c r="E649" s="211"/>
      <c r="F649" s="28">
        <f t="shared" si="10"/>
        <v>0</v>
      </c>
      <c r="H649" s="32"/>
      <c r="I649" s="32"/>
      <c r="J649" s="32"/>
    </row>
    <row r="650" spans="1:10">
      <c r="A650" s="27" t="s">
        <v>1088</v>
      </c>
      <c r="B650" s="27" t="s">
        <v>11</v>
      </c>
      <c r="C650" s="35" t="s">
        <v>1036</v>
      </c>
      <c r="D650" s="211"/>
      <c r="E650" s="211"/>
      <c r="F650" s="28">
        <f t="shared" si="10"/>
        <v>0</v>
      </c>
      <c r="H650" s="32"/>
      <c r="I650" s="32"/>
      <c r="J650" s="32"/>
    </row>
    <row r="651" spans="1:10">
      <c r="A651" s="27" t="s">
        <v>1089</v>
      </c>
      <c r="B651" s="27" t="s">
        <v>11</v>
      </c>
      <c r="C651" s="34" t="s">
        <v>1090</v>
      </c>
      <c r="D651" s="211"/>
      <c r="E651" s="211"/>
      <c r="F651" s="28">
        <f t="shared" si="10"/>
        <v>0</v>
      </c>
      <c r="H651" s="32"/>
      <c r="I651" s="32"/>
      <c r="J651" s="32"/>
    </row>
    <row r="652" spans="1:10" s="32" customFormat="1">
      <c r="A652" s="32" t="s">
        <v>1091</v>
      </c>
      <c r="C652" s="32" t="s">
        <v>1092</v>
      </c>
      <c r="D652" s="33">
        <f>D653</f>
        <v>0</v>
      </c>
      <c r="E652" s="33">
        <f>E653</f>
        <v>0</v>
      </c>
      <c r="F652" s="33">
        <f t="shared" si="10"/>
        <v>0</v>
      </c>
    </row>
    <row r="653" spans="1:10">
      <c r="A653" s="27" t="s">
        <v>1093</v>
      </c>
      <c r="B653" s="27"/>
      <c r="C653" s="34" t="s">
        <v>1094</v>
      </c>
      <c r="D653" s="28">
        <f>SUM(D654:D655)</f>
        <v>0</v>
      </c>
      <c r="E653" s="28">
        <f>SUM(E654:E655)</f>
        <v>0</v>
      </c>
      <c r="F653" s="28">
        <f t="shared" si="10"/>
        <v>0</v>
      </c>
      <c r="H653" s="32"/>
      <c r="I653" s="32"/>
      <c r="J653" s="32"/>
    </row>
    <row r="654" spans="1:10">
      <c r="A654" s="27" t="s">
        <v>1095</v>
      </c>
      <c r="B654" s="27" t="s">
        <v>11</v>
      </c>
      <c r="C654" s="35" t="s">
        <v>1096</v>
      </c>
      <c r="D654" s="211"/>
      <c r="E654" s="211"/>
      <c r="F654" s="28">
        <f t="shared" si="10"/>
        <v>0</v>
      </c>
      <c r="H654" s="32"/>
      <c r="I654" s="32"/>
      <c r="J654" s="32"/>
    </row>
    <row r="655" spans="1:10">
      <c r="A655" s="27" t="s">
        <v>1097</v>
      </c>
      <c r="B655" s="27" t="s">
        <v>11</v>
      </c>
      <c r="C655" s="35" t="s">
        <v>1098</v>
      </c>
      <c r="D655" s="211"/>
      <c r="E655" s="211"/>
      <c r="F655" s="28">
        <f t="shared" si="10"/>
        <v>0</v>
      </c>
      <c r="H655" s="32"/>
      <c r="I655" s="32"/>
      <c r="J655" s="32"/>
    </row>
    <row r="656" spans="1:10" s="32" customFormat="1">
      <c r="A656" s="32" t="s">
        <v>1099</v>
      </c>
      <c r="B656" s="32" t="s">
        <v>11</v>
      </c>
      <c r="C656" s="32" t="s">
        <v>1100</v>
      </c>
      <c r="D656" s="211"/>
      <c r="E656" s="211"/>
      <c r="F656" s="33">
        <f t="shared" si="10"/>
        <v>0</v>
      </c>
    </row>
    <row r="657" spans="1:10">
      <c r="C657" s="41" t="s">
        <v>1101</v>
      </c>
      <c r="D657" s="42">
        <f>SUMIF($B$5:$B$656,"=M",$D$5:$D$656)</f>
        <v>0</v>
      </c>
      <c r="E657" s="42">
        <f>SUMIF($B$5:$B$656,"=M",$E$5:$E$656)</f>
        <v>0</v>
      </c>
      <c r="F657" s="28">
        <f t="shared" si="10"/>
        <v>0</v>
      </c>
      <c r="H657" s="32"/>
      <c r="I657" s="32"/>
      <c r="J657" s="32"/>
    </row>
    <row r="658" spans="1:10">
      <c r="D658" s="28"/>
      <c r="E658" s="28"/>
    </row>
    <row r="659" spans="1:10">
      <c r="D659" s="28"/>
      <c r="E659" s="28"/>
    </row>
    <row r="660" spans="1:10">
      <c r="D660" s="28"/>
      <c r="E660" s="28"/>
    </row>
    <row r="661" spans="1:10">
      <c r="D661" s="28"/>
      <c r="E661" s="28"/>
    </row>
    <row r="662" spans="1:10">
      <c r="D662" s="28"/>
      <c r="E662" s="28"/>
    </row>
    <row r="663" spans="1:10">
      <c r="D663" s="28"/>
      <c r="E663" s="28"/>
    </row>
    <row r="664" spans="1:10" ht="15.75">
      <c r="A664" s="43" t="s">
        <v>1102</v>
      </c>
      <c r="D664" s="28"/>
      <c r="E664" s="28"/>
    </row>
    <row r="665" spans="1:10">
      <c r="A665" s="44" t="s">
        <v>5</v>
      </c>
      <c r="B665" s="44"/>
      <c r="C665" s="45" t="s">
        <v>6</v>
      </c>
      <c r="D665" s="45" t="s">
        <v>7</v>
      </c>
      <c r="E665"/>
    </row>
    <row r="666" spans="1:10" s="32" customFormat="1">
      <c r="A666" s="29" t="s">
        <v>351</v>
      </c>
      <c r="B666" s="29"/>
      <c r="C666" s="32" t="s">
        <v>310</v>
      </c>
      <c r="D666" s="46">
        <f>SUM(D667:D669)</f>
        <v>0</v>
      </c>
      <c r="E666" s="46"/>
      <c r="F666" s="33"/>
    </row>
    <row r="667" spans="1:10">
      <c r="A667" s="47" t="s">
        <v>352</v>
      </c>
      <c r="B667" s="47" t="s">
        <v>11</v>
      </c>
      <c r="C667" s="34" t="s">
        <v>353</v>
      </c>
      <c r="D667" s="211"/>
      <c r="E667" s="28"/>
    </row>
    <row r="668" spans="1:10">
      <c r="A668" s="47" t="s">
        <v>354</v>
      </c>
      <c r="B668" s="47" t="s">
        <v>11</v>
      </c>
      <c r="C668" s="34" t="s">
        <v>355</v>
      </c>
      <c r="D668" s="211"/>
      <c r="E668" s="28"/>
    </row>
    <row r="669" spans="1:10">
      <c r="A669" s="47" t="s">
        <v>356</v>
      </c>
      <c r="B669" s="47" t="s">
        <v>11</v>
      </c>
      <c r="C669" s="34" t="s">
        <v>357</v>
      </c>
      <c r="D669" s="211"/>
      <c r="E669" s="28"/>
    </row>
    <row r="670" spans="1:10" s="32" customFormat="1">
      <c r="A670" s="29" t="s">
        <v>359</v>
      </c>
      <c r="B670" s="29"/>
      <c r="C670" s="32" t="s">
        <v>312</v>
      </c>
      <c r="D670" s="33">
        <f>SUM(D671:D675)</f>
        <v>0</v>
      </c>
      <c r="E670" s="33"/>
      <c r="F670" s="33"/>
    </row>
    <row r="671" spans="1:10">
      <c r="A671" s="47" t="s">
        <v>360</v>
      </c>
      <c r="B671" s="47" t="s">
        <v>11</v>
      </c>
      <c r="C671" s="34" t="s">
        <v>314</v>
      </c>
      <c r="D671" s="211"/>
      <c r="E671" s="28"/>
    </row>
    <row r="672" spans="1:10">
      <c r="A672" s="47" t="s">
        <v>361</v>
      </c>
      <c r="B672" s="47" t="s">
        <v>11</v>
      </c>
      <c r="C672" s="34" t="s">
        <v>316</v>
      </c>
      <c r="D672" s="211"/>
      <c r="E672" s="28"/>
    </row>
    <row r="673" spans="1:6">
      <c r="A673" s="47" t="s">
        <v>362</v>
      </c>
      <c r="B673" s="47" t="s">
        <v>11</v>
      </c>
      <c r="C673" s="34" t="s">
        <v>318</v>
      </c>
      <c r="D673" s="211"/>
      <c r="E673" s="28"/>
    </row>
    <row r="674" spans="1:6">
      <c r="A674" s="47" t="s">
        <v>363</v>
      </c>
      <c r="B674" s="47" t="s">
        <v>11</v>
      </c>
      <c r="C674" s="34" t="s">
        <v>320</v>
      </c>
      <c r="D674" s="211"/>
      <c r="E674" s="28"/>
    </row>
    <row r="675" spans="1:6">
      <c r="A675" s="47" t="s">
        <v>364</v>
      </c>
      <c r="B675" s="47" t="s">
        <v>11</v>
      </c>
      <c r="C675" s="34" t="s">
        <v>365</v>
      </c>
      <c r="D675" s="211"/>
      <c r="E675" s="28"/>
    </row>
    <row r="676" spans="1:6" s="32" customFormat="1">
      <c r="A676" s="29" t="s">
        <v>367</v>
      </c>
      <c r="B676" s="29"/>
      <c r="C676" s="32" t="s">
        <v>368</v>
      </c>
      <c r="D676" s="33">
        <f>SUM(D677:D678)</f>
        <v>0</v>
      </c>
      <c r="E676" s="33"/>
      <c r="F676" s="33"/>
    </row>
    <row r="677" spans="1:6">
      <c r="A677" s="47" t="s">
        <v>369</v>
      </c>
      <c r="B677" s="47" t="s">
        <v>11</v>
      </c>
      <c r="C677" s="34" t="s">
        <v>368</v>
      </c>
      <c r="D677" s="211"/>
      <c r="E677" s="28"/>
    </row>
    <row r="678" spans="1:6">
      <c r="A678" s="47" t="s">
        <v>370</v>
      </c>
      <c r="B678" s="47" t="s">
        <v>11</v>
      </c>
      <c r="C678" s="34" t="s">
        <v>371</v>
      </c>
      <c r="D678" s="211"/>
      <c r="E678" s="28"/>
    </row>
    <row r="679" spans="1:6" s="32" customFormat="1">
      <c r="A679" s="29" t="s">
        <v>373</v>
      </c>
      <c r="B679" s="29"/>
      <c r="C679" s="32" t="s">
        <v>374</v>
      </c>
      <c r="D679" s="33">
        <f>SUM(D680:D681)</f>
        <v>0</v>
      </c>
      <c r="E679" s="33"/>
      <c r="F679" s="33"/>
    </row>
    <row r="680" spans="1:6">
      <c r="A680" s="47" t="s">
        <v>375</v>
      </c>
      <c r="B680" s="47" t="s">
        <v>11</v>
      </c>
      <c r="C680" s="34" t="s">
        <v>376</v>
      </c>
      <c r="D680" s="211"/>
      <c r="E680" s="28"/>
    </row>
    <row r="681" spans="1:6">
      <c r="A681" s="47" t="s">
        <v>377</v>
      </c>
      <c r="B681" s="47" t="s">
        <v>11</v>
      </c>
      <c r="C681" s="34" t="s">
        <v>378</v>
      </c>
      <c r="D681" s="211"/>
      <c r="E681" s="28"/>
    </row>
    <row r="682" spans="1:6" s="32" customFormat="1">
      <c r="A682" s="29" t="s">
        <v>380</v>
      </c>
      <c r="B682" s="29" t="s">
        <v>11</v>
      </c>
      <c r="C682" s="32" t="s">
        <v>381</v>
      </c>
      <c r="D682" s="211"/>
      <c r="E682" s="33"/>
      <c r="F682" s="33"/>
    </row>
    <row r="683" spans="1:6" s="32" customFormat="1">
      <c r="A683" s="29" t="s">
        <v>382</v>
      </c>
      <c r="B683" s="29"/>
      <c r="C683" s="32" t="s">
        <v>322</v>
      </c>
      <c r="D683" s="33">
        <f>D684+D687+D690</f>
        <v>0</v>
      </c>
      <c r="E683" s="33"/>
      <c r="F683" s="33"/>
    </row>
    <row r="684" spans="1:6">
      <c r="A684" s="47" t="s">
        <v>383</v>
      </c>
      <c r="B684" s="47"/>
      <c r="C684" s="34" t="s">
        <v>384</v>
      </c>
      <c r="D684" s="28">
        <f>SUM(D685:D686)</f>
        <v>0</v>
      </c>
      <c r="E684" s="28"/>
    </row>
    <row r="685" spans="1:6">
      <c r="A685" s="47" t="s">
        <v>385</v>
      </c>
      <c r="B685" s="47" t="s">
        <v>11</v>
      </c>
      <c r="C685" s="35" t="s">
        <v>386</v>
      </c>
      <c r="D685" s="211"/>
      <c r="E685" s="28"/>
    </row>
    <row r="686" spans="1:6">
      <c r="A686" s="47" t="s">
        <v>387</v>
      </c>
      <c r="B686" s="47" t="s">
        <v>11</v>
      </c>
      <c r="C686" s="35" t="s">
        <v>388</v>
      </c>
      <c r="D686" s="211"/>
      <c r="E686" s="28"/>
    </row>
    <row r="687" spans="1:6">
      <c r="A687" s="47" t="s">
        <v>389</v>
      </c>
      <c r="B687" s="47"/>
      <c r="C687" s="34" t="s">
        <v>390</v>
      </c>
      <c r="D687" s="28">
        <f>SUM(D688:D689)</f>
        <v>0</v>
      </c>
      <c r="E687" s="28"/>
    </row>
    <row r="688" spans="1:6">
      <c r="A688" s="47" t="s">
        <v>391</v>
      </c>
      <c r="B688" s="47" t="s">
        <v>11</v>
      </c>
      <c r="C688" s="35" t="s">
        <v>386</v>
      </c>
      <c r="D688" s="211"/>
      <c r="E688" s="28"/>
    </row>
    <row r="689" spans="1:5">
      <c r="A689" s="47" t="s">
        <v>392</v>
      </c>
      <c r="B689" s="47" t="s">
        <v>11</v>
      </c>
      <c r="C689" s="35" t="s">
        <v>388</v>
      </c>
      <c r="D689" s="211"/>
      <c r="E689" s="28"/>
    </row>
    <row r="690" spans="1:5">
      <c r="A690" s="27" t="s">
        <v>393</v>
      </c>
      <c r="B690" s="27"/>
      <c r="C690" s="34" t="s">
        <v>394</v>
      </c>
      <c r="D690" s="28">
        <f>SUM(D691:D692)</f>
        <v>0</v>
      </c>
      <c r="E690" s="28"/>
    </row>
    <row r="691" spans="1:5">
      <c r="A691" s="27" t="s">
        <v>395</v>
      </c>
      <c r="B691" s="27" t="s">
        <v>11</v>
      </c>
      <c r="C691" s="35" t="s">
        <v>386</v>
      </c>
      <c r="D691" s="211"/>
      <c r="E691" s="28"/>
    </row>
    <row r="692" spans="1:5">
      <c r="A692" s="27" t="s">
        <v>396</v>
      </c>
      <c r="B692" s="27" t="s">
        <v>11</v>
      </c>
      <c r="C692" s="35" t="s">
        <v>388</v>
      </c>
      <c r="D692" s="211"/>
      <c r="E692" s="28"/>
    </row>
  </sheetData>
  <sheetProtection password="DED7" sheet="1" objects="1" scenarios="1" formatColumns="0" formatRows="0"/>
  <pageMargins left="0.78740157480314965" right="0.35433070866141736" top="0.78740157480314965" bottom="0.6692913385826772" header="0.51181102362204722" footer="0.27559055118110237"/>
  <pageSetup paperSize="9" scale="69" orientation="portrait" useFirstPageNumber="1" horizontalDpi="300" verticalDpi="300" r:id="rId1"/>
  <headerFooter alignWithMargins="0">
    <oddFooter xml:space="preserve">&amp;R&amp;"Times New Roman,Normal"&amp;8PROCESSADO POR: JORGE, VICTOR, NETO, FERNANDES &amp;&amp; ASSOCIADOS, SROC
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olha3"/>
  <dimension ref="A1:H699"/>
  <sheetViews>
    <sheetView showGridLines="0" showRowColHeaders="0" workbookViewId="0">
      <pane ySplit="4" topLeftCell="A5" activePane="bottomLeft" state="frozen"/>
      <selection pane="bottomLeft"/>
    </sheetView>
  </sheetViews>
  <sheetFormatPr defaultColWidth="11.5703125" defaultRowHeight="12.75"/>
  <cols>
    <col min="1" max="1" width="11.5703125" style="27"/>
    <col min="2" max="2" width="5" style="27" hidden="1" customWidth="1"/>
    <col min="3" max="3" width="78.42578125" style="27" customWidth="1"/>
    <col min="4" max="5" width="15.7109375" style="27" customWidth="1"/>
    <col min="6" max="6" width="12.5703125" style="28" customWidth="1"/>
    <col min="7" max="16384" width="11.5703125" style="27"/>
  </cols>
  <sheetData>
    <row r="1" spans="1:8">
      <c r="A1" s="29" t="s">
        <v>0</v>
      </c>
      <c r="B1" s="26"/>
      <c r="C1" s="27" t="str">
        <f>Índice!D3</f>
        <v>Empresa ABC, Lda.</v>
      </c>
    </row>
    <row r="2" spans="1:8" ht="15.75">
      <c r="A2" s="29" t="s">
        <v>1</v>
      </c>
      <c r="B2" s="26"/>
      <c r="C2" s="26">
        <f>Índice!D5-1</f>
        <v>2013</v>
      </c>
      <c r="D2" s="30"/>
      <c r="E2" s="31"/>
    </row>
    <row r="3" spans="1:8">
      <c r="A3" s="29" t="s">
        <v>2</v>
      </c>
      <c r="B3" s="26"/>
      <c r="C3" s="27" t="str">
        <f>Índice!F5</f>
        <v>Dezembro</v>
      </c>
    </row>
    <row r="4" spans="1:8">
      <c r="A4" s="261" t="s">
        <v>5</v>
      </c>
      <c r="B4" s="261"/>
      <c r="C4" s="261" t="s">
        <v>6</v>
      </c>
      <c r="D4" s="261" t="s">
        <v>7</v>
      </c>
      <c r="E4" s="261" t="s">
        <v>8</v>
      </c>
      <c r="F4" s="261" t="s">
        <v>9</v>
      </c>
    </row>
    <row r="5" spans="1:8" s="32" customFormat="1">
      <c r="A5" s="32" t="s">
        <v>10</v>
      </c>
      <c r="B5" s="32" t="s">
        <v>11</v>
      </c>
      <c r="C5" s="32" t="s">
        <v>12</v>
      </c>
      <c r="D5" s="212"/>
      <c r="E5" s="212"/>
      <c r="F5" s="33">
        <f t="shared" ref="F5:F68" si="0">D5-E5</f>
        <v>0</v>
      </c>
      <c r="G5" s="33"/>
      <c r="H5" s="33"/>
    </row>
    <row r="6" spans="1:8" s="32" customFormat="1">
      <c r="A6" s="32" t="s">
        <v>13</v>
      </c>
      <c r="B6" s="32" t="s">
        <v>11</v>
      </c>
      <c r="C6" s="32" t="s">
        <v>14</v>
      </c>
      <c r="D6" s="212"/>
      <c r="E6" s="212"/>
      <c r="F6" s="33">
        <f t="shared" si="0"/>
        <v>0</v>
      </c>
    </row>
    <row r="7" spans="1:8" s="32" customFormat="1">
      <c r="A7" s="32" t="s">
        <v>15</v>
      </c>
      <c r="B7" s="32" t="s">
        <v>11</v>
      </c>
      <c r="C7" s="32" t="s">
        <v>16</v>
      </c>
      <c r="D7" s="212"/>
      <c r="E7" s="212"/>
      <c r="F7" s="33">
        <f t="shared" si="0"/>
        <v>0</v>
      </c>
    </row>
    <row r="8" spans="1:8" s="32" customFormat="1">
      <c r="A8" s="32" t="s">
        <v>17</v>
      </c>
      <c r="C8" s="32" t="s">
        <v>18</v>
      </c>
      <c r="D8" s="33">
        <f>D9+D12+D15</f>
        <v>0</v>
      </c>
      <c r="E8" s="33">
        <f>E9+E12+E15</f>
        <v>0</v>
      </c>
      <c r="F8" s="33">
        <f t="shared" si="0"/>
        <v>0</v>
      </c>
    </row>
    <row r="9" spans="1:8">
      <c r="A9" s="27" t="s">
        <v>19</v>
      </c>
      <c r="C9" s="34" t="s">
        <v>20</v>
      </c>
      <c r="D9" s="28">
        <f>SUM(D10:D11)</f>
        <v>0</v>
      </c>
      <c r="E9" s="28">
        <f>SUM(E10:E11)</f>
        <v>0</v>
      </c>
      <c r="F9" s="28">
        <f t="shared" si="0"/>
        <v>0</v>
      </c>
    </row>
    <row r="10" spans="1:8">
      <c r="A10" s="27" t="s">
        <v>21</v>
      </c>
      <c r="B10" s="27" t="s">
        <v>11</v>
      </c>
      <c r="C10" s="35" t="s">
        <v>22</v>
      </c>
      <c r="D10" s="212"/>
      <c r="E10" s="212"/>
      <c r="F10" s="28">
        <f t="shared" si="0"/>
        <v>0</v>
      </c>
    </row>
    <row r="11" spans="1:8">
      <c r="A11" s="27" t="s">
        <v>23</v>
      </c>
      <c r="B11" s="27" t="s">
        <v>11</v>
      </c>
      <c r="C11" s="35" t="s">
        <v>24</v>
      </c>
      <c r="D11" s="212"/>
      <c r="E11" s="212"/>
      <c r="F11" s="28">
        <f t="shared" si="0"/>
        <v>0</v>
      </c>
    </row>
    <row r="12" spans="1:8">
      <c r="A12" s="27" t="s">
        <v>25</v>
      </c>
      <c r="C12" s="34" t="s">
        <v>26</v>
      </c>
      <c r="D12" s="28">
        <f>SUM(D13:D14)</f>
        <v>0</v>
      </c>
      <c r="E12" s="28">
        <f>SUM(E13:E14)</f>
        <v>0</v>
      </c>
      <c r="F12" s="28">
        <f t="shared" si="0"/>
        <v>0</v>
      </c>
    </row>
    <row r="13" spans="1:8">
      <c r="A13" s="27" t="s">
        <v>27</v>
      </c>
      <c r="B13" s="27" t="s">
        <v>11</v>
      </c>
      <c r="C13" s="35" t="s">
        <v>28</v>
      </c>
      <c r="D13" s="212"/>
      <c r="E13" s="212"/>
      <c r="F13" s="28">
        <f t="shared" si="0"/>
        <v>0</v>
      </c>
    </row>
    <row r="14" spans="1:8">
      <c r="A14" s="27" t="s">
        <v>29</v>
      </c>
      <c r="B14" s="27" t="s">
        <v>11</v>
      </c>
      <c r="C14" s="35" t="s">
        <v>30</v>
      </c>
      <c r="D14" s="212"/>
      <c r="E14" s="212"/>
      <c r="F14" s="28">
        <f t="shared" si="0"/>
        <v>0</v>
      </c>
    </row>
    <row r="15" spans="1:8">
      <c r="A15" s="27" t="s">
        <v>31</v>
      </c>
      <c r="C15" s="34" t="s">
        <v>32</v>
      </c>
      <c r="D15" s="28">
        <f>SUM(D16:D17)</f>
        <v>0</v>
      </c>
      <c r="E15" s="28">
        <f>SUM(E16:E17)</f>
        <v>0</v>
      </c>
      <c r="F15" s="28">
        <f t="shared" si="0"/>
        <v>0</v>
      </c>
    </row>
    <row r="16" spans="1:8">
      <c r="A16" s="27" t="s">
        <v>33</v>
      </c>
      <c r="B16" s="27" t="s">
        <v>11</v>
      </c>
      <c r="C16" s="35" t="s">
        <v>34</v>
      </c>
      <c r="D16" s="212"/>
      <c r="E16" s="212"/>
      <c r="F16" s="28">
        <f t="shared" si="0"/>
        <v>0</v>
      </c>
    </row>
    <row r="17" spans="1:6">
      <c r="A17" s="27" t="s">
        <v>35</v>
      </c>
      <c r="B17" s="27" t="s">
        <v>11</v>
      </c>
      <c r="C17" s="35" t="s">
        <v>36</v>
      </c>
      <c r="D17" s="212"/>
      <c r="E17" s="212"/>
      <c r="F17" s="28">
        <f t="shared" si="0"/>
        <v>0</v>
      </c>
    </row>
    <row r="18" spans="1:6">
      <c r="A18" s="32" t="s">
        <v>37</v>
      </c>
      <c r="B18" s="32"/>
      <c r="C18" s="32" t="s">
        <v>38</v>
      </c>
      <c r="D18" s="33">
        <f>D19+D26+D33+D34+D35+D36</f>
        <v>0</v>
      </c>
      <c r="E18" s="33">
        <f>E19+E26+E33+E34+E35+E36</f>
        <v>0</v>
      </c>
      <c r="F18" s="33">
        <f t="shared" si="0"/>
        <v>0</v>
      </c>
    </row>
    <row r="19" spans="1:6">
      <c r="A19" s="27" t="s">
        <v>39</v>
      </c>
      <c r="C19" s="34" t="s">
        <v>40</v>
      </c>
      <c r="D19" s="28">
        <f>SUM(D20:D25)</f>
        <v>0</v>
      </c>
      <c r="E19" s="28">
        <f>SUM(E20:E25)</f>
        <v>0</v>
      </c>
      <c r="F19" s="28">
        <f t="shared" si="0"/>
        <v>0</v>
      </c>
    </row>
    <row r="20" spans="1:6">
      <c r="A20" s="27" t="s">
        <v>41</v>
      </c>
      <c r="B20" s="27" t="s">
        <v>11</v>
      </c>
      <c r="C20" s="35" t="s">
        <v>42</v>
      </c>
      <c r="D20" s="212"/>
      <c r="E20" s="212"/>
      <c r="F20" s="28">
        <f t="shared" si="0"/>
        <v>0</v>
      </c>
    </row>
    <row r="21" spans="1:6">
      <c r="A21" s="27" t="s">
        <v>43</v>
      </c>
      <c r="B21" s="27" t="s">
        <v>11</v>
      </c>
      <c r="C21" s="35" t="s">
        <v>44</v>
      </c>
      <c r="D21" s="212"/>
      <c r="E21" s="212"/>
      <c r="F21" s="28">
        <f t="shared" si="0"/>
        <v>0</v>
      </c>
    </row>
    <row r="22" spans="1:6">
      <c r="A22" s="27" t="s">
        <v>45</v>
      </c>
      <c r="B22" s="27" t="s">
        <v>11</v>
      </c>
      <c r="C22" s="35" t="s">
        <v>46</v>
      </c>
      <c r="D22" s="212"/>
      <c r="E22" s="212"/>
      <c r="F22" s="28">
        <f t="shared" si="0"/>
        <v>0</v>
      </c>
    </row>
    <row r="23" spans="1:6">
      <c r="A23" s="27" t="s">
        <v>47</v>
      </c>
      <c r="B23" s="27" t="s">
        <v>11</v>
      </c>
      <c r="C23" s="35" t="s">
        <v>48</v>
      </c>
      <c r="D23" s="212"/>
      <c r="E23" s="212"/>
      <c r="F23" s="28">
        <f t="shared" si="0"/>
        <v>0</v>
      </c>
    </row>
    <row r="24" spans="1:6">
      <c r="A24" s="27" t="s">
        <v>49</v>
      </c>
      <c r="B24" s="27" t="s">
        <v>11</v>
      </c>
      <c r="C24" s="35" t="s">
        <v>50</v>
      </c>
      <c r="D24" s="212"/>
      <c r="E24" s="212"/>
      <c r="F24" s="28">
        <f t="shared" si="0"/>
        <v>0</v>
      </c>
    </row>
    <row r="25" spans="1:6">
      <c r="A25" s="27" t="s">
        <v>51</v>
      </c>
      <c r="B25" s="27" t="s">
        <v>11</v>
      </c>
      <c r="C25" s="35" t="s">
        <v>52</v>
      </c>
      <c r="D25" s="212"/>
      <c r="E25" s="212"/>
      <c r="F25" s="28">
        <f t="shared" si="0"/>
        <v>0</v>
      </c>
    </row>
    <row r="26" spans="1:6">
      <c r="A26" s="27" t="s">
        <v>53</v>
      </c>
      <c r="C26" s="34" t="s">
        <v>54</v>
      </c>
      <c r="D26" s="28">
        <f>SUM(D27:D32)</f>
        <v>0</v>
      </c>
      <c r="E26" s="28">
        <f>SUM(E27:E32)</f>
        <v>0</v>
      </c>
      <c r="F26" s="28">
        <f t="shared" si="0"/>
        <v>0</v>
      </c>
    </row>
    <row r="27" spans="1:6">
      <c r="A27" s="27" t="s">
        <v>55</v>
      </c>
      <c r="B27" s="27" t="s">
        <v>11</v>
      </c>
      <c r="C27" s="35" t="s">
        <v>42</v>
      </c>
      <c r="D27" s="212"/>
      <c r="E27" s="212"/>
      <c r="F27" s="28">
        <f t="shared" si="0"/>
        <v>0</v>
      </c>
    </row>
    <row r="28" spans="1:6">
      <c r="A28" s="27" t="s">
        <v>56</v>
      </c>
      <c r="B28" s="27" t="s">
        <v>11</v>
      </c>
      <c r="C28" s="35" t="s">
        <v>44</v>
      </c>
      <c r="D28" s="212"/>
      <c r="E28" s="212"/>
      <c r="F28" s="28">
        <f t="shared" si="0"/>
        <v>0</v>
      </c>
    </row>
    <row r="29" spans="1:6">
      <c r="A29" s="27" t="s">
        <v>57</v>
      </c>
      <c r="B29" s="27" t="s">
        <v>11</v>
      </c>
      <c r="C29" s="35" t="s">
        <v>46</v>
      </c>
      <c r="D29" s="212"/>
      <c r="E29" s="212"/>
      <c r="F29" s="28">
        <f t="shared" si="0"/>
        <v>0</v>
      </c>
    </row>
    <row r="30" spans="1:6">
      <c r="A30" s="27" t="s">
        <v>58</v>
      </c>
      <c r="B30" s="27" t="s">
        <v>11</v>
      </c>
      <c r="C30" s="35" t="s">
        <v>48</v>
      </c>
      <c r="D30" s="212"/>
      <c r="E30" s="212"/>
      <c r="F30" s="28">
        <f t="shared" si="0"/>
        <v>0</v>
      </c>
    </row>
    <row r="31" spans="1:6">
      <c r="A31" s="27" t="s">
        <v>59</v>
      </c>
      <c r="B31" s="27" t="s">
        <v>11</v>
      </c>
      <c r="C31" s="35" t="s">
        <v>50</v>
      </c>
      <c r="D31" s="212"/>
      <c r="E31" s="212"/>
      <c r="F31" s="28">
        <f t="shared" si="0"/>
        <v>0</v>
      </c>
    </row>
    <row r="32" spans="1:6">
      <c r="A32" s="27" t="s">
        <v>60</v>
      </c>
      <c r="B32" s="27" t="s">
        <v>11</v>
      </c>
      <c r="C32" s="35" t="s">
        <v>52</v>
      </c>
      <c r="D32" s="212"/>
      <c r="E32" s="212"/>
      <c r="F32" s="28">
        <f t="shared" si="0"/>
        <v>0</v>
      </c>
    </row>
    <row r="33" spans="1:6">
      <c r="A33" s="27" t="s">
        <v>61</v>
      </c>
      <c r="B33" s="27" t="s">
        <v>11</v>
      </c>
      <c r="C33" s="34" t="s">
        <v>62</v>
      </c>
      <c r="D33" s="212"/>
      <c r="E33" s="212"/>
      <c r="F33" s="28">
        <f t="shared" si="0"/>
        <v>0</v>
      </c>
    </row>
    <row r="34" spans="1:6">
      <c r="A34" s="27" t="s">
        <v>63</v>
      </c>
      <c r="B34" s="27" t="s">
        <v>11</v>
      </c>
      <c r="C34" s="34" t="s">
        <v>64</v>
      </c>
      <c r="D34" s="212"/>
      <c r="E34" s="212"/>
      <c r="F34" s="28">
        <f t="shared" si="0"/>
        <v>0</v>
      </c>
    </row>
    <row r="35" spans="1:6">
      <c r="A35" s="27" t="s">
        <v>65</v>
      </c>
      <c r="B35" s="27" t="s">
        <v>11</v>
      </c>
      <c r="C35" s="34" t="s">
        <v>66</v>
      </c>
      <c r="D35" s="212"/>
      <c r="E35" s="212"/>
      <c r="F35" s="28">
        <f t="shared" si="0"/>
        <v>0</v>
      </c>
    </row>
    <row r="36" spans="1:6">
      <c r="A36" s="27" t="s">
        <v>67</v>
      </c>
      <c r="C36" s="34" t="s">
        <v>68</v>
      </c>
      <c r="D36" s="38">
        <f>SUM(D37:D38)</f>
        <v>0</v>
      </c>
      <c r="E36" s="38">
        <f>SUM(E37:E38)</f>
        <v>0</v>
      </c>
      <c r="F36" s="28">
        <f t="shared" si="0"/>
        <v>0</v>
      </c>
    </row>
    <row r="37" spans="1:6">
      <c r="A37" s="27" t="s">
        <v>69</v>
      </c>
      <c r="B37" s="27" t="s">
        <v>11</v>
      </c>
      <c r="C37" s="34" t="s">
        <v>70</v>
      </c>
      <c r="D37" s="212"/>
      <c r="E37" s="212"/>
      <c r="F37" s="28">
        <f t="shared" si="0"/>
        <v>0</v>
      </c>
    </row>
    <row r="38" spans="1:6">
      <c r="A38" s="27" t="s">
        <v>71</v>
      </c>
      <c r="B38" s="27" t="s">
        <v>11</v>
      </c>
      <c r="C38" s="34" t="s">
        <v>72</v>
      </c>
      <c r="D38" s="212"/>
      <c r="E38" s="212"/>
      <c r="F38" s="28">
        <f t="shared" si="0"/>
        <v>0</v>
      </c>
    </row>
    <row r="39" spans="1:6">
      <c r="A39" s="32" t="s">
        <v>73</v>
      </c>
      <c r="B39" s="32"/>
      <c r="C39" s="32" t="s">
        <v>74</v>
      </c>
      <c r="D39" s="33">
        <f>D40+D47+D54+D55+D56</f>
        <v>0</v>
      </c>
      <c r="E39" s="33">
        <f>E40+E47+E54+E55+E56</f>
        <v>0</v>
      </c>
      <c r="F39" s="28">
        <f t="shared" si="0"/>
        <v>0</v>
      </c>
    </row>
    <row r="40" spans="1:6">
      <c r="A40" s="27" t="s">
        <v>75</v>
      </c>
      <c r="C40" s="34" t="s">
        <v>76</v>
      </c>
      <c r="D40" s="28">
        <f>SUM(D41:D46)</f>
        <v>0</v>
      </c>
      <c r="E40" s="28">
        <f>SUM(E41:E46)</f>
        <v>0</v>
      </c>
      <c r="F40" s="28">
        <f t="shared" si="0"/>
        <v>0</v>
      </c>
    </row>
    <row r="41" spans="1:6">
      <c r="A41" s="27" t="s">
        <v>77</v>
      </c>
      <c r="B41" s="27" t="s">
        <v>11</v>
      </c>
      <c r="C41" s="35" t="s">
        <v>78</v>
      </c>
      <c r="D41" s="212"/>
      <c r="E41" s="212"/>
      <c r="F41" s="28">
        <f t="shared" si="0"/>
        <v>0</v>
      </c>
    </row>
    <row r="42" spans="1:6">
      <c r="A42" s="27" t="s">
        <v>79</v>
      </c>
      <c r="B42" s="27" t="s">
        <v>11</v>
      </c>
      <c r="C42" s="35" t="s">
        <v>80</v>
      </c>
      <c r="D42" s="212"/>
      <c r="E42" s="212"/>
      <c r="F42" s="28">
        <f t="shared" si="0"/>
        <v>0</v>
      </c>
    </row>
    <row r="43" spans="1:6">
      <c r="A43" s="27" t="s">
        <v>81</v>
      </c>
      <c r="B43" s="27" t="s">
        <v>11</v>
      </c>
      <c r="C43" s="35" t="s">
        <v>82</v>
      </c>
      <c r="D43" s="212"/>
      <c r="E43" s="212"/>
      <c r="F43" s="28">
        <f t="shared" si="0"/>
        <v>0</v>
      </c>
    </row>
    <row r="44" spans="1:6">
      <c r="A44" s="27" t="s">
        <v>83</v>
      </c>
      <c r="B44" s="27" t="s">
        <v>11</v>
      </c>
      <c r="C44" s="35" t="s">
        <v>84</v>
      </c>
      <c r="D44" s="212"/>
      <c r="E44" s="212"/>
      <c r="F44" s="28">
        <f t="shared" si="0"/>
        <v>0</v>
      </c>
    </row>
    <row r="45" spans="1:6">
      <c r="A45" s="27" t="s">
        <v>85</v>
      </c>
      <c r="B45" s="27" t="s">
        <v>11</v>
      </c>
      <c r="C45" s="35" t="s">
        <v>86</v>
      </c>
      <c r="D45" s="212"/>
      <c r="E45" s="212"/>
      <c r="F45" s="28">
        <f t="shared" si="0"/>
        <v>0</v>
      </c>
    </row>
    <row r="46" spans="1:6">
      <c r="A46" s="27" t="s">
        <v>87</v>
      </c>
      <c r="B46" s="27" t="s">
        <v>11</v>
      </c>
      <c r="C46" s="35" t="s">
        <v>88</v>
      </c>
      <c r="D46" s="212"/>
      <c r="E46" s="212"/>
      <c r="F46" s="28">
        <f t="shared" si="0"/>
        <v>0</v>
      </c>
    </row>
    <row r="47" spans="1:6">
      <c r="A47" s="27" t="s">
        <v>89</v>
      </c>
      <c r="C47" s="34" t="s">
        <v>90</v>
      </c>
      <c r="D47" s="28">
        <f>SUM(D48:D53)</f>
        <v>0</v>
      </c>
      <c r="E47" s="28">
        <f>SUM(E48:E53)</f>
        <v>0</v>
      </c>
      <c r="F47" s="28">
        <f t="shared" si="0"/>
        <v>0</v>
      </c>
    </row>
    <row r="48" spans="1:6">
      <c r="A48" s="27" t="s">
        <v>91</v>
      </c>
      <c r="B48" s="27" t="s">
        <v>11</v>
      </c>
      <c r="C48" s="35" t="s">
        <v>78</v>
      </c>
      <c r="D48" s="212"/>
      <c r="E48" s="212"/>
      <c r="F48" s="28">
        <f t="shared" si="0"/>
        <v>0</v>
      </c>
    </row>
    <row r="49" spans="1:6">
      <c r="A49" s="27" t="s">
        <v>92</v>
      </c>
      <c r="B49" s="27" t="s">
        <v>11</v>
      </c>
      <c r="C49" s="35" t="s">
        <v>80</v>
      </c>
      <c r="D49" s="212"/>
      <c r="E49" s="212"/>
      <c r="F49" s="28">
        <f t="shared" si="0"/>
        <v>0</v>
      </c>
    </row>
    <row r="50" spans="1:6">
      <c r="A50" s="27" t="s">
        <v>93</v>
      </c>
      <c r="B50" s="27" t="s">
        <v>11</v>
      </c>
      <c r="C50" s="35" t="s">
        <v>82</v>
      </c>
      <c r="D50" s="212"/>
      <c r="E50" s="212"/>
      <c r="F50" s="28">
        <f t="shared" si="0"/>
        <v>0</v>
      </c>
    </row>
    <row r="51" spans="1:6">
      <c r="A51" s="27" t="s">
        <v>94</v>
      </c>
      <c r="B51" s="27" t="s">
        <v>11</v>
      </c>
      <c r="C51" s="35" t="s">
        <v>84</v>
      </c>
      <c r="D51" s="212"/>
      <c r="E51" s="212"/>
      <c r="F51" s="28">
        <f t="shared" si="0"/>
        <v>0</v>
      </c>
    </row>
    <row r="52" spans="1:6">
      <c r="A52" s="27" t="s">
        <v>95</v>
      </c>
      <c r="B52" s="27" t="s">
        <v>11</v>
      </c>
      <c r="C52" s="35" t="s">
        <v>86</v>
      </c>
      <c r="D52" s="212"/>
      <c r="E52" s="212"/>
      <c r="F52" s="28">
        <f t="shared" si="0"/>
        <v>0</v>
      </c>
    </row>
    <row r="53" spans="1:6">
      <c r="A53" s="27" t="s">
        <v>96</v>
      </c>
      <c r="B53" s="27" t="s">
        <v>11</v>
      </c>
      <c r="C53" s="35" t="s">
        <v>88</v>
      </c>
      <c r="D53" s="212"/>
      <c r="E53" s="212"/>
      <c r="F53" s="28">
        <f t="shared" si="0"/>
        <v>0</v>
      </c>
    </row>
    <row r="54" spans="1:6">
      <c r="A54" s="27" t="s">
        <v>97</v>
      </c>
      <c r="B54" s="27" t="s">
        <v>11</v>
      </c>
      <c r="C54" s="34" t="s">
        <v>98</v>
      </c>
      <c r="D54" s="212"/>
      <c r="E54" s="212"/>
      <c r="F54" s="28">
        <f t="shared" si="0"/>
        <v>0</v>
      </c>
    </row>
    <row r="55" spans="1:6">
      <c r="A55" s="27" t="s">
        <v>99</v>
      </c>
      <c r="B55" s="27" t="s">
        <v>11</v>
      </c>
      <c r="C55" s="34" t="s">
        <v>100</v>
      </c>
      <c r="D55" s="212"/>
      <c r="E55" s="212"/>
      <c r="F55" s="28">
        <f t="shared" si="0"/>
        <v>0</v>
      </c>
    </row>
    <row r="56" spans="1:6">
      <c r="A56" s="27" t="s">
        <v>101</v>
      </c>
      <c r="B56" s="27" t="s">
        <v>11</v>
      </c>
      <c r="C56" s="34" t="s">
        <v>68</v>
      </c>
      <c r="D56" s="212"/>
      <c r="E56" s="212"/>
      <c r="F56" s="28">
        <f t="shared" si="0"/>
        <v>0</v>
      </c>
    </row>
    <row r="57" spans="1:6">
      <c r="A57" s="32" t="s">
        <v>102</v>
      </c>
      <c r="B57" s="32"/>
      <c r="C57" s="32" t="s">
        <v>103</v>
      </c>
      <c r="D57" s="33">
        <f>D58+D61+D64+D67+D70</f>
        <v>0</v>
      </c>
      <c r="E57" s="33">
        <f>E58+E61+E64+E67+E70</f>
        <v>0</v>
      </c>
      <c r="F57" s="28">
        <f t="shared" si="0"/>
        <v>0</v>
      </c>
    </row>
    <row r="58" spans="1:6">
      <c r="A58" s="27" t="s">
        <v>104</v>
      </c>
      <c r="C58" s="34" t="s">
        <v>105</v>
      </c>
      <c r="D58" s="28">
        <f>SUM(D59:D60)</f>
        <v>0</v>
      </c>
      <c r="E58" s="28">
        <f>SUM(E59:E60)</f>
        <v>0</v>
      </c>
      <c r="F58" s="28">
        <f t="shared" si="0"/>
        <v>0</v>
      </c>
    </row>
    <row r="59" spans="1:6">
      <c r="A59" s="27" t="s">
        <v>106</v>
      </c>
      <c r="B59" s="27" t="s">
        <v>11</v>
      </c>
      <c r="C59" s="35" t="s">
        <v>107</v>
      </c>
      <c r="D59" s="212"/>
      <c r="E59" s="212"/>
      <c r="F59" s="28">
        <f t="shared" si="0"/>
        <v>0</v>
      </c>
    </row>
    <row r="60" spans="1:6">
      <c r="A60" s="27" t="s">
        <v>108</v>
      </c>
      <c r="B60" s="27" t="s">
        <v>11</v>
      </c>
      <c r="C60" s="35" t="s">
        <v>109</v>
      </c>
      <c r="D60" s="212"/>
      <c r="E60" s="212"/>
      <c r="F60" s="28">
        <f t="shared" si="0"/>
        <v>0</v>
      </c>
    </row>
    <row r="61" spans="1:6">
      <c r="A61" s="27" t="s">
        <v>110</v>
      </c>
      <c r="C61" s="34" t="s">
        <v>111</v>
      </c>
      <c r="D61" s="28">
        <f>SUM(D62:D63)</f>
        <v>0</v>
      </c>
      <c r="E61" s="28">
        <f>SUM(E62:E63)</f>
        <v>0</v>
      </c>
      <c r="F61" s="28">
        <f t="shared" si="0"/>
        <v>0</v>
      </c>
    </row>
    <row r="62" spans="1:6">
      <c r="A62" s="27" t="s">
        <v>112</v>
      </c>
      <c r="B62" s="27" t="s">
        <v>11</v>
      </c>
      <c r="C62" s="35" t="s">
        <v>107</v>
      </c>
      <c r="D62" s="212"/>
      <c r="E62" s="212"/>
      <c r="F62" s="28">
        <f t="shared" si="0"/>
        <v>0</v>
      </c>
    </row>
    <row r="63" spans="1:6">
      <c r="A63" s="27" t="s">
        <v>113</v>
      </c>
      <c r="B63" s="27" t="s">
        <v>11</v>
      </c>
      <c r="C63" s="35" t="s">
        <v>109</v>
      </c>
      <c r="D63" s="212"/>
      <c r="E63" s="212"/>
      <c r="F63" s="28">
        <f t="shared" si="0"/>
        <v>0</v>
      </c>
    </row>
    <row r="64" spans="1:6">
      <c r="A64" s="27" t="s">
        <v>114</v>
      </c>
      <c r="C64" s="34" t="s">
        <v>115</v>
      </c>
      <c r="D64" s="28">
        <f>SUM(D65:D66)</f>
        <v>0</v>
      </c>
      <c r="E64" s="28">
        <f>SUM(E65:E66)</f>
        <v>0</v>
      </c>
      <c r="F64" s="28">
        <f t="shared" si="0"/>
        <v>0</v>
      </c>
    </row>
    <row r="65" spans="1:6">
      <c r="A65" s="27" t="s">
        <v>116</v>
      </c>
      <c r="B65" s="27" t="s">
        <v>11</v>
      </c>
      <c r="C65" s="35" t="s">
        <v>117</v>
      </c>
      <c r="D65" s="212"/>
      <c r="E65" s="212"/>
      <c r="F65" s="28">
        <f t="shared" si="0"/>
        <v>0</v>
      </c>
    </row>
    <row r="66" spans="1:6">
      <c r="A66" s="27" t="s">
        <v>118</v>
      </c>
      <c r="B66" s="27" t="s">
        <v>11</v>
      </c>
      <c r="C66" s="35" t="s">
        <v>119</v>
      </c>
      <c r="D66" s="212"/>
      <c r="E66" s="212"/>
      <c r="F66" s="28">
        <f t="shared" si="0"/>
        <v>0</v>
      </c>
    </row>
    <row r="67" spans="1:6">
      <c r="A67" s="27" t="s">
        <v>120</v>
      </c>
      <c r="C67" s="34" t="s">
        <v>121</v>
      </c>
      <c r="D67" s="28">
        <f>SUM(D68:D69)</f>
        <v>0</v>
      </c>
      <c r="E67" s="28">
        <f>SUM(E68:E69)</f>
        <v>0</v>
      </c>
      <c r="F67" s="28">
        <f t="shared" si="0"/>
        <v>0</v>
      </c>
    </row>
    <row r="68" spans="1:6">
      <c r="A68" s="27" t="s">
        <v>122</v>
      </c>
      <c r="B68" s="27" t="s">
        <v>11</v>
      </c>
      <c r="C68" s="35" t="s">
        <v>123</v>
      </c>
      <c r="D68" s="212"/>
      <c r="E68" s="212"/>
      <c r="F68" s="28">
        <f t="shared" si="0"/>
        <v>0</v>
      </c>
    </row>
    <row r="69" spans="1:6">
      <c r="A69" s="27" t="s">
        <v>124</v>
      </c>
      <c r="B69" s="27" t="s">
        <v>11</v>
      </c>
      <c r="C69" s="35" t="s">
        <v>125</v>
      </c>
      <c r="D69" s="212"/>
      <c r="E69" s="212"/>
      <c r="F69" s="28">
        <f t="shared" ref="F69:F132" si="1">D69-E69</f>
        <v>0</v>
      </c>
    </row>
    <row r="70" spans="1:6">
      <c r="A70" s="27" t="s">
        <v>126</v>
      </c>
      <c r="B70" s="27" t="s">
        <v>11</v>
      </c>
      <c r="C70" s="34" t="s">
        <v>68</v>
      </c>
      <c r="D70" s="212"/>
      <c r="E70" s="212"/>
      <c r="F70" s="28">
        <f t="shared" si="1"/>
        <v>0</v>
      </c>
    </row>
    <row r="71" spans="1:6">
      <c r="A71" s="32" t="s">
        <v>127</v>
      </c>
      <c r="B71" s="32"/>
      <c r="C71" s="32" t="s">
        <v>128</v>
      </c>
      <c r="D71" s="33">
        <f>SUM(D72:D74)+SUM(D79:D83)</f>
        <v>0</v>
      </c>
      <c r="E71" s="33">
        <f>SUM(E72:E74)+SUM(E79:E83)</f>
        <v>0</v>
      </c>
      <c r="F71" s="28">
        <f t="shared" si="1"/>
        <v>0</v>
      </c>
    </row>
    <row r="72" spans="1:6">
      <c r="A72" s="27" t="s">
        <v>129</v>
      </c>
      <c r="B72" s="27" t="s">
        <v>11</v>
      </c>
      <c r="C72" s="34" t="s">
        <v>130</v>
      </c>
      <c r="D72" s="212"/>
      <c r="E72" s="212"/>
      <c r="F72" s="28">
        <f t="shared" si="1"/>
        <v>0</v>
      </c>
    </row>
    <row r="73" spans="1:6">
      <c r="A73" s="27" t="s">
        <v>131</v>
      </c>
      <c r="B73" s="27" t="s">
        <v>11</v>
      </c>
      <c r="C73" s="34" t="s">
        <v>132</v>
      </c>
      <c r="D73" s="212"/>
      <c r="E73" s="212"/>
      <c r="F73" s="28">
        <f t="shared" si="1"/>
        <v>0</v>
      </c>
    </row>
    <row r="74" spans="1:6">
      <c r="A74" s="27" t="s">
        <v>133</v>
      </c>
      <c r="C74" s="34" t="s">
        <v>134</v>
      </c>
      <c r="D74" s="28">
        <f>SUM(D75:D78)</f>
        <v>0</v>
      </c>
      <c r="E74" s="28">
        <f>SUM(E75:E78)</f>
        <v>0</v>
      </c>
      <c r="F74" s="28">
        <f t="shared" si="1"/>
        <v>0</v>
      </c>
    </row>
    <row r="75" spans="1:6">
      <c r="A75" s="27" t="s">
        <v>135</v>
      </c>
      <c r="B75" s="27" t="s">
        <v>11</v>
      </c>
      <c r="C75" s="35" t="s">
        <v>136</v>
      </c>
      <c r="D75" s="212"/>
      <c r="E75" s="212"/>
      <c r="F75" s="28">
        <f t="shared" si="1"/>
        <v>0</v>
      </c>
    </row>
    <row r="76" spans="1:6">
      <c r="A76" s="27" t="s">
        <v>137</v>
      </c>
      <c r="B76" s="27" t="s">
        <v>11</v>
      </c>
      <c r="C76" s="35" t="s">
        <v>138</v>
      </c>
      <c r="D76" s="212"/>
      <c r="E76" s="212"/>
      <c r="F76" s="28">
        <f t="shared" si="1"/>
        <v>0</v>
      </c>
    </row>
    <row r="77" spans="1:6">
      <c r="A77" s="27" t="s">
        <v>139</v>
      </c>
      <c r="B77" s="27" t="s">
        <v>11</v>
      </c>
      <c r="C77" s="35" t="s">
        <v>140</v>
      </c>
      <c r="D77" s="212"/>
      <c r="E77" s="212"/>
      <c r="F77" s="28">
        <f t="shared" si="1"/>
        <v>0</v>
      </c>
    </row>
    <row r="78" spans="1:6">
      <c r="A78" s="27" t="s">
        <v>141</v>
      </c>
      <c r="B78" s="27" t="s">
        <v>11</v>
      </c>
      <c r="C78" s="35" t="s">
        <v>142</v>
      </c>
      <c r="D78" s="212"/>
      <c r="E78" s="212"/>
      <c r="F78" s="28">
        <f t="shared" si="1"/>
        <v>0</v>
      </c>
    </row>
    <row r="79" spans="1:6">
      <c r="A79" s="27" t="s">
        <v>143</v>
      </c>
      <c r="B79" s="27" t="s">
        <v>11</v>
      </c>
      <c r="C79" s="34" t="s">
        <v>144</v>
      </c>
      <c r="D79" s="212"/>
      <c r="E79" s="212"/>
      <c r="F79" s="28">
        <f t="shared" si="1"/>
        <v>0</v>
      </c>
    </row>
    <row r="80" spans="1:6">
      <c r="A80" s="27" t="s">
        <v>145</v>
      </c>
      <c r="B80" s="27" t="s">
        <v>11</v>
      </c>
      <c r="C80" s="34" t="s">
        <v>146</v>
      </c>
      <c r="D80" s="212"/>
      <c r="E80" s="212"/>
      <c r="F80" s="28">
        <f t="shared" si="1"/>
        <v>0</v>
      </c>
    </row>
    <row r="81" spans="1:6">
      <c r="A81" s="27" t="s">
        <v>147</v>
      </c>
      <c r="B81" s="27" t="s">
        <v>11</v>
      </c>
      <c r="C81" s="34" t="s">
        <v>148</v>
      </c>
      <c r="D81" s="212"/>
      <c r="E81" s="212"/>
      <c r="F81" s="28">
        <f t="shared" si="1"/>
        <v>0</v>
      </c>
    </row>
    <row r="82" spans="1:6">
      <c r="A82" s="27" t="s">
        <v>149</v>
      </c>
      <c r="B82" s="27" t="s">
        <v>11</v>
      </c>
      <c r="C82" s="34" t="s">
        <v>150</v>
      </c>
      <c r="D82" s="212"/>
      <c r="E82" s="212"/>
      <c r="F82" s="28">
        <f t="shared" si="1"/>
        <v>0</v>
      </c>
    </row>
    <row r="83" spans="1:6">
      <c r="A83" s="27" t="s">
        <v>151</v>
      </c>
      <c r="B83" s="27" t="s">
        <v>11</v>
      </c>
      <c r="C83" s="34" t="s">
        <v>152</v>
      </c>
      <c r="D83" s="212"/>
      <c r="E83" s="212"/>
      <c r="F83" s="28">
        <f t="shared" si="1"/>
        <v>0</v>
      </c>
    </row>
    <row r="84" spans="1:6">
      <c r="A84" s="32" t="s">
        <v>153</v>
      </c>
      <c r="B84" s="32"/>
      <c r="C84" s="32" t="s">
        <v>154</v>
      </c>
      <c r="D84" s="33">
        <f>D85+D93+D97+D104+D107</f>
        <v>0</v>
      </c>
      <c r="E84" s="33">
        <f>E85+E93+E97+E104+E107</f>
        <v>0</v>
      </c>
      <c r="F84" s="28">
        <f t="shared" si="1"/>
        <v>0</v>
      </c>
    </row>
    <row r="85" spans="1:6">
      <c r="A85" s="27" t="s">
        <v>155</v>
      </c>
      <c r="C85" s="34" t="s">
        <v>156</v>
      </c>
      <c r="D85" s="28">
        <f>D86+D89+D90</f>
        <v>0</v>
      </c>
      <c r="E85" s="28">
        <f>E86+E89+E90</f>
        <v>0</v>
      </c>
      <c r="F85" s="28">
        <f t="shared" si="1"/>
        <v>0</v>
      </c>
    </row>
    <row r="86" spans="1:6">
      <c r="A86" s="27" t="s">
        <v>157</v>
      </c>
      <c r="C86" s="35" t="s">
        <v>158</v>
      </c>
      <c r="D86" s="28">
        <f>SUM(D87:D88)</f>
        <v>0</v>
      </c>
      <c r="E86" s="28">
        <f>SUM(E87:E88)</f>
        <v>0</v>
      </c>
      <c r="F86" s="28">
        <f t="shared" si="1"/>
        <v>0</v>
      </c>
    </row>
    <row r="87" spans="1:6">
      <c r="A87" s="27" t="s">
        <v>159</v>
      </c>
      <c r="B87" s="27" t="s">
        <v>11</v>
      </c>
      <c r="C87" s="37" t="s">
        <v>160</v>
      </c>
      <c r="D87" s="212"/>
      <c r="E87" s="212"/>
      <c r="F87" s="28">
        <f t="shared" si="1"/>
        <v>0</v>
      </c>
    </row>
    <row r="88" spans="1:6">
      <c r="A88" s="27" t="s">
        <v>161</v>
      </c>
      <c r="B88" s="27" t="s">
        <v>11</v>
      </c>
      <c r="C88" s="37" t="s">
        <v>162</v>
      </c>
      <c r="D88" s="212"/>
      <c r="E88" s="212"/>
      <c r="F88" s="28">
        <f t="shared" si="1"/>
        <v>0</v>
      </c>
    </row>
    <row r="89" spans="1:6">
      <c r="A89" s="27" t="s">
        <v>163</v>
      </c>
      <c r="B89" s="27" t="s">
        <v>11</v>
      </c>
      <c r="C89" s="35" t="s">
        <v>164</v>
      </c>
      <c r="D89" s="212"/>
      <c r="E89" s="212"/>
      <c r="F89" s="28">
        <f t="shared" si="1"/>
        <v>0</v>
      </c>
    </row>
    <row r="90" spans="1:6">
      <c r="A90" s="27" t="s">
        <v>165</v>
      </c>
      <c r="C90" s="35" t="s">
        <v>166</v>
      </c>
      <c r="D90" s="28">
        <f>SUM(D91:D92)</f>
        <v>0</v>
      </c>
      <c r="E90" s="28">
        <f>SUM(E91:E92)</f>
        <v>0</v>
      </c>
      <c r="F90" s="28">
        <f t="shared" si="1"/>
        <v>0</v>
      </c>
    </row>
    <row r="91" spans="1:6">
      <c r="A91" s="27" t="s">
        <v>167</v>
      </c>
      <c r="B91" s="27" t="s">
        <v>11</v>
      </c>
      <c r="C91" s="37" t="s">
        <v>168</v>
      </c>
      <c r="D91" s="212"/>
      <c r="E91" s="212"/>
      <c r="F91" s="28">
        <f t="shared" si="1"/>
        <v>0</v>
      </c>
    </row>
    <row r="92" spans="1:6">
      <c r="A92" s="27" t="s">
        <v>169</v>
      </c>
      <c r="B92" s="27" t="s">
        <v>11</v>
      </c>
      <c r="C92" s="37" t="s">
        <v>170</v>
      </c>
      <c r="D92" s="212"/>
      <c r="E92" s="212"/>
      <c r="F92" s="28">
        <f t="shared" si="1"/>
        <v>0</v>
      </c>
    </row>
    <row r="93" spans="1:6">
      <c r="A93" s="27" t="s">
        <v>171</v>
      </c>
      <c r="C93" s="34" t="s">
        <v>172</v>
      </c>
      <c r="D93" s="28">
        <f>D94</f>
        <v>0</v>
      </c>
      <c r="E93" s="28">
        <f>E94</f>
        <v>0</v>
      </c>
      <c r="F93" s="28">
        <f t="shared" si="1"/>
        <v>0</v>
      </c>
    </row>
    <row r="94" spans="1:6">
      <c r="A94" s="27" t="s">
        <v>173</v>
      </c>
      <c r="C94" s="35" t="s">
        <v>174</v>
      </c>
      <c r="D94" s="28">
        <f>SUM(D95:D96)</f>
        <v>0</v>
      </c>
      <c r="E94" s="28">
        <f>SUM(E95:E96)</f>
        <v>0</v>
      </c>
      <c r="F94" s="28">
        <f t="shared" si="1"/>
        <v>0</v>
      </c>
    </row>
    <row r="95" spans="1:6">
      <c r="A95" s="27" t="s">
        <v>175</v>
      </c>
      <c r="B95" s="27" t="s">
        <v>11</v>
      </c>
      <c r="C95" s="37" t="s">
        <v>176</v>
      </c>
      <c r="D95" s="212"/>
      <c r="E95" s="212"/>
      <c r="F95" s="28">
        <f t="shared" si="1"/>
        <v>0</v>
      </c>
    </row>
    <row r="96" spans="1:6">
      <c r="A96" s="27" t="s">
        <v>177</v>
      </c>
      <c r="B96" s="27" t="s">
        <v>11</v>
      </c>
      <c r="C96" s="37" t="s">
        <v>178</v>
      </c>
      <c r="D96" s="212"/>
      <c r="E96" s="212"/>
      <c r="F96" s="28">
        <f t="shared" si="1"/>
        <v>0</v>
      </c>
    </row>
    <row r="97" spans="1:6">
      <c r="A97" s="27" t="s">
        <v>179</v>
      </c>
      <c r="C97" s="34" t="s">
        <v>180</v>
      </c>
      <c r="D97" s="28">
        <f>D98+D101</f>
        <v>0</v>
      </c>
      <c r="E97" s="28">
        <f>E98+E101</f>
        <v>0</v>
      </c>
      <c r="F97" s="28">
        <f t="shared" si="1"/>
        <v>0</v>
      </c>
    </row>
    <row r="98" spans="1:6">
      <c r="A98" s="27" t="s">
        <v>181</v>
      </c>
      <c r="C98" s="35" t="s">
        <v>182</v>
      </c>
      <c r="D98" s="28">
        <f>SUM(D99:D100)</f>
        <v>0</v>
      </c>
      <c r="E98" s="28">
        <f>SUM(E99:E100)</f>
        <v>0</v>
      </c>
      <c r="F98" s="28">
        <f t="shared" si="1"/>
        <v>0</v>
      </c>
    </row>
    <row r="99" spans="1:6">
      <c r="A99" s="27" t="s">
        <v>183</v>
      </c>
      <c r="B99" s="27" t="s">
        <v>11</v>
      </c>
      <c r="C99" s="37" t="s">
        <v>184</v>
      </c>
      <c r="D99" s="212"/>
      <c r="E99" s="212"/>
      <c r="F99" s="28">
        <f t="shared" si="1"/>
        <v>0</v>
      </c>
    </row>
    <row r="100" spans="1:6">
      <c r="A100" s="27" t="s">
        <v>185</v>
      </c>
      <c r="B100" s="27" t="s">
        <v>11</v>
      </c>
      <c r="C100" s="37" t="s">
        <v>186</v>
      </c>
      <c r="D100" s="212"/>
      <c r="E100" s="212"/>
      <c r="F100" s="28">
        <f t="shared" si="1"/>
        <v>0</v>
      </c>
    </row>
    <row r="101" spans="1:6">
      <c r="A101" s="27" t="s">
        <v>187</v>
      </c>
      <c r="C101" s="35" t="s">
        <v>188</v>
      </c>
      <c r="D101" s="28">
        <f>SUM(D102:D103)</f>
        <v>0</v>
      </c>
      <c r="E101" s="28">
        <f>SUM(E102:E103)</f>
        <v>0</v>
      </c>
      <c r="F101" s="28">
        <f t="shared" si="1"/>
        <v>0</v>
      </c>
    </row>
    <row r="102" spans="1:6">
      <c r="A102" s="27" t="s">
        <v>189</v>
      </c>
      <c r="B102" s="27" t="s">
        <v>11</v>
      </c>
      <c r="C102" s="37" t="s">
        <v>190</v>
      </c>
      <c r="D102" s="212"/>
      <c r="E102" s="212"/>
      <c r="F102" s="28">
        <f t="shared" si="1"/>
        <v>0</v>
      </c>
    </row>
    <row r="103" spans="1:6">
      <c r="A103" s="27" t="s">
        <v>191</v>
      </c>
      <c r="B103" s="27" t="s">
        <v>11</v>
      </c>
      <c r="C103" s="37" t="s">
        <v>192</v>
      </c>
      <c r="D103" s="212"/>
      <c r="E103" s="212"/>
      <c r="F103" s="28">
        <f t="shared" si="1"/>
        <v>0</v>
      </c>
    </row>
    <row r="104" spans="1:6">
      <c r="A104" s="27" t="s">
        <v>193</v>
      </c>
      <c r="C104" s="34" t="s">
        <v>194</v>
      </c>
      <c r="D104" s="28">
        <f>SUM(D105:D106)</f>
        <v>0</v>
      </c>
      <c r="E104" s="28">
        <f>SUM(E105:E106)</f>
        <v>0</v>
      </c>
      <c r="F104" s="28">
        <f t="shared" si="1"/>
        <v>0</v>
      </c>
    </row>
    <row r="105" spans="1:6">
      <c r="A105" s="27" t="s">
        <v>195</v>
      </c>
      <c r="B105" s="27" t="s">
        <v>11</v>
      </c>
      <c r="C105" s="35" t="s">
        <v>196</v>
      </c>
      <c r="D105" s="212"/>
      <c r="E105" s="212"/>
      <c r="F105" s="28">
        <f t="shared" si="1"/>
        <v>0</v>
      </c>
    </row>
    <row r="106" spans="1:6">
      <c r="A106" s="27" t="s">
        <v>197</v>
      </c>
      <c r="B106" s="27" t="s">
        <v>11</v>
      </c>
      <c r="C106" s="35" t="s">
        <v>198</v>
      </c>
      <c r="D106" s="212"/>
      <c r="E106" s="212"/>
      <c r="F106" s="28">
        <f t="shared" si="1"/>
        <v>0</v>
      </c>
    </row>
    <row r="107" spans="1:6">
      <c r="A107" s="27" t="s">
        <v>199</v>
      </c>
      <c r="C107" s="34" t="s">
        <v>200</v>
      </c>
      <c r="D107" s="28">
        <f>SUM(D108:D109)</f>
        <v>0</v>
      </c>
      <c r="E107" s="28">
        <f>SUM(E108:E109)</f>
        <v>0</v>
      </c>
      <c r="F107" s="28">
        <f t="shared" si="1"/>
        <v>0</v>
      </c>
    </row>
    <row r="108" spans="1:6">
      <c r="A108" s="27" t="s">
        <v>201</v>
      </c>
      <c r="B108" s="27" t="s">
        <v>11</v>
      </c>
      <c r="C108" s="35" t="s">
        <v>202</v>
      </c>
      <c r="D108" s="212"/>
      <c r="E108" s="212"/>
      <c r="F108" s="28">
        <f t="shared" si="1"/>
        <v>0</v>
      </c>
    </row>
    <row r="109" spans="1:6">
      <c r="A109" s="27" t="s">
        <v>203</v>
      </c>
      <c r="B109" s="27" t="s">
        <v>11</v>
      </c>
      <c r="C109" s="35" t="s">
        <v>204</v>
      </c>
      <c r="D109" s="212"/>
      <c r="E109" s="212"/>
      <c r="F109" s="28">
        <f t="shared" si="1"/>
        <v>0</v>
      </c>
    </row>
    <row r="110" spans="1:6">
      <c r="A110" s="32" t="s">
        <v>205</v>
      </c>
      <c r="B110" s="32"/>
      <c r="C110" s="32" t="s">
        <v>206</v>
      </c>
      <c r="D110" s="33">
        <f>SUM(D111:D116)+D119+D122</f>
        <v>0</v>
      </c>
      <c r="E110" s="33">
        <f>SUM(E111:E116)+E119+E122</f>
        <v>0</v>
      </c>
      <c r="F110" s="28">
        <f t="shared" si="1"/>
        <v>0</v>
      </c>
    </row>
    <row r="111" spans="1:6">
      <c r="A111" s="27" t="s">
        <v>207</v>
      </c>
      <c r="B111" s="27" t="s">
        <v>11</v>
      </c>
      <c r="C111" s="34" t="s">
        <v>208</v>
      </c>
      <c r="D111" s="212"/>
      <c r="E111" s="212"/>
      <c r="F111" s="28">
        <f t="shared" si="1"/>
        <v>0</v>
      </c>
    </row>
    <row r="112" spans="1:6">
      <c r="A112" s="27" t="s">
        <v>209</v>
      </c>
      <c r="B112" s="27" t="s">
        <v>11</v>
      </c>
      <c r="C112" s="34" t="s">
        <v>210</v>
      </c>
      <c r="D112" s="212"/>
      <c r="E112" s="212"/>
      <c r="F112" s="28">
        <f t="shared" si="1"/>
        <v>0</v>
      </c>
    </row>
    <row r="113" spans="1:6">
      <c r="A113" s="27" t="s">
        <v>211</v>
      </c>
      <c r="B113" s="27" t="s">
        <v>11</v>
      </c>
      <c r="C113" s="34" t="s">
        <v>212</v>
      </c>
      <c r="D113" s="212"/>
      <c r="E113" s="212"/>
      <c r="F113" s="28">
        <f t="shared" si="1"/>
        <v>0</v>
      </c>
    </row>
    <row r="114" spans="1:6">
      <c r="A114" s="27" t="s">
        <v>213</v>
      </c>
      <c r="B114" s="27" t="s">
        <v>11</v>
      </c>
      <c r="C114" s="34" t="s">
        <v>214</v>
      </c>
      <c r="D114" s="212"/>
      <c r="E114" s="212"/>
      <c r="F114" s="28">
        <f t="shared" si="1"/>
        <v>0</v>
      </c>
    </row>
    <row r="115" spans="1:6">
      <c r="A115" s="27" t="s">
        <v>215</v>
      </c>
      <c r="B115" s="27" t="s">
        <v>11</v>
      </c>
      <c r="C115" s="34" t="s">
        <v>216</v>
      </c>
      <c r="D115" s="212"/>
      <c r="E115" s="212"/>
      <c r="F115" s="28">
        <f t="shared" si="1"/>
        <v>0</v>
      </c>
    </row>
    <row r="116" spans="1:6">
      <c r="A116" s="27" t="s">
        <v>217</v>
      </c>
      <c r="C116" s="34" t="s">
        <v>218</v>
      </c>
      <c r="D116" s="28">
        <f>SUM(D117:D118)</f>
        <v>0</v>
      </c>
      <c r="E116" s="28">
        <f>SUM(E117:E118)</f>
        <v>0</v>
      </c>
      <c r="F116" s="28">
        <f t="shared" si="1"/>
        <v>0</v>
      </c>
    </row>
    <row r="117" spans="1:6">
      <c r="A117" s="27" t="s">
        <v>219</v>
      </c>
      <c r="B117" s="27" t="s">
        <v>11</v>
      </c>
      <c r="C117" s="35" t="s">
        <v>220</v>
      </c>
      <c r="D117" s="212"/>
      <c r="E117" s="212"/>
      <c r="F117" s="28">
        <f t="shared" si="1"/>
        <v>0</v>
      </c>
    </row>
    <row r="118" spans="1:6">
      <c r="A118" s="27" t="s">
        <v>221</v>
      </c>
      <c r="B118" s="27" t="s">
        <v>11</v>
      </c>
      <c r="C118" s="35" t="s">
        <v>222</v>
      </c>
      <c r="D118" s="212"/>
      <c r="E118" s="212"/>
      <c r="F118" s="28">
        <f t="shared" si="1"/>
        <v>0</v>
      </c>
    </row>
    <row r="119" spans="1:6">
      <c r="A119" s="27" t="s">
        <v>223</v>
      </c>
      <c r="C119" s="34" t="s">
        <v>121</v>
      </c>
      <c r="D119" s="28">
        <f>SUM(D120:D121)</f>
        <v>0</v>
      </c>
      <c r="E119" s="28">
        <f>SUM(E120:E121)</f>
        <v>0</v>
      </c>
      <c r="F119" s="28">
        <f t="shared" si="1"/>
        <v>0</v>
      </c>
    </row>
    <row r="120" spans="1:6">
      <c r="A120" s="27" t="s">
        <v>224</v>
      </c>
      <c r="B120" s="27" t="s">
        <v>11</v>
      </c>
      <c r="C120" s="35" t="s">
        <v>225</v>
      </c>
      <c r="D120" s="212"/>
      <c r="E120" s="212"/>
      <c r="F120" s="28">
        <f t="shared" si="1"/>
        <v>0</v>
      </c>
    </row>
    <row r="121" spans="1:6">
      <c r="A121" s="27" t="s">
        <v>226</v>
      </c>
      <c r="B121" s="27" t="s">
        <v>11</v>
      </c>
      <c r="C121" s="35" t="s">
        <v>227</v>
      </c>
      <c r="D121" s="212"/>
      <c r="E121" s="212"/>
      <c r="F121" s="28">
        <f t="shared" si="1"/>
        <v>0</v>
      </c>
    </row>
    <row r="122" spans="1:6">
      <c r="A122" s="27" t="s">
        <v>228</v>
      </c>
      <c r="C122" s="34" t="s">
        <v>68</v>
      </c>
      <c r="D122" s="38">
        <f>SUM(D123:D124)</f>
        <v>0</v>
      </c>
      <c r="E122" s="38">
        <f>SUM(E123:E124)</f>
        <v>0</v>
      </c>
      <c r="F122" s="28">
        <f t="shared" si="1"/>
        <v>0</v>
      </c>
    </row>
    <row r="123" spans="1:6">
      <c r="A123" s="27" t="s">
        <v>229</v>
      </c>
      <c r="B123" s="27" t="s">
        <v>11</v>
      </c>
      <c r="C123" s="34" t="s">
        <v>70</v>
      </c>
      <c r="D123" s="212"/>
      <c r="E123" s="212"/>
      <c r="F123" s="28">
        <f t="shared" si="1"/>
        <v>0</v>
      </c>
    </row>
    <row r="124" spans="1:6">
      <c r="A124" s="27" t="s">
        <v>230</v>
      </c>
      <c r="B124" s="27" t="s">
        <v>11</v>
      </c>
      <c r="C124" s="34" t="s">
        <v>72</v>
      </c>
      <c r="D124" s="212"/>
      <c r="E124" s="212"/>
      <c r="F124" s="28">
        <f t="shared" si="1"/>
        <v>0</v>
      </c>
    </row>
    <row r="125" spans="1:6">
      <c r="A125" s="32" t="s">
        <v>231</v>
      </c>
      <c r="B125" s="32"/>
      <c r="C125" s="32" t="s">
        <v>232</v>
      </c>
      <c r="D125" s="33">
        <f>D126+D132+D141+D142+D145+D146+D147+D150</f>
        <v>0</v>
      </c>
      <c r="E125" s="33">
        <f>E126+E132+E141+E142+E145+E146+E147+E150</f>
        <v>0</v>
      </c>
      <c r="F125" s="28">
        <f t="shared" si="1"/>
        <v>0</v>
      </c>
    </row>
    <row r="126" spans="1:6">
      <c r="A126" s="27" t="s">
        <v>233</v>
      </c>
      <c r="C126" s="34" t="s">
        <v>234</v>
      </c>
      <c r="D126" s="28">
        <f>D127+D130+D131</f>
        <v>0</v>
      </c>
      <c r="E126" s="28">
        <f>E127+E130+E131</f>
        <v>0</v>
      </c>
      <c r="F126" s="28">
        <f t="shared" si="1"/>
        <v>0</v>
      </c>
    </row>
    <row r="127" spans="1:6">
      <c r="A127" s="27" t="s">
        <v>235</v>
      </c>
      <c r="C127" s="35" t="s">
        <v>236</v>
      </c>
      <c r="D127" s="28">
        <f>SUM(D128:D129)</f>
        <v>0</v>
      </c>
      <c r="E127" s="28">
        <f>SUM(E128:E129)</f>
        <v>0</v>
      </c>
      <c r="F127" s="28">
        <f t="shared" si="1"/>
        <v>0</v>
      </c>
    </row>
    <row r="128" spans="1:6">
      <c r="A128" s="27" t="s">
        <v>237</v>
      </c>
      <c r="B128" s="27" t="s">
        <v>11</v>
      </c>
      <c r="C128" s="37" t="s">
        <v>238</v>
      </c>
      <c r="D128" s="212"/>
      <c r="E128" s="212"/>
      <c r="F128" s="28">
        <f t="shared" si="1"/>
        <v>0</v>
      </c>
    </row>
    <row r="129" spans="1:6">
      <c r="A129" s="27" t="s">
        <v>239</v>
      </c>
      <c r="B129" s="27" t="s">
        <v>11</v>
      </c>
      <c r="C129" s="37" t="s">
        <v>240</v>
      </c>
      <c r="D129" s="212"/>
      <c r="E129" s="212"/>
      <c r="F129" s="28">
        <f t="shared" si="1"/>
        <v>0</v>
      </c>
    </row>
    <row r="130" spans="1:6">
      <c r="A130" s="27" t="s">
        <v>241</v>
      </c>
      <c r="B130" s="27" t="s">
        <v>11</v>
      </c>
      <c r="C130" s="35" t="s">
        <v>98</v>
      </c>
      <c r="D130" s="212"/>
      <c r="E130" s="212"/>
      <c r="F130" s="28">
        <f t="shared" si="1"/>
        <v>0</v>
      </c>
    </row>
    <row r="131" spans="1:6">
      <c r="A131" s="27" t="s">
        <v>242</v>
      </c>
      <c r="B131" s="27" t="s">
        <v>11</v>
      </c>
      <c r="C131" s="35" t="s">
        <v>243</v>
      </c>
      <c r="D131" s="212"/>
      <c r="E131" s="212"/>
      <c r="F131" s="28">
        <f t="shared" si="1"/>
        <v>0</v>
      </c>
    </row>
    <row r="132" spans="1:6">
      <c r="A132" s="27" t="s">
        <v>244</v>
      </c>
      <c r="C132" s="34" t="s">
        <v>245</v>
      </c>
      <c r="D132" s="28">
        <f>D133+D136</f>
        <v>0</v>
      </c>
      <c r="E132" s="28">
        <f>E133+E136</f>
        <v>0</v>
      </c>
      <c r="F132" s="28">
        <f t="shared" si="1"/>
        <v>0</v>
      </c>
    </row>
    <row r="133" spans="1:6">
      <c r="A133" s="27" t="s">
        <v>246</v>
      </c>
      <c r="C133" s="35" t="s">
        <v>247</v>
      </c>
      <c r="D133" s="28">
        <f>SUM(D134:D135)</f>
        <v>0</v>
      </c>
      <c r="E133" s="28">
        <f>SUM(E134:E135)</f>
        <v>0</v>
      </c>
      <c r="F133" s="28">
        <f t="shared" ref="F133:F196" si="2">D133-E133</f>
        <v>0</v>
      </c>
    </row>
    <row r="134" spans="1:6">
      <c r="A134" s="27" t="s">
        <v>248</v>
      </c>
      <c r="B134" s="27" t="s">
        <v>11</v>
      </c>
      <c r="C134" s="37" t="s">
        <v>249</v>
      </c>
      <c r="D134" s="212"/>
      <c r="E134" s="212"/>
      <c r="F134" s="28">
        <f t="shared" si="2"/>
        <v>0</v>
      </c>
    </row>
    <row r="135" spans="1:6">
      <c r="A135" s="27" t="s">
        <v>250</v>
      </c>
      <c r="B135" s="27" t="s">
        <v>11</v>
      </c>
      <c r="C135" s="37" t="s">
        <v>251</v>
      </c>
      <c r="D135" s="212"/>
      <c r="E135" s="212"/>
      <c r="F135" s="28">
        <f t="shared" si="2"/>
        <v>0</v>
      </c>
    </row>
    <row r="136" spans="1:6">
      <c r="A136" s="27" t="s">
        <v>252</v>
      </c>
      <c r="C136" s="35" t="s">
        <v>253</v>
      </c>
      <c r="D136" s="28">
        <f>SUM(D137:D141)</f>
        <v>0</v>
      </c>
      <c r="E136" s="28">
        <f>SUM(E137:E141)</f>
        <v>0</v>
      </c>
      <c r="F136" s="28">
        <f t="shared" si="2"/>
        <v>0</v>
      </c>
    </row>
    <row r="137" spans="1:6">
      <c r="A137" s="27" t="s">
        <v>254</v>
      </c>
      <c r="B137" s="27" t="s">
        <v>11</v>
      </c>
      <c r="C137" s="37" t="s">
        <v>255</v>
      </c>
      <c r="D137" s="212"/>
      <c r="E137" s="212"/>
      <c r="F137" s="28">
        <f t="shared" si="2"/>
        <v>0</v>
      </c>
    </row>
    <row r="138" spans="1:6">
      <c r="A138" s="27" t="s">
        <v>256</v>
      </c>
      <c r="B138" s="27" t="s">
        <v>11</v>
      </c>
      <c r="C138" s="37" t="s">
        <v>257</v>
      </c>
      <c r="D138" s="212"/>
      <c r="E138" s="212"/>
      <c r="F138" s="28">
        <f t="shared" si="2"/>
        <v>0</v>
      </c>
    </row>
    <row r="139" spans="1:6">
      <c r="A139" s="27" t="s">
        <v>258</v>
      </c>
      <c r="B139" s="27" t="s">
        <v>11</v>
      </c>
      <c r="C139" s="37" t="s">
        <v>259</v>
      </c>
      <c r="D139" s="212"/>
      <c r="E139" s="212"/>
      <c r="F139" s="28">
        <f t="shared" si="2"/>
        <v>0</v>
      </c>
    </row>
    <row r="140" spans="1:6">
      <c r="A140" s="27" t="s">
        <v>260</v>
      </c>
      <c r="B140" s="27" t="s">
        <v>11</v>
      </c>
      <c r="C140" s="37" t="s">
        <v>261</v>
      </c>
      <c r="D140" s="212"/>
      <c r="E140" s="212"/>
      <c r="F140" s="28">
        <f t="shared" si="2"/>
        <v>0</v>
      </c>
    </row>
    <row r="141" spans="1:6">
      <c r="A141" s="27" t="s">
        <v>262</v>
      </c>
      <c r="B141" s="27" t="s">
        <v>11</v>
      </c>
      <c r="C141" s="34" t="s">
        <v>263</v>
      </c>
      <c r="D141" s="212"/>
      <c r="E141" s="212"/>
      <c r="F141" s="28">
        <f t="shared" si="2"/>
        <v>0</v>
      </c>
    </row>
    <row r="142" spans="1:6">
      <c r="A142" s="27" t="s">
        <v>264</v>
      </c>
      <c r="C142" s="34" t="s">
        <v>265</v>
      </c>
      <c r="D142" s="28">
        <f>SUM(D143:D144)</f>
        <v>0</v>
      </c>
      <c r="E142" s="28">
        <f>SUM(E143:E144)</f>
        <v>0</v>
      </c>
      <c r="F142" s="28">
        <f t="shared" si="2"/>
        <v>0</v>
      </c>
    </row>
    <row r="143" spans="1:6">
      <c r="A143" s="27" t="s">
        <v>266</v>
      </c>
      <c r="B143" s="27" t="s">
        <v>11</v>
      </c>
      <c r="C143" s="35" t="s">
        <v>267</v>
      </c>
      <c r="D143" s="212"/>
      <c r="E143" s="212"/>
      <c r="F143" s="28">
        <f t="shared" si="2"/>
        <v>0</v>
      </c>
    </row>
    <row r="144" spans="1:6">
      <c r="A144" s="27" t="s">
        <v>268</v>
      </c>
      <c r="B144" s="27" t="s">
        <v>11</v>
      </c>
      <c r="C144" s="35" t="s">
        <v>269</v>
      </c>
      <c r="D144" s="212"/>
      <c r="E144" s="212"/>
      <c r="F144" s="28">
        <f t="shared" si="2"/>
        <v>0</v>
      </c>
    </row>
    <row r="145" spans="1:6">
      <c r="A145" s="27" t="s">
        <v>270</v>
      </c>
      <c r="B145" s="27" t="s">
        <v>11</v>
      </c>
      <c r="C145" s="34" t="s">
        <v>271</v>
      </c>
      <c r="D145" s="212"/>
      <c r="E145" s="212"/>
      <c r="F145" s="28">
        <f t="shared" si="2"/>
        <v>0</v>
      </c>
    </row>
    <row r="146" spans="1:6">
      <c r="A146" s="27" t="s">
        <v>272</v>
      </c>
      <c r="B146" s="27" t="s">
        <v>11</v>
      </c>
      <c r="C146" s="34" t="s">
        <v>273</v>
      </c>
      <c r="D146" s="212"/>
      <c r="E146" s="212"/>
      <c r="F146" s="28">
        <f t="shared" si="2"/>
        <v>0</v>
      </c>
    </row>
    <row r="147" spans="1:6">
      <c r="A147" s="27" t="s">
        <v>274</v>
      </c>
      <c r="C147" s="34" t="s">
        <v>275</v>
      </c>
      <c r="D147" s="28">
        <f>SUM(D148:D149)</f>
        <v>0</v>
      </c>
      <c r="E147" s="28">
        <f>SUM(E148:E149)</f>
        <v>0</v>
      </c>
      <c r="F147" s="28">
        <f t="shared" si="2"/>
        <v>0</v>
      </c>
    </row>
    <row r="148" spans="1:6">
      <c r="A148" s="27" t="s">
        <v>276</v>
      </c>
      <c r="B148" s="27" t="s">
        <v>11</v>
      </c>
      <c r="C148" s="35" t="s">
        <v>277</v>
      </c>
      <c r="D148" s="212"/>
      <c r="E148" s="212"/>
      <c r="F148" s="28">
        <f t="shared" si="2"/>
        <v>0</v>
      </c>
    </row>
    <row r="149" spans="1:6">
      <c r="A149" s="27" t="s">
        <v>278</v>
      </c>
      <c r="B149" s="27" t="s">
        <v>11</v>
      </c>
      <c r="C149" s="35" t="s">
        <v>279</v>
      </c>
      <c r="D149" s="212"/>
      <c r="E149" s="212"/>
      <c r="F149" s="28">
        <f t="shared" si="2"/>
        <v>0</v>
      </c>
    </row>
    <row r="150" spans="1:6">
      <c r="A150" s="27" t="s">
        <v>280</v>
      </c>
      <c r="C150" s="34" t="s">
        <v>68</v>
      </c>
      <c r="D150" s="38">
        <f>SUM(D151:D152)</f>
        <v>0</v>
      </c>
      <c r="E150" s="38">
        <f>SUM(E151:E152)</f>
        <v>0</v>
      </c>
      <c r="F150" s="28">
        <f t="shared" si="2"/>
        <v>0</v>
      </c>
    </row>
    <row r="151" spans="1:6">
      <c r="A151" s="27" t="s">
        <v>281</v>
      </c>
      <c r="B151" s="27" t="s">
        <v>11</v>
      </c>
      <c r="C151" s="34" t="s">
        <v>70</v>
      </c>
      <c r="D151" s="212"/>
      <c r="E151" s="212"/>
      <c r="F151" s="28">
        <f t="shared" si="2"/>
        <v>0</v>
      </c>
    </row>
    <row r="152" spans="1:6">
      <c r="A152" s="27" t="s">
        <v>282</v>
      </c>
      <c r="B152" s="27" t="s">
        <v>11</v>
      </c>
      <c r="C152" s="34" t="s">
        <v>72</v>
      </c>
      <c r="D152" s="212"/>
      <c r="E152" s="212"/>
      <c r="F152" s="28">
        <f t="shared" si="2"/>
        <v>0</v>
      </c>
    </row>
    <row r="153" spans="1:6">
      <c r="A153" s="32" t="s">
        <v>283</v>
      </c>
      <c r="B153" s="32"/>
      <c r="C153" s="32" t="s">
        <v>284</v>
      </c>
      <c r="D153" s="33">
        <f>SUM(D154:D155)</f>
        <v>0</v>
      </c>
      <c r="E153" s="33">
        <f>SUM(E154:E155)</f>
        <v>0</v>
      </c>
      <c r="F153" s="28">
        <f t="shared" si="2"/>
        <v>0</v>
      </c>
    </row>
    <row r="154" spans="1:6">
      <c r="A154" s="27" t="s">
        <v>285</v>
      </c>
      <c r="B154" s="27" t="s">
        <v>11</v>
      </c>
      <c r="C154" s="34" t="s">
        <v>286</v>
      </c>
      <c r="D154" s="212"/>
      <c r="E154" s="212"/>
      <c r="F154" s="28">
        <f t="shared" si="2"/>
        <v>0</v>
      </c>
    </row>
    <row r="155" spans="1:6">
      <c r="A155" s="27" t="s">
        <v>287</v>
      </c>
      <c r="B155" s="27" t="s">
        <v>11</v>
      </c>
      <c r="C155" s="34" t="s">
        <v>288</v>
      </c>
      <c r="D155" s="212"/>
      <c r="E155" s="212"/>
      <c r="F155" s="28">
        <f t="shared" si="2"/>
        <v>0</v>
      </c>
    </row>
    <row r="156" spans="1:6">
      <c r="A156" s="32" t="s">
        <v>289</v>
      </c>
      <c r="B156" s="32"/>
      <c r="C156" s="32" t="s">
        <v>290</v>
      </c>
      <c r="D156" s="33">
        <f>SUM(D157:D164)</f>
        <v>0</v>
      </c>
      <c r="E156" s="33">
        <f>SUM(E157:E164)</f>
        <v>0</v>
      </c>
      <c r="F156" s="28">
        <f t="shared" si="2"/>
        <v>0</v>
      </c>
    </row>
    <row r="157" spans="1:6">
      <c r="A157" s="27" t="s">
        <v>291</v>
      </c>
      <c r="B157" s="27" t="s">
        <v>11</v>
      </c>
      <c r="C157" s="34" t="s">
        <v>292</v>
      </c>
      <c r="D157" s="212"/>
      <c r="E157" s="212"/>
      <c r="F157" s="28">
        <f t="shared" si="2"/>
        <v>0</v>
      </c>
    </row>
    <row r="158" spans="1:6">
      <c r="A158" s="27" t="s">
        <v>293</v>
      </c>
      <c r="B158" s="27" t="s">
        <v>11</v>
      </c>
      <c r="C158" s="34" t="s">
        <v>294</v>
      </c>
      <c r="D158" s="212"/>
      <c r="E158" s="212"/>
      <c r="F158" s="28">
        <f t="shared" si="2"/>
        <v>0</v>
      </c>
    </row>
    <row r="159" spans="1:6">
      <c r="A159" s="27" t="s">
        <v>295</v>
      </c>
      <c r="B159" s="27" t="s">
        <v>11</v>
      </c>
      <c r="C159" s="34" t="s">
        <v>296</v>
      </c>
      <c r="D159" s="212"/>
      <c r="E159" s="212"/>
      <c r="F159" s="28">
        <f t="shared" si="2"/>
        <v>0</v>
      </c>
    </row>
    <row r="160" spans="1:6">
      <c r="A160" s="27" t="s">
        <v>297</v>
      </c>
      <c r="B160" s="27" t="s">
        <v>11</v>
      </c>
      <c r="C160" s="34" t="s">
        <v>298</v>
      </c>
      <c r="D160" s="212"/>
      <c r="E160" s="212"/>
      <c r="F160" s="28">
        <f t="shared" si="2"/>
        <v>0</v>
      </c>
    </row>
    <row r="161" spans="1:6">
      <c r="A161" s="27" t="s">
        <v>299</v>
      </c>
      <c r="B161" s="27" t="s">
        <v>11</v>
      </c>
      <c r="C161" s="34" t="s">
        <v>300</v>
      </c>
      <c r="D161" s="212"/>
      <c r="E161" s="212"/>
      <c r="F161" s="28">
        <f t="shared" si="2"/>
        <v>0</v>
      </c>
    </row>
    <row r="162" spans="1:6">
      <c r="A162" s="27" t="s">
        <v>301</v>
      </c>
      <c r="B162" s="27" t="s">
        <v>11</v>
      </c>
      <c r="C162" s="34" t="s">
        <v>302</v>
      </c>
      <c r="D162" s="212"/>
      <c r="E162" s="212"/>
      <c r="F162" s="28">
        <f t="shared" si="2"/>
        <v>0</v>
      </c>
    </row>
    <row r="163" spans="1:6">
      <c r="A163" s="27" t="s">
        <v>303</v>
      </c>
      <c r="B163" s="27" t="s">
        <v>11</v>
      </c>
      <c r="C163" s="34" t="s">
        <v>304</v>
      </c>
      <c r="D163" s="212"/>
      <c r="E163" s="212"/>
      <c r="F163" s="28">
        <f t="shared" si="2"/>
        <v>0</v>
      </c>
    </row>
    <row r="164" spans="1:6">
      <c r="A164" s="27" t="s">
        <v>305</v>
      </c>
      <c r="B164" s="27" t="s">
        <v>11</v>
      </c>
      <c r="C164" s="34" t="s">
        <v>306</v>
      </c>
      <c r="D164" s="212"/>
      <c r="E164" s="212"/>
      <c r="F164" s="28">
        <f t="shared" si="2"/>
        <v>0</v>
      </c>
    </row>
    <row r="165" spans="1:6">
      <c r="A165" s="32" t="s">
        <v>307</v>
      </c>
      <c r="B165" s="32"/>
      <c r="C165" s="32" t="s">
        <v>308</v>
      </c>
      <c r="D165" s="33">
        <f>D166+D167+D172+D175+D181</f>
        <v>0</v>
      </c>
      <c r="E165" s="33">
        <f>E166+E167+E172+E175+E181</f>
        <v>0</v>
      </c>
      <c r="F165" s="28">
        <f t="shared" si="2"/>
        <v>0</v>
      </c>
    </row>
    <row r="166" spans="1:6">
      <c r="A166" s="27" t="s">
        <v>309</v>
      </c>
      <c r="B166" s="27" t="s">
        <v>11</v>
      </c>
      <c r="C166" s="34" t="s">
        <v>310</v>
      </c>
      <c r="D166" s="212"/>
      <c r="E166" s="212"/>
      <c r="F166" s="28">
        <f t="shared" si="2"/>
        <v>0</v>
      </c>
    </row>
    <row r="167" spans="1:6">
      <c r="A167" s="27" t="s">
        <v>311</v>
      </c>
      <c r="C167" s="34" t="s">
        <v>312</v>
      </c>
      <c r="D167" s="28">
        <f>SUM(D168:D171)</f>
        <v>0</v>
      </c>
      <c r="E167" s="28">
        <f>SUM(E168:E171)</f>
        <v>0</v>
      </c>
      <c r="F167" s="28">
        <f t="shared" si="2"/>
        <v>0</v>
      </c>
    </row>
    <row r="168" spans="1:6">
      <c r="A168" s="27" t="s">
        <v>313</v>
      </c>
      <c r="B168" s="27" t="s">
        <v>11</v>
      </c>
      <c r="C168" s="35" t="s">
        <v>314</v>
      </c>
      <c r="D168" s="212"/>
      <c r="E168" s="212"/>
      <c r="F168" s="28">
        <f t="shared" si="2"/>
        <v>0</v>
      </c>
    </row>
    <row r="169" spans="1:6">
      <c r="A169" s="27" t="s">
        <v>315</v>
      </c>
      <c r="B169" s="27" t="s">
        <v>11</v>
      </c>
      <c r="C169" s="35" t="s">
        <v>316</v>
      </c>
      <c r="D169" s="212"/>
      <c r="E169" s="212"/>
      <c r="F169" s="28">
        <f t="shared" si="2"/>
        <v>0</v>
      </c>
    </row>
    <row r="170" spans="1:6">
      <c r="A170" s="27" t="s">
        <v>317</v>
      </c>
      <c r="B170" s="27" t="s">
        <v>11</v>
      </c>
      <c r="C170" s="35" t="s">
        <v>318</v>
      </c>
      <c r="D170" s="212"/>
      <c r="E170" s="212"/>
      <c r="F170" s="28">
        <f t="shared" si="2"/>
        <v>0</v>
      </c>
    </row>
    <row r="171" spans="1:6">
      <c r="A171" s="27" t="s">
        <v>319</v>
      </c>
      <c r="B171" s="27" t="s">
        <v>11</v>
      </c>
      <c r="C171" s="35" t="s">
        <v>320</v>
      </c>
      <c r="D171" s="212"/>
      <c r="E171" s="212"/>
      <c r="F171" s="28">
        <f t="shared" si="2"/>
        <v>0</v>
      </c>
    </row>
    <row r="172" spans="1:6">
      <c r="A172" s="27" t="s">
        <v>321</v>
      </c>
      <c r="C172" s="34" t="s">
        <v>322</v>
      </c>
      <c r="D172" s="28">
        <f>SUM(D173:D174)</f>
        <v>0</v>
      </c>
      <c r="E172" s="28">
        <f>SUM(E173:E174)</f>
        <v>0</v>
      </c>
      <c r="F172" s="28">
        <f t="shared" si="2"/>
        <v>0</v>
      </c>
    </row>
    <row r="173" spans="1:6">
      <c r="A173" s="27" t="s">
        <v>323</v>
      </c>
      <c r="B173" s="27" t="s">
        <v>11</v>
      </c>
      <c r="C173" s="39" t="s">
        <v>324</v>
      </c>
      <c r="D173" s="212"/>
      <c r="E173" s="212"/>
      <c r="F173" s="28">
        <f t="shared" si="2"/>
        <v>0</v>
      </c>
    </row>
    <row r="174" spans="1:6">
      <c r="A174" s="27" t="s">
        <v>325</v>
      </c>
      <c r="B174" s="27" t="s">
        <v>11</v>
      </c>
      <c r="C174" s="39" t="s">
        <v>326</v>
      </c>
      <c r="D174" s="212"/>
      <c r="E174" s="212"/>
      <c r="F174" s="28">
        <f t="shared" si="2"/>
        <v>0</v>
      </c>
    </row>
    <row r="175" spans="1:6">
      <c r="A175" s="27" t="s">
        <v>327</v>
      </c>
      <c r="C175" s="34" t="s">
        <v>328</v>
      </c>
      <c r="D175" s="28">
        <f>SUM(D176:D178)</f>
        <v>0</v>
      </c>
      <c r="E175" s="28">
        <f>SUM(E176:E178)</f>
        <v>0</v>
      </c>
      <c r="F175" s="28">
        <f t="shared" si="2"/>
        <v>0</v>
      </c>
    </row>
    <row r="176" spans="1:6">
      <c r="A176" s="27" t="s">
        <v>329</v>
      </c>
      <c r="B176" s="27" t="s">
        <v>11</v>
      </c>
      <c r="C176" s="35" t="s">
        <v>330</v>
      </c>
      <c r="D176" s="212"/>
      <c r="E176" s="212"/>
      <c r="F176" s="28">
        <f t="shared" si="2"/>
        <v>0</v>
      </c>
    </row>
    <row r="177" spans="1:6">
      <c r="A177" s="27" t="s">
        <v>331</v>
      </c>
      <c r="B177" s="27" t="s">
        <v>11</v>
      </c>
      <c r="C177" s="35" t="s">
        <v>332</v>
      </c>
      <c r="D177" s="212"/>
      <c r="E177" s="212"/>
      <c r="F177" s="28">
        <f t="shared" si="2"/>
        <v>0</v>
      </c>
    </row>
    <row r="178" spans="1:6">
      <c r="A178" s="27" t="s">
        <v>333</v>
      </c>
      <c r="C178" s="35" t="s">
        <v>334</v>
      </c>
      <c r="D178" s="28">
        <f>SUM(D179:D180)</f>
        <v>0</v>
      </c>
      <c r="E178" s="28">
        <f>SUM(E179:E180)</f>
        <v>0</v>
      </c>
      <c r="F178" s="28">
        <f t="shared" si="2"/>
        <v>0</v>
      </c>
    </row>
    <row r="179" spans="1:6">
      <c r="A179" s="27" t="s">
        <v>335</v>
      </c>
      <c r="B179" s="27" t="s">
        <v>11</v>
      </c>
      <c r="C179" s="40" t="s">
        <v>336</v>
      </c>
      <c r="D179" s="212"/>
      <c r="E179" s="212"/>
      <c r="F179" s="28">
        <f t="shared" si="2"/>
        <v>0</v>
      </c>
    </row>
    <row r="180" spans="1:6">
      <c r="A180" s="27" t="s">
        <v>337</v>
      </c>
      <c r="B180" s="27" t="s">
        <v>11</v>
      </c>
      <c r="C180" s="40" t="s">
        <v>338</v>
      </c>
      <c r="D180" s="212"/>
      <c r="E180" s="212"/>
      <c r="F180" s="28">
        <f t="shared" si="2"/>
        <v>0</v>
      </c>
    </row>
    <row r="181" spans="1:6">
      <c r="A181" s="27" t="s">
        <v>339</v>
      </c>
      <c r="C181" s="34" t="s">
        <v>340</v>
      </c>
      <c r="D181" s="28">
        <f>SUM(D182:D184)</f>
        <v>0</v>
      </c>
      <c r="E181" s="28">
        <f>SUM(E182:E184)</f>
        <v>0</v>
      </c>
      <c r="F181" s="28">
        <f t="shared" si="2"/>
        <v>0</v>
      </c>
    </row>
    <row r="182" spans="1:6">
      <c r="A182" s="27" t="s">
        <v>341</v>
      </c>
      <c r="B182" s="27" t="s">
        <v>11</v>
      </c>
      <c r="C182" s="35" t="s">
        <v>342</v>
      </c>
      <c r="D182" s="212"/>
      <c r="E182" s="212"/>
      <c r="F182" s="28">
        <f t="shared" si="2"/>
        <v>0</v>
      </c>
    </row>
    <row r="183" spans="1:6">
      <c r="A183" s="27" t="s">
        <v>343</v>
      </c>
      <c r="B183" s="27" t="s">
        <v>11</v>
      </c>
      <c r="C183" s="35" t="s">
        <v>344</v>
      </c>
      <c r="D183" s="212"/>
      <c r="E183" s="212"/>
      <c r="F183" s="28">
        <f t="shared" si="2"/>
        <v>0</v>
      </c>
    </row>
    <row r="184" spans="1:6">
      <c r="A184" s="27" t="s">
        <v>345</v>
      </c>
      <c r="C184" s="35" t="s">
        <v>346</v>
      </c>
      <c r="D184" s="28">
        <f>SUM(D185:D186)</f>
        <v>0</v>
      </c>
      <c r="E184" s="28">
        <f>SUM(E185:E186)</f>
        <v>0</v>
      </c>
      <c r="F184" s="28">
        <f t="shared" si="2"/>
        <v>0</v>
      </c>
    </row>
    <row r="185" spans="1:6">
      <c r="A185" s="27" t="s">
        <v>347</v>
      </c>
      <c r="B185" s="27" t="s">
        <v>11</v>
      </c>
      <c r="C185" s="40" t="s">
        <v>348</v>
      </c>
      <c r="D185" s="212"/>
      <c r="E185" s="212"/>
      <c r="F185" s="28">
        <f t="shared" si="2"/>
        <v>0</v>
      </c>
    </row>
    <row r="186" spans="1:6">
      <c r="A186" s="27" t="s">
        <v>349</v>
      </c>
      <c r="B186" s="27" t="s">
        <v>11</v>
      </c>
      <c r="C186" s="40" t="s">
        <v>350</v>
      </c>
      <c r="D186" s="212"/>
      <c r="E186" s="212"/>
      <c r="F186" s="28">
        <f t="shared" si="2"/>
        <v>0</v>
      </c>
    </row>
    <row r="187" spans="1:6">
      <c r="A187" s="32" t="s">
        <v>351</v>
      </c>
      <c r="B187" s="32"/>
      <c r="C187" s="32" t="s">
        <v>310</v>
      </c>
      <c r="D187" s="33">
        <f>SUM(D188:D191)</f>
        <v>0</v>
      </c>
      <c r="E187" s="33">
        <f>SUM(E188:E191)</f>
        <v>0</v>
      </c>
      <c r="F187" s="28">
        <f t="shared" si="2"/>
        <v>0</v>
      </c>
    </row>
    <row r="188" spans="1:6">
      <c r="A188" s="27" t="s">
        <v>352</v>
      </c>
      <c r="B188" s="27" t="s">
        <v>11</v>
      </c>
      <c r="C188" s="34" t="s">
        <v>353</v>
      </c>
      <c r="D188" s="212"/>
      <c r="E188" s="212"/>
      <c r="F188" s="28">
        <f t="shared" si="2"/>
        <v>0</v>
      </c>
    </row>
    <row r="189" spans="1:6">
      <c r="A189" s="27" t="s">
        <v>354</v>
      </c>
      <c r="B189" s="27" t="s">
        <v>11</v>
      </c>
      <c r="C189" s="34" t="s">
        <v>355</v>
      </c>
      <c r="D189" s="212"/>
      <c r="E189" s="212"/>
      <c r="F189" s="28">
        <f t="shared" si="2"/>
        <v>0</v>
      </c>
    </row>
    <row r="190" spans="1:6">
      <c r="A190" s="27" t="s">
        <v>356</v>
      </c>
      <c r="B190" s="27" t="s">
        <v>11</v>
      </c>
      <c r="C190" s="34" t="s">
        <v>357</v>
      </c>
      <c r="D190" s="212"/>
      <c r="E190" s="212"/>
      <c r="F190" s="28">
        <f t="shared" si="2"/>
        <v>0</v>
      </c>
    </row>
    <row r="191" spans="1:6">
      <c r="A191" s="27" t="s">
        <v>358</v>
      </c>
      <c r="B191" s="27" t="s">
        <v>11</v>
      </c>
      <c r="C191" s="34" t="s">
        <v>68</v>
      </c>
      <c r="D191" s="212"/>
      <c r="E191" s="212"/>
      <c r="F191" s="28">
        <f t="shared" si="2"/>
        <v>0</v>
      </c>
    </row>
    <row r="192" spans="1:6">
      <c r="A192" s="32" t="s">
        <v>359</v>
      </c>
      <c r="B192" s="32"/>
      <c r="C192" s="32" t="s">
        <v>312</v>
      </c>
      <c r="D192" s="33">
        <f>SUM(D193:D198)</f>
        <v>0</v>
      </c>
      <c r="E192" s="33">
        <f>SUM(E193:E198)</f>
        <v>0</v>
      </c>
      <c r="F192" s="28">
        <f t="shared" si="2"/>
        <v>0</v>
      </c>
    </row>
    <row r="193" spans="1:6">
      <c r="A193" s="27" t="s">
        <v>360</v>
      </c>
      <c r="B193" s="27" t="s">
        <v>11</v>
      </c>
      <c r="C193" s="34" t="s">
        <v>314</v>
      </c>
      <c r="D193" s="212"/>
      <c r="E193" s="212"/>
      <c r="F193" s="28">
        <f t="shared" si="2"/>
        <v>0</v>
      </c>
    </row>
    <row r="194" spans="1:6">
      <c r="A194" s="27" t="s">
        <v>361</v>
      </c>
      <c r="B194" s="27" t="s">
        <v>11</v>
      </c>
      <c r="C194" s="34" t="s">
        <v>316</v>
      </c>
      <c r="D194" s="212"/>
      <c r="E194" s="212"/>
      <c r="F194" s="28">
        <f t="shared" si="2"/>
        <v>0</v>
      </c>
    </row>
    <row r="195" spans="1:6">
      <c r="A195" s="27" t="s">
        <v>362</v>
      </c>
      <c r="B195" s="27" t="s">
        <v>11</v>
      </c>
      <c r="C195" s="34" t="s">
        <v>318</v>
      </c>
      <c r="D195" s="212"/>
      <c r="E195" s="212"/>
      <c r="F195" s="28">
        <f t="shared" si="2"/>
        <v>0</v>
      </c>
    </row>
    <row r="196" spans="1:6">
      <c r="A196" s="27" t="s">
        <v>363</v>
      </c>
      <c r="B196" s="27" t="s">
        <v>11</v>
      </c>
      <c r="C196" s="34" t="s">
        <v>320</v>
      </c>
      <c r="D196" s="212"/>
      <c r="E196" s="212"/>
      <c r="F196" s="28">
        <f t="shared" si="2"/>
        <v>0</v>
      </c>
    </row>
    <row r="197" spans="1:6">
      <c r="A197" s="27" t="s">
        <v>364</v>
      </c>
      <c r="B197" s="27" t="s">
        <v>11</v>
      </c>
      <c r="C197" s="34" t="s">
        <v>365</v>
      </c>
      <c r="D197" s="212"/>
      <c r="E197" s="212"/>
      <c r="F197" s="28">
        <f t="shared" ref="F197:F260" si="3">D197-E197</f>
        <v>0</v>
      </c>
    </row>
    <row r="198" spans="1:6">
      <c r="A198" s="27" t="s">
        <v>366</v>
      </c>
      <c r="B198" s="27" t="s">
        <v>11</v>
      </c>
      <c r="C198" s="34" t="s">
        <v>68</v>
      </c>
      <c r="D198" s="212"/>
      <c r="E198" s="212"/>
      <c r="F198" s="28">
        <f t="shared" si="3"/>
        <v>0</v>
      </c>
    </row>
    <row r="199" spans="1:6">
      <c r="A199" s="32" t="s">
        <v>367</v>
      </c>
      <c r="B199" s="32"/>
      <c r="C199" s="32" t="s">
        <v>368</v>
      </c>
      <c r="D199" s="33">
        <f>SUM(D200:D202)</f>
        <v>0</v>
      </c>
      <c r="E199" s="33">
        <f>SUM(E200:E202)</f>
        <v>0</v>
      </c>
      <c r="F199" s="28">
        <f t="shared" si="3"/>
        <v>0</v>
      </c>
    </row>
    <row r="200" spans="1:6">
      <c r="A200" s="27" t="s">
        <v>369</v>
      </c>
      <c r="B200" s="27" t="s">
        <v>11</v>
      </c>
      <c r="C200" s="34" t="s">
        <v>368</v>
      </c>
      <c r="D200" s="212"/>
      <c r="E200" s="212"/>
      <c r="F200" s="28">
        <f t="shared" si="3"/>
        <v>0</v>
      </c>
    </row>
    <row r="201" spans="1:6">
      <c r="A201" s="27" t="s">
        <v>370</v>
      </c>
      <c r="B201" s="27" t="s">
        <v>11</v>
      </c>
      <c r="C201" s="34" t="s">
        <v>371</v>
      </c>
      <c r="D201" s="212"/>
      <c r="E201" s="212"/>
      <c r="F201" s="28">
        <f t="shared" si="3"/>
        <v>0</v>
      </c>
    </row>
    <row r="202" spans="1:6">
      <c r="A202" s="27" t="s">
        <v>372</v>
      </c>
      <c r="B202" s="27" t="s">
        <v>11</v>
      </c>
      <c r="C202" s="34" t="s">
        <v>68</v>
      </c>
      <c r="D202" s="212"/>
      <c r="E202" s="212"/>
      <c r="F202" s="28">
        <f t="shared" si="3"/>
        <v>0</v>
      </c>
    </row>
    <row r="203" spans="1:6">
      <c r="A203" s="32" t="s">
        <v>373</v>
      </c>
      <c r="B203" s="32"/>
      <c r="C203" s="32" t="s">
        <v>374</v>
      </c>
      <c r="D203" s="33">
        <f>SUM(D204:D206)</f>
        <v>0</v>
      </c>
      <c r="E203" s="33">
        <f>SUM(E204:E206)</f>
        <v>0</v>
      </c>
      <c r="F203" s="28">
        <f t="shared" si="3"/>
        <v>0</v>
      </c>
    </row>
    <row r="204" spans="1:6">
      <c r="A204" s="27" t="s">
        <v>375</v>
      </c>
      <c r="B204" s="27" t="s">
        <v>11</v>
      </c>
      <c r="C204" s="34" t="s">
        <v>376</v>
      </c>
      <c r="D204" s="212"/>
      <c r="E204" s="212"/>
      <c r="F204" s="28">
        <f t="shared" si="3"/>
        <v>0</v>
      </c>
    </row>
    <row r="205" spans="1:6">
      <c r="A205" s="27" t="s">
        <v>377</v>
      </c>
      <c r="B205" s="27" t="s">
        <v>11</v>
      </c>
      <c r="C205" s="34" t="s">
        <v>378</v>
      </c>
      <c r="D205" s="212"/>
      <c r="E205" s="212"/>
      <c r="F205" s="28">
        <f t="shared" si="3"/>
        <v>0</v>
      </c>
    </row>
    <row r="206" spans="1:6">
      <c r="A206" s="27" t="s">
        <v>379</v>
      </c>
      <c r="B206" s="27" t="s">
        <v>11</v>
      </c>
      <c r="C206" s="34" t="s">
        <v>68</v>
      </c>
      <c r="D206" s="212"/>
      <c r="E206" s="212"/>
      <c r="F206" s="28">
        <f t="shared" si="3"/>
        <v>0</v>
      </c>
    </row>
    <row r="207" spans="1:6">
      <c r="A207" s="32" t="s">
        <v>380</v>
      </c>
      <c r="B207" s="32" t="s">
        <v>11</v>
      </c>
      <c r="C207" s="32" t="s">
        <v>381</v>
      </c>
      <c r="D207" s="212"/>
      <c r="E207" s="212"/>
      <c r="F207" s="28">
        <f t="shared" si="3"/>
        <v>0</v>
      </c>
    </row>
    <row r="208" spans="1:6">
      <c r="A208" s="32" t="s">
        <v>382</v>
      </c>
      <c r="B208" s="32"/>
      <c r="C208" s="32" t="s">
        <v>322</v>
      </c>
      <c r="D208" s="33">
        <f>D209+D212</f>
        <v>0</v>
      </c>
      <c r="E208" s="33">
        <f>E209+E212</f>
        <v>0</v>
      </c>
      <c r="F208" s="28">
        <f t="shared" si="3"/>
        <v>0</v>
      </c>
    </row>
    <row r="209" spans="1:6">
      <c r="A209" s="27" t="s">
        <v>383</v>
      </c>
      <c r="C209" s="34" t="s">
        <v>384</v>
      </c>
      <c r="D209" s="28">
        <f>SUM(D210:D211)</f>
        <v>0</v>
      </c>
      <c r="E209" s="28">
        <f>SUM(E210:E211)</f>
        <v>0</v>
      </c>
      <c r="F209" s="28">
        <f t="shared" si="3"/>
        <v>0</v>
      </c>
    </row>
    <row r="210" spans="1:6">
      <c r="A210" s="27" t="s">
        <v>385</v>
      </c>
      <c r="B210" s="27" t="s">
        <v>11</v>
      </c>
      <c r="C210" s="35" t="s">
        <v>386</v>
      </c>
      <c r="D210" s="212"/>
      <c r="E210" s="212"/>
      <c r="F210" s="28">
        <f t="shared" si="3"/>
        <v>0</v>
      </c>
    </row>
    <row r="211" spans="1:6">
      <c r="A211" s="27" t="s">
        <v>387</v>
      </c>
      <c r="B211" s="27" t="s">
        <v>11</v>
      </c>
      <c r="C211" s="35" t="s">
        <v>388</v>
      </c>
      <c r="D211" s="212"/>
      <c r="E211" s="212"/>
      <c r="F211" s="28">
        <f t="shared" si="3"/>
        <v>0</v>
      </c>
    </row>
    <row r="212" spans="1:6">
      <c r="A212" s="27" t="s">
        <v>389</v>
      </c>
      <c r="C212" s="34" t="s">
        <v>390</v>
      </c>
      <c r="D212" s="28">
        <f>SUM(D213:D214)</f>
        <v>0</v>
      </c>
      <c r="E212" s="28">
        <f>SUM(E213:E214)</f>
        <v>0</v>
      </c>
      <c r="F212" s="28">
        <f t="shared" si="3"/>
        <v>0</v>
      </c>
    </row>
    <row r="213" spans="1:6">
      <c r="A213" s="27" t="s">
        <v>391</v>
      </c>
      <c r="B213" s="27" t="s">
        <v>11</v>
      </c>
      <c r="C213" s="35" t="s">
        <v>386</v>
      </c>
      <c r="D213" s="212"/>
      <c r="E213" s="212"/>
      <c r="F213" s="28">
        <f t="shared" si="3"/>
        <v>0</v>
      </c>
    </row>
    <row r="214" spans="1:6">
      <c r="A214" s="27" t="s">
        <v>392</v>
      </c>
      <c r="B214" s="27" t="s">
        <v>11</v>
      </c>
      <c r="C214" s="35" t="s">
        <v>388</v>
      </c>
      <c r="D214" s="212"/>
      <c r="E214" s="212"/>
      <c r="F214" s="28">
        <f t="shared" si="3"/>
        <v>0</v>
      </c>
    </row>
    <row r="215" spans="1:6">
      <c r="A215" s="27" t="s">
        <v>393</v>
      </c>
      <c r="C215" s="34" t="s">
        <v>394</v>
      </c>
      <c r="D215" s="28">
        <f>SUM(D216:D219)</f>
        <v>0</v>
      </c>
      <c r="E215" s="28">
        <f>SUM(E216:E219)</f>
        <v>0</v>
      </c>
      <c r="F215" s="28">
        <f t="shared" si="3"/>
        <v>0</v>
      </c>
    </row>
    <row r="216" spans="1:6">
      <c r="A216" s="27" t="s">
        <v>395</v>
      </c>
      <c r="B216" s="27" t="s">
        <v>11</v>
      </c>
      <c r="C216" s="35" t="s">
        <v>386</v>
      </c>
      <c r="D216" s="212"/>
      <c r="E216" s="212"/>
      <c r="F216" s="28">
        <f t="shared" si="3"/>
        <v>0</v>
      </c>
    </row>
    <row r="217" spans="1:6">
      <c r="A217" s="27" t="s">
        <v>396</v>
      </c>
      <c r="B217" s="27" t="s">
        <v>11</v>
      </c>
      <c r="C217" s="35" t="s">
        <v>388</v>
      </c>
      <c r="D217" s="212"/>
      <c r="E217" s="212"/>
      <c r="F217" s="28">
        <f t="shared" si="3"/>
        <v>0</v>
      </c>
    </row>
    <row r="218" spans="1:6">
      <c r="A218" s="27" t="s">
        <v>397</v>
      </c>
      <c r="B218" s="27" t="s">
        <v>11</v>
      </c>
      <c r="C218" s="35" t="s">
        <v>398</v>
      </c>
      <c r="D218" s="212"/>
      <c r="E218" s="212"/>
      <c r="F218" s="28">
        <f t="shared" si="3"/>
        <v>0</v>
      </c>
    </row>
    <row r="219" spans="1:6">
      <c r="A219" s="27" t="s">
        <v>399</v>
      </c>
      <c r="B219" s="27" t="s">
        <v>11</v>
      </c>
      <c r="C219" s="35" t="s">
        <v>400</v>
      </c>
      <c r="D219" s="212"/>
      <c r="E219" s="212"/>
      <c r="F219" s="28">
        <f t="shared" si="3"/>
        <v>0</v>
      </c>
    </row>
    <row r="220" spans="1:6">
      <c r="A220" s="32" t="s">
        <v>401</v>
      </c>
      <c r="B220" s="32"/>
      <c r="C220" s="32" t="s">
        <v>402</v>
      </c>
      <c r="D220" s="33">
        <f>SUM(D221:D226)</f>
        <v>0</v>
      </c>
      <c r="E220" s="33">
        <f>SUM(E221:E226)</f>
        <v>0</v>
      </c>
      <c r="F220" s="28">
        <f t="shared" si="3"/>
        <v>0</v>
      </c>
    </row>
    <row r="221" spans="1:6">
      <c r="A221" s="27" t="s">
        <v>403</v>
      </c>
      <c r="B221" s="27" t="s">
        <v>11</v>
      </c>
      <c r="C221" s="34" t="s">
        <v>310</v>
      </c>
      <c r="D221" s="212"/>
      <c r="E221" s="212"/>
      <c r="F221" s="28">
        <f t="shared" si="3"/>
        <v>0</v>
      </c>
    </row>
    <row r="222" spans="1:6">
      <c r="A222" s="27" t="s">
        <v>404</v>
      </c>
      <c r="B222" s="27" t="s">
        <v>11</v>
      </c>
      <c r="C222" s="34" t="s">
        <v>312</v>
      </c>
      <c r="D222" s="212"/>
      <c r="E222" s="212"/>
      <c r="F222" s="28">
        <f t="shared" si="3"/>
        <v>0</v>
      </c>
    </row>
    <row r="223" spans="1:6">
      <c r="A223" s="27" t="s">
        <v>405</v>
      </c>
      <c r="B223" s="27" t="s">
        <v>11</v>
      </c>
      <c r="C223" s="34" t="s">
        <v>368</v>
      </c>
      <c r="D223" s="212"/>
      <c r="E223" s="212"/>
      <c r="F223" s="28">
        <f t="shared" si="3"/>
        <v>0</v>
      </c>
    </row>
    <row r="224" spans="1:6">
      <c r="A224" s="27" t="s">
        <v>406</v>
      </c>
      <c r="B224" s="27" t="s">
        <v>11</v>
      </c>
      <c r="C224" s="34" t="s">
        <v>374</v>
      </c>
      <c r="D224" s="212"/>
      <c r="E224" s="212"/>
      <c r="F224" s="28">
        <f t="shared" si="3"/>
        <v>0</v>
      </c>
    </row>
    <row r="225" spans="1:6">
      <c r="A225" s="27" t="s">
        <v>407</v>
      </c>
      <c r="B225" s="27" t="s">
        <v>11</v>
      </c>
      <c r="C225" s="34" t="s">
        <v>381</v>
      </c>
      <c r="D225" s="212"/>
      <c r="E225" s="212"/>
      <c r="F225" s="28">
        <f t="shared" si="3"/>
        <v>0</v>
      </c>
    </row>
    <row r="226" spans="1:6">
      <c r="A226" s="27" t="s">
        <v>408</v>
      </c>
      <c r="C226" s="34" t="s">
        <v>322</v>
      </c>
      <c r="D226" s="38">
        <f>SUM(D227:D228)</f>
        <v>0</v>
      </c>
      <c r="E226" s="38">
        <f>SUM(E227:E228)</f>
        <v>0</v>
      </c>
      <c r="F226" s="28">
        <f t="shared" si="3"/>
        <v>0</v>
      </c>
    </row>
    <row r="227" spans="1:6">
      <c r="A227" s="27" t="s">
        <v>409</v>
      </c>
      <c r="B227" s="27" t="s">
        <v>11</v>
      </c>
      <c r="C227" s="34" t="s">
        <v>410</v>
      </c>
      <c r="D227" s="212"/>
      <c r="E227" s="212"/>
      <c r="F227" s="28">
        <f t="shared" si="3"/>
        <v>0</v>
      </c>
    </row>
    <row r="228" spans="1:6">
      <c r="A228" s="27" t="s">
        <v>411</v>
      </c>
      <c r="B228" s="27" t="s">
        <v>11</v>
      </c>
      <c r="C228" s="34" t="s">
        <v>412</v>
      </c>
      <c r="D228" s="212"/>
      <c r="E228" s="212"/>
      <c r="F228" s="28">
        <f t="shared" si="3"/>
        <v>0</v>
      </c>
    </row>
    <row r="229" spans="1:6">
      <c r="A229" s="32" t="s">
        <v>413</v>
      </c>
      <c r="B229" s="32" t="s">
        <v>11</v>
      </c>
      <c r="C229" s="32" t="s">
        <v>414</v>
      </c>
      <c r="D229" s="212"/>
      <c r="E229" s="212"/>
      <c r="F229" s="28">
        <f t="shared" si="3"/>
        <v>0</v>
      </c>
    </row>
    <row r="230" spans="1:6">
      <c r="A230" s="32" t="s">
        <v>415</v>
      </c>
      <c r="B230" s="32"/>
      <c r="C230" s="32" t="s">
        <v>416</v>
      </c>
      <c r="D230" s="33">
        <f>D231+D235+D239+D243+D246+D249</f>
        <v>0</v>
      </c>
      <c r="E230" s="33">
        <f>E231+E235+E239+E243+E246+E249</f>
        <v>0</v>
      </c>
      <c r="F230" s="28">
        <f t="shared" si="3"/>
        <v>0</v>
      </c>
    </row>
    <row r="231" spans="1:6">
      <c r="A231" s="27" t="s">
        <v>417</v>
      </c>
      <c r="C231" s="34" t="s">
        <v>418</v>
      </c>
      <c r="D231" s="28">
        <f>SUM(D232:D234)</f>
        <v>0</v>
      </c>
      <c r="E231" s="28">
        <f>SUM(E232:E234)</f>
        <v>0</v>
      </c>
      <c r="F231" s="28">
        <f t="shared" si="3"/>
        <v>0</v>
      </c>
    </row>
    <row r="232" spans="1:6">
      <c r="A232" s="27" t="s">
        <v>419</v>
      </c>
      <c r="B232" s="27" t="s">
        <v>11</v>
      </c>
      <c r="C232" s="35" t="s">
        <v>420</v>
      </c>
      <c r="D232" s="212"/>
      <c r="E232" s="212"/>
      <c r="F232" s="28">
        <f t="shared" si="3"/>
        <v>0</v>
      </c>
    </row>
    <row r="233" spans="1:6">
      <c r="A233" s="27" t="s">
        <v>421</v>
      </c>
      <c r="B233" s="27" t="s">
        <v>11</v>
      </c>
      <c r="C233" s="35" t="s">
        <v>422</v>
      </c>
      <c r="D233" s="212"/>
      <c r="E233" s="212"/>
      <c r="F233" s="28">
        <f t="shared" si="3"/>
        <v>0</v>
      </c>
    </row>
    <row r="234" spans="1:6">
      <c r="A234" s="27" t="s">
        <v>423</v>
      </c>
      <c r="B234" s="27" t="s">
        <v>11</v>
      </c>
      <c r="C234" s="35" t="s">
        <v>424</v>
      </c>
      <c r="D234" s="212"/>
      <c r="E234" s="212"/>
      <c r="F234" s="28">
        <f t="shared" si="3"/>
        <v>0</v>
      </c>
    </row>
    <row r="235" spans="1:6">
      <c r="A235" s="27" t="s">
        <v>425</v>
      </c>
      <c r="C235" s="34" t="s">
        <v>426</v>
      </c>
      <c r="D235" s="28">
        <f>SUM(D236:D238)</f>
        <v>0</v>
      </c>
      <c r="E235" s="28">
        <f>SUM(E236:E238)</f>
        <v>0</v>
      </c>
      <c r="F235" s="28">
        <f t="shared" si="3"/>
        <v>0</v>
      </c>
    </row>
    <row r="236" spans="1:6">
      <c r="A236" s="27" t="s">
        <v>427</v>
      </c>
      <c r="B236" s="27" t="s">
        <v>11</v>
      </c>
      <c r="C236" s="35" t="s">
        <v>420</v>
      </c>
      <c r="D236" s="212"/>
      <c r="E236" s="212"/>
      <c r="F236" s="28">
        <f t="shared" si="3"/>
        <v>0</v>
      </c>
    </row>
    <row r="237" spans="1:6">
      <c r="A237" s="27" t="s">
        <v>428</v>
      </c>
      <c r="B237" s="27" t="s">
        <v>11</v>
      </c>
      <c r="C237" s="35" t="s">
        <v>422</v>
      </c>
      <c r="D237" s="212"/>
      <c r="E237" s="212"/>
      <c r="F237" s="28">
        <f t="shared" si="3"/>
        <v>0</v>
      </c>
    </row>
    <row r="238" spans="1:6">
      <c r="A238" s="27" t="s">
        <v>429</v>
      </c>
      <c r="B238" s="27" t="s">
        <v>11</v>
      </c>
      <c r="C238" s="35" t="s">
        <v>424</v>
      </c>
      <c r="D238" s="212"/>
      <c r="E238" s="212"/>
      <c r="F238" s="28">
        <f t="shared" si="3"/>
        <v>0</v>
      </c>
    </row>
    <row r="239" spans="1:6">
      <c r="A239" s="27" t="s">
        <v>430</v>
      </c>
      <c r="C239" s="34" t="s">
        <v>431</v>
      </c>
      <c r="D239" s="28">
        <f>SUM(D240:D242)</f>
        <v>0</v>
      </c>
      <c r="E239" s="28">
        <f>SUM(E240:E242)</f>
        <v>0</v>
      </c>
      <c r="F239" s="28">
        <f t="shared" si="3"/>
        <v>0</v>
      </c>
    </row>
    <row r="240" spans="1:6">
      <c r="A240" s="27" t="s">
        <v>432</v>
      </c>
      <c r="B240" s="27" t="s">
        <v>11</v>
      </c>
      <c r="C240" s="35" t="s">
        <v>420</v>
      </c>
      <c r="D240" s="212"/>
      <c r="E240" s="212"/>
      <c r="F240" s="28">
        <f t="shared" si="3"/>
        <v>0</v>
      </c>
    </row>
    <row r="241" spans="1:6">
      <c r="A241" s="27" t="s">
        <v>433</v>
      </c>
      <c r="B241" s="27" t="s">
        <v>11</v>
      </c>
      <c r="C241" s="35" t="s">
        <v>422</v>
      </c>
      <c r="D241" s="212"/>
      <c r="E241" s="212"/>
      <c r="F241" s="28">
        <f t="shared" si="3"/>
        <v>0</v>
      </c>
    </row>
    <row r="242" spans="1:6">
      <c r="A242" s="27" t="s">
        <v>434</v>
      </c>
      <c r="B242" s="27" t="s">
        <v>11</v>
      </c>
      <c r="C242" s="35" t="s">
        <v>424</v>
      </c>
      <c r="D242" s="212"/>
      <c r="E242" s="212"/>
      <c r="F242" s="28">
        <f t="shared" si="3"/>
        <v>0</v>
      </c>
    </row>
    <row r="243" spans="1:6">
      <c r="A243" s="27" t="s">
        <v>435</v>
      </c>
      <c r="C243" s="34" t="s">
        <v>436</v>
      </c>
      <c r="D243" s="28">
        <f>SUM(D244:D245)</f>
        <v>0</v>
      </c>
      <c r="E243" s="28">
        <f>SUM(E244:E245)</f>
        <v>0</v>
      </c>
      <c r="F243" s="28">
        <f t="shared" si="3"/>
        <v>0</v>
      </c>
    </row>
    <row r="244" spans="1:6">
      <c r="A244" s="27" t="s">
        <v>437</v>
      </c>
      <c r="B244" s="27" t="s">
        <v>11</v>
      </c>
      <c r="C244" s="35" t="s">
        <v>438</v>
      </c>
      <c r="D244" s="212"/>
      <c r="E244" s="212"/>
      <c r="F244" s="28">
        <f t="shared" si="3"/>
        <v>0</v>
      </c>
    </row>
    <row r="245" spans="1:6">
      <c r="A245" s="27" t="s">
        <v>439</v>
      </c>
      <c r="B245" s="27" t="s">
        <v>11</v>
      </c>
      <c r="C245" s="35" t="s">
        <v>424</v>
      </c>
      <c r="D245" s="212"/>
      <c r="E245" s="212"/>
      <c r="F245" s="28">
        <f t="shared" si="3"/>
        <v>0</v>
      </c>
    </row>
    <row r="246" spans="1:6">
      <c r="A246" s="27" t="s">
        <v>440</v>
      </c>
      <c r="C246" s="34" t="s">
        <v>441</v>
      </c>
      <c r="D246" s="28">
        <f>SUM(D247:D248)</f>
        <v>0</v>
      </c>
      <c r="E246" s="28">
        <f>SUM(E247:E248)</f>
        <v>0</v>
      </c>
      <c r="F246" s="28">
        <f t="shared" si="3"/>
        <v>0</v>
      </c>
    </row>
    <row r="247" spans="1:6">
      <c r="A247" s="27" t="s">
        <v>442</v>
      </c>
      <c r="B247" s="27" t="s">
        <v>11</v>
      </c>
      <c r="C247" s="35" t="s">
        <v>443</v>
      </c>
      <c r="D247" s="212"/>
      <c r="E247" s="212"/>
      <c r="F247" s="28">
        <f t="shared" si="3"/>
        <v>0</v>
      </c>
    </row>
    <row r="248" spans="1:6">
      <c r="A248" s="27" t="s">
        <v>444</v>
      </c>
      <c r="B248" s="27" t="s">
        <v>11</v>
      </c>
      <c r="C248" s="35" t="s">
        <v>445</v>
      </c>
      <c r="D248" s="212"/>
      <c r="E248" s="212"/>
      <c r="F248" s="28">
        <f t="shared" si="3"/>
        <v>0</v>
      </c>
    </row>
    <row r="249" spans="1:6">
      <c r="A249" s="27" t="s">
        <v>446</v>
      </c>
      <c r="C249" s="34" t="s">
        <v>68</v>
      </c>
      <c r="D249" s="28">
        <f>SUM(D250:D252)</f>
        <v>0</v>
      </c>
      <c r="E249" s="28">
        <f>SUM(E250:E252)</f>
        <v>0</v>
      </c>
      <c r="F249" s="28">
        <f t="shared" si="3"/>
        <v>0</v>
      </c>
    </row>
    <row r="250" spans="1:6">
      <c r="A250" s="27" t="s">
        <v>447</v>
      </c>
      <c r="B250" s="27" t="s">
        <v>11</v>
      </c>
      <c r="C250" s="35" t="s">
        <v>448</v>
      </c>
      <c r="D250" s="212"/>
      <c r="E250" s="212"/>
      <c r="F250" s="28">
        <f t="shared" si="3"/>
        <v>0</v>
      </c>
    </row>
    <row r="251" spans="1:6">
      <c r="A251" s="27" t="s">
        <v>449</v>
      </c>
      <c r="B251" s="27" t="s">
        <v>11</v>
      </c>
      <c r="C251" s="35" t="s">
        <v>450</v>
      </c>
      <c r="D251" s="212"/>
      <c r="E251" s="212"/>
      <c r="F251" s="28">
        <f t="shared" si="3"/>
        <v>0</v>
      </c>
    </row>
    <row r="252" spans="1:6">
      <c r="A252" s="27" t="s">
        <v>451</v>
      </c>
      <c r="B252" s="27" t="s">
        <v>11</v>
      </c>
      <c r="C252" s="35" t="s">
        <v>452</v>
      </c>
      <c r="D252" s="212"/>
      <c r="E252" s="212"/>
      <c r="F252" s="28">
        <f t="shared" si="3"/>
        <v>0</v>
      </c>
    </row>
    <row r="253" spans="1:6">
      <c r="A253" s="32" t="s">
        <v>453</v>
      </c>
      <c r="B253" s="32"/>
      <c r="C253" s="32" t="s">
        <v>454</v>
      </c>
      <c r="D253" s="33">
        <f>SUM(D254:D257)+D261</f>
        <v>0</v>
      </c>
      <c r="E253" s="33">
        <f>SUM(E254:E257)+E261</f>
        <v>0</v>
      </c>
      <c r="F253" s="28">
        <f t="shared" si="3"/>
        <v>0</v>
      </c>
    </row>
    <row r="254" spans="1:6">
      <c r="A254" s="27" t="s">
        <v>455</v>
      </c>
      <c r="B254" s="27" t="s">
        <v>11</v>
      </c>
      <c r="C254" s="34" t="s">
        <v>456</v>
      </c>
      <c r="D254" s="212"/>
      <c r="E254" s="212"/>
      <c r="F254" s="28">
        <f t="shared" si="3"/>
        <v>0</v>
      </c>
    </row>
    <row r="255" spans="1:6">
      <c r="A255" s="27" t="s">
        <v>457</v>
      </c>
      <c r="B255" s="27" t="s">
        <v>11</v>
      </c>
      <c r="C255" s="34" t="s">
        <v>458</v>
      </c>
      <c r="D255" s="212"/>
      <c r="E255" s="212"/>
      <c r="F255" s="28">
        <f t="shared" si="3"/>
        <v>0</v>
      </c>
    </row>
    <row r="256" spans="1:6">
      <c r="A256" s="27" t="s">
        <v>459</v>
      </c>
      <c r="B256" s="27" t="s">
        <v>11</v>
      </c>
      <c r="C256" s="34" t="s">
        <v>460</v>
      </c>
      <c r="D256" s="212"/>
      <c r="E256" s="212"/>
      <c r="F256" s="28">
        <f t="shared" si="3"/>
        <v>0</v>
      </c>
    </row>
    <row r="257" spans="1:6">
      <c r="A257" s="27" t="s">
        <v>461</v>
      </c>
      <c r="C257" s="34" t="s">
        <v>462</v>
      </c>
      <c r="D257" s="28">
        <f>SUM(D258:D260)</f>
        <v>0</v>
      </c>
      <c r="E257" s="28">
        <f>SUM(E258:E260)</f>
        <v>0</v>
      </c>
      <c r="F257" s="28">
        <f t="shared" si="3"/>
        <v>0</v>
      </c>
    </row>
    <row r="258" spans="1:6">
      <c r="A258" s="27" t="s">
        <v>463</v>
      </c>
      <c r="B258" s="27" t="s">
        <v>11</v>
      </c>
      <c r="C258" s="35" t="s">
        <v>464</v>
      </c>
      <c r="D258" s="212"/>
      <c r="E258" s="212"/>
      <c r="F258" s="28">
        <f t="shared" si="3"/>
        <v>0</v>
      </c>
    </row>
    <row r="259" spans="1:6">
      <c r="A259" s="27" t="s">
        <v>465</v>
      </c>
      <c r="B259" s="27" t="s">
        <v>11</v>
      </c>
      <c r="C259" s="35" t="s">
        <v>466</v>
      </c>
      <c r="D259" s="212"/>
      <c r="E259" s="212"/>
      <c r="F259" s="28">
        <f t="shared" si="3"/>
        <v>0</v>
      </c>
    </row>
    <row r="260" spans="1:6">
      <c r="A260" s="27" t="s">
        <v>467</v>
      </c>
      <c r="B260" s="27" t="s">
        <v>11</v>
      </c>
      <c r="C260" s="35" t="s">
        <v>468</v>
      </c>
      <c r="D260" s="212"/>
      <c r="E260" s="212"/>
      <c r="F260" s="28">
        <f t="shared" si="3"/>
        <v>0</v>
      </c>
    </row>
    <row r="261" spans="1:6">
      <c r="A261" s="27" t="s">
        <v>469</v>
      </c>
      <c r="C261" s="34" t="s">
        <v>68</v>
      </c>
      <c r="D261" s="28">
        <f>SUM(D262:D264)</f>
        <v>0</v>
      </c>
      <c r="E261" s="28">
        <f>SUM(E262:E264)</f>
        <v>0</v>
      </c>
      <c r="F261" s="28">
        <f t="shared" ref="F261:F324" si="4">D261-E261</f>
        <v>0</v>
      </c>
    </row>
    <row r="262" spans="1:6">
      <c r="A262" s="27" t="s">
        <v>470</v>
      </c>
      <c r="B262" s="27" t="s">
        <v>11</v>
      </c>
      <c r="C262" s="35" t="s">
        <v>471</v>
      </c>
      <c r="D262" s="212"/>
      <c r="E262" s="212"/>
      <c r="F262" s="28">
        <f t="shared" si="4"/>
        <v>0</v>
      </c>
    </row>
    <row r="263" spans="1:6">
      <c r="A263" s="27" t="s">
        <v>472</v>
      </c>
      <c r="B263" s="27" t="s">
        <v>11</v>
      </c>
      <c r="C263" s="35" t="s">
        <v>473</v>
      </c>
      <c r="D263" s="212"/>
      <c r="E263" s="212"/>
      <c r="F263" s="28">
        <f t="shared" si="4"/>
        <v>0</v>
      </c>
    </row>
    <row r="264" spans="1:6">
      <c r="A264" s="27" t="s">
        <v>474</v>
      </c>
      <c r="B264" s="27" t="s">
        <v>11</v>
      </c>
      <c r="C264" s="35" t="s">
        <v>475</v>
      </c>
      <c r="D264" s="212"/>
      <c r="E264" s="212"/>
      <c r="F264" s="28">
        <f t="shared" si="4"/>
        <v>0</v>
      </c>
    </row>
    <row r="265" spans="1:6">
      <c r="A265" s="32" t="s">
        <v>476</v>
      </c>
      <c r="B265" s="32"/>
      <c r="C265" s="32" t="s">
        <v>477</v>
      </c>
      <c r="D265" s="33">
        <f>SUM(D266:D273)+D281</f>
        <v>0</v>
      </c>
      <c r="E265" s="33">
        <f>SUM(E266:E273)+E281</f>
        <v>0</v>
      </c>
      <c r="F265" s="28">
        <f t="shared" si="4"/>
        <v>0</v>
      </c>
    </row>
    <row r="266" spans="1:6">
      <c r="A266" s="27" t="s">
        <v>478</v>
      </c>
      <c r="B266" s="27" t="s">
        <v>11</v>
      </c>
      <c r="C266" s="34" t="s">
        <v>456</v>
      </c>
      <c r="D266" s="212"/>
      <c r="E266" s="212"/>
      <c r="F266" s="28">
        <f t="shared" si="4"/>
        <v>0</v>
      </c>
    </row>
    <row r="267" spans="1:6">
      <c r="A267" s="27" t="s">
        <v>479</v>
      </c>
      <c r="B267" s="27" t="s">
        <v>11</v>
      </c>
      <c r="C267" s="34" t="s">
        <v>458</v>
      </c>
      <c r="D267" s="212"/>
      <c r="E267" s="212"/>
      <c r="F267" s="28">
        <f t="shared" si="4"/>
        <v>0</v>
      </c>
    </row>
    <row r="268" spans="1:6">
      <c r="A268" s="27" t="s">
        <v>480</v>
      </c>
      <c r="B268" s="27" t="s">
        <v>11</v>
      </c>
      <c r="C268" s="34" t="s">
        <v>481</v>
      </c>
      <c r="D268" s="212"/>
      <c r="E268" s="212"/>
      <c r="F268" s="28">
        <f t="shared" si="4"/>
        <v>0</v>
      </c>
    </row>
    <row r="269" spans="1:6">
      <c r="A269" s="27" t="s">
        <v>482</v>
      </c>
      <c r="B269" s="27" t="s">
        <v>11</v>
      </c>
      <c r="C269" s="34" t="s">
        <v>483</v>
      </c>
      <c r="D269" s="212"/>
      <c r="E269" s="212"/>
      <c r="F269" s="28">
        <f t="shared" si="4"/>
        <v>0</v>
      </c>
    </row>
    <row r="270" spans="1:6">
      <c r="A270" s="27" t="s">
        <v>484</v>
      </c>
      <c r="B270" s="27" t="s">
        <v>11</v>
      </c>
      <c r="C270" s="34" t="s">
        <v>485</v>
      </c>
      <c r="D270" s="212"/>
      <c r="E270" s="212"/>
      <c r="F270" s="28">
        <f t="shared" si="4"/>
        <v>0</v>
      </c>
    </row>
    <row r="271" spans="1:6">
      <c r="A271" s="27" t="s">
        <v>486</v>
      </c>
      <c r="B271" s="27" t="s">
        <v>11</v>
      </c>
      <c r="C271" s="34" t="s">
        <v>487</v>
      </c>
      <c r="D271" s="212"/>
      <c r="E271" s="212"/>
      <c r="F271" s="28">
        <f t="shared" si="4"/>
        <v>0</v>
      </c>
    </row>
    <row r="272" spans="1:6">
      <c r="A272" s="27" t="s">
        <v>488</v>
      </c>
      <c r="B272" s="27" t="s">
        <v>11</v>
      </c>
      <c r="C272" s="34" t="s">
        <v>489</v>
      </c>
      <c r="D272" s="212"/>
      <c r="E272" s="212"/>
      <c r="F272" s="28">
        <f t="shared" si="4"/>
        <v>0</v>
      </c>
    </row>
    <row r="273" spans="1:6">
      <c r="A273" s="27" t="s">
        <v>490</v>
      </c>
      <c r="C273" s="34" t="s">
        <v>462</v>
      </c>
      <c r="D273" s="28">
        <f>SUM(D274:D280)</f>
        <v>0</v>
      </c>
      <c r="E273" s="28">
        <f>SUM(E274:E280)</f>
        <v>0</v>
      </c>
      <c r="F273" s="28">
        <f t="shared" si="4"/>
        <v>0</v>
      </c>
    </row>
    <row r="274" spans="1:6">
      <c r="A274" s="27" t="s">
        <v>491</v>
      </c>
      <c r="B274" s="27" t="s">
        <v>11</v>
      </c>
      <c r="C274" s="35" t="s">
        <v>492</v>
      </c>
      <c r="D274" s="212"/>
      <c r="E274" s="212"/>
      <c r="F274" s="28">
        <f t="shared" si="4"/>
        <v>0</v>
      </c>
    </row>
    <row r="275" spans="1:6">
      <c r="A275" s="27" t="s">
        <v>493</v>
      </c>
      <c r="B275" s="27" t="s">
        <v>11</v>
      </c>
      <c r="C275" s="35" t="s">
        <v>494</v>
      </c>
      <c r="D275" s="212"/>
      <c r="E275" s="212"/>
      <c r="F275" s="28">
        <f t="shared" si="4"/>
        <v>0</v>
      </c>
    </row>
    <row r="276" spans="1:6">
      <c r="A276" s="27" t="s">
        <v>495</v>
      </c>
      <c r="B276" s="27" t="s">
        <v>11</v>
      </c>
      <c r="C276" s="35" t="s">
        <v>496</v>
      </c>
      <c r="D276" s="212"/>
      <c r="E276" s="212"/>
      <c r="F276" s="28">
        <f t="shared" si="4"/>
        <v>0</v>
      </c>
    </row>
    <row r="277" spans="1:6">
      <c r="A277" s="27" t="s">
        <v>497</v>
      </c>
      <c r="B277" s="27" t="s">
        <v>11</v>
      </c>
      <c r="C277" s="35" t="s">
        <v>498</v>
      </c>
      <c r="D277" s="212"/>
      <c r="E277" s="212"/>
      <c r="F277" s="28">
        <f t="shared" si="4"/>
        <v>0</v>
      </c>
    </row>
    <row r="278" spans="1:6">
      <c r="A278" s="27" t="s">
        <v>499</v>
      </c>
      <c r="B278" s="27" t="s">
        <v>11</v>
      </c>
      <c r="C278" s="35" t="s">
        <v>500</v>
      </c>
      <c r="D278" s="212"/>
      <c r="E278" s="212"/>
      <c r="F278" s="28">
        <f t="shared" si="4"/>
        <v>0</v>
      </c>
    </row>
    <row r="279" spans="1:6">
      <c r="A279" s="27" t="s">
        <v>501</v>
      </c>
      <c r="B279" s="27" t="s">
        <v>11</v>
      </c>
      <c r="C279" s="35" t="s">
        <v>502</v>
      </c>
      <c r="D279" s="212"/>
      <c r="E279" s="212"/>
      <c r="F279" s="28">
        <f t="shared" si="4"/>
        <v>0</v>
      </c>
    </row>
    <row r="280" spans="1:6">
      <c r="A280" s="27" t="s">
        <v>503</v>
      </c>
      <c r="B280" s="27" t="s">
        <v>11</v>
      </c>
      <c r="C280" s="35" t="s">
        <v>504</v>
      </c>
      <c r="D280" s="212"/>
      <c r="E280" s="212"/>
      <c r="F280" s="28">
        <f t="shared" si="4"/>
        <v>0</v>
      </c>
    </row>
    <row r="281" spans="1:6">
      <c r="A281" s="27" t="s">
        <v>505</v>
      </c>
      <c r="C281" s="34" t="s">
        <v>68</v>
      </c>
      <c r="D281" s="28">
        <f>SUM(D282:D288)</f>
        <v>0</v>
      </c>
      <c r="E281" s="28">
        <f>SUM(E282:E288)</f>
        <v>0</v>
      </c>
      <c r="F281" s="28">
        <f t="shared" si="4"/>
        <v>0</v>
      </c>
    </row>
    <row r="282" spans="1:6">
      <c r="A282" s="27" t="s">
        <v>506</v>
      </c>
      <c r="B282" s="27" t="s">
        <v>11</v>
      </c>
      <c r="C282" s="35" t="s">
        <v>507</v>
      </c>
      <c r="D282" s="212"/>
      <c r="E282" s="212"/>
      <c r="F282" s="28">
        <f t="shared" si="4"/>
        <v>0</v>
      </c>
    </row>
    <row r="283" spans="1:6">
      <c r="A283" s="27" t="s">
        <v>508</v>
      </c>
      <c r="B283" s="27" t="s">
        <v>11</v>
      </c>
      <c r="C283" s="35" t="s">
        <v>509</v>
      </c>
      <c r="D283" s="212"/>
      <c r="E283" s="212"/>
      <c r="F283" s="28">
        <f t="shared" si="4"/>
        <v>0</v>
      </c>
    </row>
    <row r="284" spans="1:6">
      <c r="A284" s="27" t="s">
        <v>510</v>
      </c>
      <c r="B284" s="27" t="s">
        <v>11</v>
      </c>
      <c r="C284" s="35" t="s">
        <v>511</v>
      </c>
      <c r="D284" s="212"/>
      <c r="E284" s="212"/>
      <c r="F284" s="28">
        <f t="shared" si="4"/>
        <v>0</v>
      </c>
    </row>
    <row r="285" spans="1:6">
      <c r="A285" s="27" t="s">
        <v>512</v>
      </c>
      <c r="B285" s="27" t="s">
        <v>11</v>
      </c>
      <c r="C285" s="35" t="s">
        <v>513</v>
      </c>
      <c r="D285" s="212"/>
      <c r="E285" s="212"/>
      <c r="F285" s="28">
        <f t="shared" si="4"/>
        <v>0</v>
      </c>
    </row>
    <row r="286" spans="1:6">
      <c r="A286" s="27" t="s">
        <v>514</v>
      </c>
      <c r="B286" s="27" t="s">
        <v>11</v>
      </c>
      <c r="C286" s="35" t="s">
        <v>515</v>
      </c>
      <c r="D286" s="212"/>
      <c r="E286" s="212"/>
      <c r="F286" s="28">
        <f t="shared" si="4"/>
        <v>0</v>
      </c>
    </row>
    <row r="287" spans="1:6">
      <c r="A287" s="27" t="s">
        <v>516</v>
      </c>
      <c r="B287" s="27" t="s">
        <v>11</v>
      </c>
      <c r="C287" s="35" t="s">
        <v>517</v>
      </c>
      <c r="D287" s="212"/>
      <c r="E287" s="212"/>
      <c r="F287" s="28">
        <f t="shared" si="4"/>
        <v>0</v>
      </c>
    </row>
    <row r="288" spans="1:6">
      <c r="A288" s="27" t="s">
        <v>518</v>
      </c>
      <c r="B288" s="27" t="s">
        <v>11</v>
      </c>
      <c r="C288" s="35" t="s">
        <v>519</v>
      </c>
      <c r="D288" s="212"/>
      <c r="E288" s="212"/>
      <c r="F288" s="28">
        <f t="shared" si="4"/>
        <v>0</v>
      </c>
    </row>
    <row r="289" spans="1:6">
      <c r="A289" s="32" t="s">
        <v>520</v>
      </c>
      <c r="B289" s="32"/>
      <c r="C289" s="32" t="s">
        <v>521</v>
      </c>
      <c r="D289" s="33">
        <f>SUM(D290:D295)+D300</f>
        <v>0</v>
      </c>
      <c r="E289" s="33">
        <f>SUM(E290:E295)+E300</f>
        <v>0</v>
      </c>
      <c r="F289" s="28">
        <f t="shared" si="4"/>
        <v>0</v>
      </c>
    </row>
    <row r="290" spans="1:6">
      <c r="A290" s="27" t="s">
        <v>522</v>
      </c>
      <c r="B290" s="27" t="s">
        <v>11</v>
      </c>
      <c r="C290" s="34" t="s">
        <v>523</v>
      </c>
      <c r="D290" s="212"/>
      <c r="E290" s="212"/>
      <c r="F290" s="28">
        <f t="shared" si="4"/>
        <v>0</v>
      </c>
    </row>
    <row r="291" spans="1:6">
      <c r="A291" s="27" t="s">
        <v>524</v>
      </c>
      <c r="B291" s="27" t="s">
        <v>11</v>
      </c>
      <c r="C291" s="34" t="s">
        <v>525</v>
      </c>
      <c r="D291" s="212"/>
      <c r="E291" s="212"/>
      <c r="F291" s="28">
        <f t="shared" si="4"/>
        <v>0</v>
      </c>
    </row>
    <row r="292" spans="1:6">
      <c r="A292" s="27" t="s">
        <v>526</v>
      </c>
      <c r="B292" s="27" t="s">
        <v>11</v>
      </c>
      <c r="C292" s="34" t="s">
        <v>527</v>
      </c>
      <c r="D292" s="212"/>
      <c r="E292" s="212"/>
      <c r="F292" s="28">
        <f t="shared" si="4"/>
        <v>0</v>
      </c>
    </row>
    <row r="293" spans="1:6">
      <c r="A293" s="27" t="s">
        <v>528</v>
      </c>
      <c r="B293" s="27" t="s">
        <v>11</v>
      </c>
      <c r="C293" s="34" t="s">
        <v>529</v>
      </c>
      <c r="D293" s="212"/>
      <c r="E293" s="212"/>
      <c r="F293" s="28">
        <f t="shared" si="4"/>
        <v>0</v>
      </c>
    </row>
    <row r="294" spans="1:6">
      <c r="A294" s="27" t="s">
        <v>530</v>
      </c>
      <c r="B294" s="27" t="s">
        <v>11</v>
      </c>
      <c r="C294" s="34" t="s">
        <v>531</v>
      </c>
      <c r="D294" s="212"/>
      <c r="E294" s="212"/>
      <c r="F294" s="28">
        <f t="shared" si="4"/>
        <v>0</v>
      </c>
    </row>
    <row r="295" spans="1:6">
      <c r="A295" s="27" t="s">
        <v>532</v>
      </c>
      <c r="C295" s="34" t="s">
        <v>533</v>
      </c>
      <c r="D295" s="28">
        <f>SUM(D296:D299)</f>
        <v>0</v>
      </c>
      <c r="E295" s="28">
        <f>SUM(E296:E299)</f>
        <v>0</v>
      </c>
      <c r="F295" s="28">
        <f t="shared" si="4"/>
        <v>0</v>
      </c>
    </row>
    <row r="296" spans="1:6">
      <c r="A296" s="27" t="s">
        <v>534</v>
      </c>
      <c r="B296" s="27" t="s">
        <v>11</v>
      </c>
      <c r="C296" s="35" t="s">
        <v>535</v>
      </c>
      <c r="D296" s="212"/>
      <c r="E296" s="212"/>
      <c r="F296" s="28">
        <f t="shared" si="4"/>
        <v>0</v>
      </c>
    </row>
    <row r="297" spans="1:6">
      <c r="A297" s="27" t="s">
        <v>536</v>
      </c>
      <c r="B297" s="27" t="s">
        <v>11</v>
      </c>
      <c r="C297" s="35" t="s">
        <v>537</v>
      </c>
      <c r="D297" s="212"/>
      <c r="E297" s="212"/>
      <c r="F297" s="28">
        <f t="shared" si="4"/>
        <v>0</v>
      </c>
    </row>
    <row r="298" spans="1:6">
      <c r="A298" s="27" t="s">
        <v>538</v>
      </c>
      <c r="B298" s="27" t="s">
        <v>11</v>
      </c>
      <c r="C298" s="35" t="s">
        <v>539</v>
      </c>
      <c r="D298" s="212"/>
      <c r="E298" s="212"/>
      <c r="F298" s="28">
        <f t="shared" si="4"/>
        <v>0</v>
      </c>
    </row>
    <row r="299" spans="1:6">
      <c r="A299" s="27" t="s">
        <v>540</v>
      </c>
      <c r="B299" s="27" t="s">
        <v>11</v>
      </c>
      <c r="C299" s="35" t="s">
        <v>541</v>
      </c>
      <c r="D299" s="212"/>
      <c r="E299" s="212"/>
      <c r="F299" s="28">
        <f t="shared" si="4"/>
        <v>0</v>
      </c>
    </row>
    <row r="300" spans="1:6">
      <c r="A300" s="27" t="s">
        <v>542</v>
      </c>
      <c r="C300" s="34" t="s">
        <v>68</v>
      </c>
      <c r="D300" s="28">
        <f>SUM(D301:D305)</f>
        <v>0</v>
      </c>
      <c r="E300" s="28">
        <f>SUM(E301:E305)</f>
        <v>0</v>
      </c>
      <c r="F300" s="28">
        <f t="shared" si="4"/>
        <v>0</v>
      </c>
    </row>
    <row r="301" spans="1:6">
      <c r="A301" s="27" t="s">
        <v>543</v>
      </c>
      <c r="B301" s="27" t="s">
        <v>11</v>
      </c>
      <c r="C301" s="35" t="s">
        <v>544</v>
      </c>
      <c r="D301" s="212"/>
      <c r="E301" s="212"/>
      <c r="F301" s="28">
        <f t="shared" si="4"/>
        <v>0</v>
      </c>
    </row>
    <row r="302" spans="1:6">
      <c r="A302" s="27" t="s">
        <v>545</v>
      </c>
      <c r="B302" s="27" t="s">
        <v>11</v>
      </c>
      <c r="C302" s="35" t="s">
        <v>546</v>
      </c>
      <c r="D302" s="212"/>
      <c r="E302" s="212"/>
      <c r="F302" s="28">
        <f t="shared" si="4"/>
        <v>0</v>
      </c>
    </row>
    <row r="303" spans="1:6">
      <c r="A303" s="27" t="s">
        <v>547</v>
      </c>
      <c r="B303" s="27" t="s">
        <v>11</v>
      </c>
      <c r="C303" s="35" t="s">
        <v>548</v>
      </c>
      <c r="D303" s="212"/>
      <c r="E303" s="212"/>
      <c r="F303" s="28">
        <f t="shared" si="4"/>
        <v>0</v>
      </c>
    </row>
    <row r="304" spans="1:6">
      <c r="A304" s="27" t="s">
        <v>549</v>
      </c>
      <c r="B304" s="27" t="s">
        <v>11</v>
      </c>
      <c r="C304" s="35" t="s">
        <v>550</v>
      </c>
      <c r="D304" s="212"/>
      <c r="E304" s="212"/>
      <c r="F304" s="28">
        <f t="shared" si="4"/>
        <v>0</v>
      </c>
    </row>
    <row r="305" spans="1:6">
      <c r="A305" s="27" t="s">
        <v>551</v>
      </c>
      <c r="B305" s="27" t="s">
        <v>11</v>
      </c>
      <c r="C305" s="35" t="s">
        <v>552</v>
      </c>
      <c r="D305" s="212"/>
      <c r="E305" s="212"/>
      <c r="F305" s="28">
        <f t="shared" si="4"/>
        <v>0</v>
      </c>
    </row>
    <row r="306" spans="1:6">
      <c r="A306" s="32" t="s">
        <v>553</v>
      </c>
      <c r="B306" s="32"/>
      <c r="C306" s="32" t="s">
        <v>554</v>
      </c>
      <c r="D306" s="33">
        <f>SUM(D307:D311)+D316</f>
        <v>0</v>
      </c>
      <c r="E306" s="33">
        <f>SUM(E307:E311)+E316</f>
        <v>0</v>
      </c>
      <c r="F306" s="28">
        <f t="shared" si="4"/>
        <v>0</v>
      </c>
    </row>
    <row r="307" spans="1:6">
      <c r="A307" s="27" t="s">
        <v>555</v>
      </c>
      <c r="B307" s="27" t="s">
        <v>11</v>
      </c>
      <c r="C307" s="34" t="s">
        <v>556</v>
      </c>
      <c r="D307" s="212"/>
      <c r="E307" s="212"/>
      <c r="F307" s="28">
        <f t="shared" si="4"/>
        <v>0</v>
      </c>
    </row>
    <row r="308" spans="1:6">
      <c r="A308" s="27" t="s">
        <v>557</v>
      </c>
      <c r="B308" s="27" t="s">
        <v>11</v>
      </c>
      <c r="C308" s="34" t="s">
        <v>558</v>
      </c>
      <c r="D308" s="212"/>
      <c r="E308" s="212"/>
      <c r="F308" s="28">
        <f t="shared" si="4"/>
        <v>0</v>
      </c>
    </row>
    <row r="309" spans="1:6">
      <c r="A309" s="27" t="s">
        <v>559</v>
      </c>
      <c r="B309" s="27" t="s">
        <v>11</v>
      </c>
      <c r="C309" s="34" t="s">
        <v>560</v>
      </c>
      <c r="D309" s="212"/>
      <c r="E309" s="212"/>
      <c r="F309" s="28">
        <f t="shared" si="4"/>
        <v>0</v>
      </c>
    </row>
    <row r="310" spans="1:6">
      <c r="A310" s="27" t="s">
        <v>561</v>
      </c>
      <c r="B310" s="27" t="s">
        <v>11</v>
      </c>
      <c r="C310" s="34" t="s">
        <v>562</v>
      </c>
      <c r="D310" s="212"/>
      <c r="E310" s="212"/>
      <c r="F310" s="28">
        <f t="shared" si="4"/>
        <v>0</v>
      </c>
    </row>
    <row r="311" spans="1:6">
      <c r="A311" s="27" t="s">
        <v>563</v>
      </c>
      <c r="C311" s="34" t="s">
        <v>564</v>
      </c>
      <c r="D311" s="28">
        <f>SUM(D312:D315)</f>
        <v>0</v>
      </c>
      <c r="E311" s="28">
        <f>SUM(E312:E315)</f>
        <v>0</v>
      </c>
      <c r="F311" s="28">
        <f t="shared" si="4"/>
        <v>0</v>
      </c>
    </row>
    <row r="312" spans="1:6">
      <c r="A312" s="27" t="s">
        <v>565</v>
      </c>
      <c r="B312" s="27" t="s">
        <v>11</v>
      </c>
      <c r="C312" s="35" t="s">
        <v>566</v>
      </c>
      <c r="D312" s="212"/>
      <c r="E312" s="212"/>
      <c r="F312" s="28">
        <f t="shared" si="4"/>
        <v>0</v>
      </c>
    </row>
    <row r="313" spans="1:6">
      <c r="A313" s="27" t="s">
        <v>567</v>
      </c>
      <c r="B313" s="27" t="s">
        <v>11</v>
      </c>
      <c r="C313" s="35" t="s">
        <v>568</v>
      </c>
      <c r="D313" s="212"/>
      <c r="E313" s="212"/>
      <c r="F313" s="28">
        <f t="shared" si="4"/>
        <v>0</v>
      </c>
    </row>
    <row r="314" spans="1:6">
      <c r="A314" s="27" t="s">
        <v>569</v>
      </c>
      <c r="B314" s="27" t="s">
        <v>11</v>
      </c>
      <c r="C314" s="35" t="s">
        <v>570</v>
      </c>
      <c r="D314" s="212"/>
      <c r="E314" s="212"/>
      <c r="F314" s="28">
        <f t="shared" si="4"/>
        <v>0</v>
      </c>
    </row>
    <row r="315" spans="1:6">
      <c r="A315" s="27" t="s">
        <v>571</v>
      </c>
      <c r="B315" s="27" t="s">
        <v>11</v>
      </c>
      <c r="C315" s="35" t="s">
        <v>572</v>
      </c>
      <c r="D315" s="212"/>
      <c r="E315" s="212"/>
      <c r="F315" s="28">
        <f t="shared" si="4"/>
        <v>0</v>
      </c>
    </row>
    <row r="316" spans="1:6">
      <c r="A316" s="27" t="s">
        <v>573</v>
      </c>
      <c r="C316" s="34" t="s">
        <v>68</v>
      </c>
      <c r="D316" s="28">
        <f>SUM(D317:D320)</f>
        <v>0</v>
      </c>
      <c r="E316" s="28">
        <f>SUM(E317:E320)</f>
        <v>0</v>
      </c>
      <c r="F316" s="28">
        <f t="shared" si="4"/>
        <v>0</v>
      </c>
    </row>
    <row r="317" spans="1:6">
      <c r="A317" s="27" t="s">
        <v>574</v>
      </c>
      <c r="B317" s="27" t="s">
        <v>11</v>
      </c>
      <c r="C317" s="35" t="s">
        <v>556</v>
      </c>
      <c r="D317" s="212"/>
      <c r="E317" s="212"/>
      <c r="F317" s="28">
        <f t="shared" si="4"/>
        <v>0</v>
      </c>
    </row>
    <row r="318" spans="1:6">
      <c r="A318" s="27" t="s">
        <v>575</v>
      </c>
      <c r="B318" s="27" t="s">
        <v>11</v>
      </c>
      <c r="C318" s="35" t="s">
        <v>558</v>
      </c>
      <c r="D318" s="212"/>
      <c r="E318" s="212"/>
      <c r="F318" s="28">
        <f t="shared" si="4"/>
        <v>0</v>
      </c>
    </row>
    <row r="319" spans="1:6">
      <c r="A319" s="27" t="s">
        <v>576</v>
      </c>
      <c r="B319" s="27" t="s">
        <v>11</v>
      </c>
      <c r="C319" s="35" t="s">
        <v>560</v>
      </c>
      <c r="D319" s="212"/>
      <c r="E319" s="212"/>
      <c r="F319" s="28">
        <f t="shared" si="4"/>
        <v>0</v>
      </c>
    </row>
    <row r="320" spans="1:6">
      <c r="A320" s="27" t="s">
        <v>577</v>
      </c>
      <c r="B320" s="27" t="s">
        <v>11</v>
      </c>
      <c r="C320" s="35" t="s">
        <v>562</v>
      </c>
      <c r="D320" s="212"/>
      <c r="E320" s="212"/>
      <c r="F320" s="28">
        <f t="shared" si="4"/>
        <v>0</v>
      </c>
    </row>
    <row r="321" spans="1:6">
      <c r="A321" s="32" t="s">
        <v>578</v>
      </c>
      <c r="B321" s="32"/>
      <c r="C321" s="32" t="s">
        <v>579</v>
      </c>
      <c r="D321" s="33">
        <f>SUM(D322:D323)</f>
        <v>0</v>
      </c>
      <c r="E321" s="33">
        <f>SUM(E322:E323)</f>
        <v>0</v>
      </c>
      <c r="F321" s="28">
        <f t="shared" si="4"/>
        <v>0</v>
      </c>
    </row>
    <row r="322" spans="1:6">
      <c r="A322" s="27" t="s">
        <v>580</v>
      </c>
      <c r="B322" s="27" t="s">
        <v>11</v>
      </c>
      <c r="C322" s="34" t="s">
        <v>579</v>
      </c>
      <c r="D322" s="212"/>
      <c r="E322" s="212"/>
      <c r="F322" s="28">
        <f t="shared" si="4"/>
        <v>0</v>
      </c>
    </row>
    <row r="323" spans="1:6">
      <c r="A323" s="27" t="s">
        <v>581</v>
      </c>
      <c r="B323" s="27" t="s">
        <v>11</v>
      </c>
      <c r="C323" s="34" t="s">
        <v>68</v>
      </c>
      <c r="D323" s="212"/>
      <c r="E323" s="212"/>
      <c r="F323" s="28">
        <f t="shared" si="4"/>
        <v>0</v>
      </c>
    </row>
    <row r="324" spans="1:6">
      <c r="A324" s="32" t="s">
        <v>582</v>
      </c>
      <c r="B324" s="32" t="s">
        <v>11</v>
      </c>
      <c r="C324" s="32" t="s">
        <v>583</v>
      </c>
      <c r="D324" s="212"/>
      <c r="E324" s="212"/>
      <c r="F324" s="28">
        <f t="shared" si="4"/>
        <v>0</v>
      </c>
    </row>
    <row r="325" spans="1:6">
      <c r="A325" s="32" t="s">
        <v>584</v>
      </c>
      <c r="B325" s="32"/>
      <c r="C325" s="32" t="s">
        <v>585</v>
      </c>
      <c r="D325" s="33">
        <f>SUM(D326:D327)</f>
        <v>0</v>
      </c>
      <c r="E325" s="33">
        <f>SUM(E326:E327)</f>
        <v>0</v>
      </c>
      <c r="F325" s="28">
        <f t="shared" ref="F325:F388" si="5">D325-E325</f>
        <v>0</v>
      </c>
    </row>
    <row r="326" spans="1:6">
      <c r="A326" s="27" t="s">
        <v>586</v>
      </c>
      <c r="B326" s="27" t="s">
        <v>11</v>
      </c>
      <c r="C326" s="34" t="s">
        <v>587</v>
      </c>
      <c r="D326" s="212"/>
      <c r="E326" s="212"/>
      <c r="F326" s="28">
        <f t="shared" si="5"/>
        <v>0</v>
      </c>
    </row>
    <row r="327" spans="1:6">
      <c r="A327" s="27" t="s">
        <v>588</v>
      </c>
      <c r="B327" s="27" t="s">
        <v>11</v>
      </c>
      <c r="C327" s="34" t="s">
        <v>589</v>
      </c>
      <c r="D327" s="212"/>
      <c r="E327" s="212"/>
      <c r="F327" s="28">
        <f t="shared" si="5"/>
        <v>0</v>
      </c>
    </row>
    <row r="328" spans="1:6">
      <c r="A328" s="32" t="s">
        <v>590</v>
      </c>
      <c r="B328" s="32" t="s">
        <v>11</v>
      </c>
      <c r="C328" s="32" t="s">
        <v>591</v>
      </c>
      <c r="D328" s="212"/>
      <c r="E328" s="212"/>
      <c r="F328" s="28">
        <f t="shared" si="5"/>
        <v>0</v>
      </c>
    </row>
    <row r="329" spans="1:6">
      <c r="A329" s="32" t="s">
        <v>592</v>
      </c>
      <c r="B329" s="32" t="s">
        <v>11</v>
      </c>
      <c r="C329" s="32" t="s">
        <v>593</v>
      </c>
      <c r="D329" s="212"/>
      <c r="E329" s="212"/>
      <c r="F329" s="28">
        <f t="shared" si="5"/>
        <v>0</v>
      </c>
    </row>
    <row r="330" spans="1:6">
      <c r="A330" s="32" t="s">
        <v>594</v>
      </c>
      <c r="B330" s="32"/>
      <c r="C330" s="32" t="s">
        <v>595</v>
      </c>
      <c r="D330" s="33">
        <f>SUM(D331:D332)</f>
        <v>0</v>
      </c>
      <c r="E330" s="33">
        <f>SUM(E331:E332)</f>
        <v>0</v>
      </c>
      <c r="F330" s="28">
        <f t="shared" si="5"/>
        <v>0</v>
      </c>
    </row>
    <row r="331" spans="1:6">
      <c r="A331" s="27" t="s">
        <v>596</v>
      </c>
      <c r="B331" s="27" t="s">
        <v>11</v>
      </c>
      <c r="C331" s="34" t="s">
        <v>597</v>
      </c>
      <c r="D331" s="212"/>
      <c r="E331" s="212"/>
      <c r="F331" s="28">
        <f t="shared" si="5"/>
        <v>0</v>
      </c>
    </row>
    <row r="332" spans="1:6">
      <c r="A332" s="27" t="s">
        <v>598</v>
      </c>
      <c r="B332" s="27" t="s">
        <v>11</v>
      </c>
      <c r="C332" s="34" t="s">
        <v>599</v>
      </c>
      <c r="D332" s="212"/>
      <c r="E332" s="212"/>
      <c r="F332" s="28">
        <f t="shared" si="5"/>
        <v>0</v>
      </c>
    </row>
    <row r="333" spans="1:6">
      <c r="A333" s="32" t="s">
        <v>600</v>
      </c>
      <c r="B333" s="32" t="s">
        <v>11</v>
      </c>
      <c r="C333" s="32" t="s">
        <v>601</v>
      </c>
      <c r="D333" s="212"/>
      <c r="E333" s="212"/>
      <c r="F333" s="28">
        <f t="shared" si="5"/>
        <v>0</v>
      </c>
    </row>
    <row r="334" spans="1:6">
      <c r="A334" s="32" t="s">
        <v>602</v>
      </c>
      <c r="B334" s="32"/>
      <c r="C334" s="32" t="s">
        <v>603</v>
      </c>
      <c r="D334" s="33">
        <f>D335+D339</f>
        <v>0</v>
      </c>
      <c r="E334" s="33">
        <f>E335+E339</f>
        <v>0</v>
      </c>
      <c r="F334" s="28">
        <f t="shared" si="5"/>
        <v>0</v>
      </c>
    </row>
    <row r="335" spans="1:6">
      <c r="A335" s="27" t="s">
        <v>604</v>
      </c>
      <c r="C335" s="34" t="s">
        <v>605</v>
      </c>
      <c r="D335" s="28">
        <f>SUM(D336:D338)</f>
        <v>0</v>
      </c>
      <c r="E335" s="28">
        <f>SUM(E336:E338)</f>
        <v>0</v>
      </c>
      <c r="F335" s="28">
        <f t="shared" si="5"/>
        <v>0</v>
      </c>
    </row>
    <row r="336" spans="1:6">
      <c r="A336" s="27" t="s">
        <v>606</v>
      </c>
      <c r="B336" s="27" t="s">
        <v>11</v>
      </c>
      <c r="C336" s="35" t="s">
        <v>607</v>
      </c>
      <c r="D336" s="212"/>
      <c r="E336" s="212"/>
      <c r="F336" s="28">
        <f t="shared" si="5"/>
        <v>0</v>
      </c>
    </row>
    <row r="337" spans="1:6">
      <c r="A337" s="27" t="s">
        <v>608</v>
      </c>
      <c r="B337" s="27" t="s">
        <v>11</v>
      </c>
      <c r="C337" s="35" t="s">
        <v>609</v>
      </c>
      <c r="D337" s="212"/>
      <c r="E337" s="212"/>
      <c r="F337" s="28">
        <f t="shared" si="5"/>
        <v>0</v>
      </c>
    </row>
    <row r="338" spans="1:6">
      <c r="A338" s="27" t="s">
        <v>610</v>
      </c>
      <c r="B338" s="27" t="s">
        <v>11</v>
      </c>
      <c r="C338" s="35" t="s">
        <v>611</v>
      </c>
      <c r="D338" s="212"/>
      <c r="E338" s="212"/>
      <c r="F338" s="28">
        <f t="shared" si="5"/>
        <v>0</v>
      </c>
    </row>
    <row r="339" spans="1:6">
      <c r="A339" s="27" t="s">
        <v>612</v>
      </c>
      <c r="B339" s="27" t="s">
        <v>11</v>
      </c>
      <c r="C339" s="34" t="s">
        <v>445</v>
      </c>
      <c r="D339" s="212"/>
      <c r="E339" s="212"/>
      <c r="F339" s="28">
        <f t="shared" si="5"/>
        <v>0</v>
      </c>
    </row>
    <row r="340" spans="1:6">
      <c r="A340" s="32" t="s">
        <v>613</v>
      </c>
      <c r="B340" s="32"/>
      <c r="C340" s="32" t="s">
        <v>614</v>
      </c>
      <c r="D340" s="33">
        <f>D341+D344</f>
        <v>0</v>
      </c>
      <c r="E340" s="33">
        <f>E341+E344</f>
        <v>0</v>
      </c>
      <c r="F340" s="28">
        <f t="shared" si="5"/>
        <v>0</v>
      </c>
    </row>
    <row r="341" spans="1:6">
      <c r="A341" s="27" t="s">
        <v>615</v>
      </c>
      <c r="C341" s="34" t="s">
        <v>616</v>
      </c>
      <c r="D341" s="28">
        <f>SUM(D342:D343)</f>
        <v>0</v>
      </c>
      <c r="E341" s="28">
        <f>SUM(E342:E343)</f>
        <v>0</v>
      </c>
      <c r="F341" s="28">
        <f t="shared" si="5"/>
        <v>0</v>
      </c>
    </row>
    <row r="342" spans="1:6">
      <c r="A342" s="27" t="s">
        <v>617</v>
      </c>
      <c r="B342" s="27" t="s">
        <v>11</v>
      </c>
      <c r="C342" s="35" t="s">
        <v>618</v>
      </c>
      <c r="D342" s="212"/>
      <c r="E342" s="212"/>
      <c r="F342" s="28">
        <f t="shared" si="5"/>
        <v>0</v>
      </c>
    </row>
    <row r="343" spans="1:6">
      <c r="A343" s="27" t="s">
        <v>619</v>
      </c>
      <c r="B343" s="27" t="s">
        <v>11</v>
      </c>
      <c r="C343" s="35" t="s">
        <v>265</v>
      </c>
      <c r="D343" s="212"/>
      <c r="E343" s="212"/>
      <c r="F343" s="28">
        <f t="shared" si="5"/>
        <v>0</v>
      </c>
    </row>
    <row r="344" spans="1:6">
      <c r="A344" s="27" t="s">
        <v>620</v>
      </c>
      <c r="C344" s="34" t="s">
        <v>621</v>
      </c>
      <c r="D344" s="28">
        <f>SUM(D345:D346)</f>
        <v>0</v>
      </c>
      <c r="E344" s="28">
        <f>SUM(E345:E346)</f>
        <v>0</v>
      </c>
      <c r="F344" s="28">
        <f t="shared" si="5"/>
        <v>0</v>
      </c>
    </row>
    <row r="345" spans="1:6">
      <c r="A345" s="27" t="s">
        <v>622</v>
      </c>
      <c r="B345" s="27" t="s">
        <v>11</v>
      </c>
      <c r="C345" s="35" t="s">
        <v>618</v>
      </c>
      <c r="D345" s="212"/>
      <c r="E345" s="212"/>
      <c r="F345" s="28">
        <f t="shared" si="5"/>
        <v>0</v>
      </c>
    </row>
    <row r="346" spans="1:6">
      <c r="A346" s="27" t="s">
        <v>623</v>
      </c>
      <c r="B346" s="27" t="s">
        <v>11</v>
      </c>
      <c r="C346" s="35" t="s">
        <v>265</v>
      </c>
      <c r="D346" s="212"/>
      <c r="E346" s="212"/>
      <c r="F346" s="28">
        <f t="shared" si="5"/>
        <v>0</v>
      </c>
    </row>
    <row r="347" spans="1:6">
      <c r="A347" s="32" t="s">
        <v>624</v>
      </c>
      <c r="B347" s="32"/>
      <c r="C347" s="32" t="s">
        <v>625</v>
      </c>
      <c r="D347" s="33">
        <f>SUM(D348:D352)</f>
        <v>0</v>
      </c>
      <c r="E347" s="33">
        <f>SUM(E348:E352)</f>
        <v>0</v>
      </c>
      <c r="F347" s="28">
        <f t="shared" si="5"/>
        <v>0</v>
      </c>
    </row>
    <row r="348" spans="1:6">
      <c r="A348" s="27" t="s">
        <v>626</v>
      </c>
      <c r="B348" s="27" t="s">
        <v>11</v>
      </c>
      <c r="C348" s="34" t="s">
        <v>627</v>
      </c>
      <c r="D348" s="212"/>
      <c r="E348" s="212"/>
      <c r="F348" s="28">
        <f t="shared" si="5"/>
        <v>0</v>
      </c>
    </row>
    <row r="349" spans="1:6">
      <c r="A349" s="27" t="s">
        <v>628</v>
      </c>
      <c r="B349" s="27" t="s">
        <v>11</v>
      </c>
      <c r="C349" s="34" t="s">
        <v>629</v>
      </c>
      <c r="D349" s="212"/>
      <c r="E349" s="212"/>
      <c r="F349" s="28">
        <f t="shared" si="5"/>
        <v>0</v>
      </c>
    </row>
    <row r="350" spans="1:6">
      <c r="A350" s="27" t="s">
        <v>630</v>
      </c>
      <c r="B350" s="27" t="s">
        <v>11</v>
      </c>
      <c r="C350" s="34" t="s">
        <v>631</v>
      </c>
      <c r="D350" s="212"/>
      <c r="E350" s="212"/>
      <c r="F350" s="28">
        <f t="shared" si="5"/>
        <v>0</v>
      </c>
    </row>
    <row r="351" spans="1:6">
      <c r="A351" s="27" t="s">
        <v>632</v>
      </c>
      <c r="B351" s="27" t="s">
        <v>11</v>
      </c>
      <c r="C351" s="34" t="s">
        <v>633</v>
      </c>
      <c r="D351" s="212"/>
      <c r="E351" s="212"/>
      <c r="F351" s="28">
        <f t="shared" si="5"/>
        <v>0</v>
      </c>
    </row>
    <row r="352" spans="1:6">
      <c r="A352" s="27" t="s">
        <v>634</v>
      </c>
      <c r="B352" s="27" t="s">
        <v>11</v>
      </c>
      <c r="C352" s="34" t="s">
        <v>635</v>
      </c>
      <c r="D352" s="212"/>
      <c r="E352" s="212"/>
      <c r="F352" s="28">
        <f t="shared" si="5"/>
        <v>0</v>
      </c>
    </row>
    <row r="353" spans="1:6">
      <c r="A353" s="32" t="s">
        <v>636</v>
      </c>
      <c r="B353" s="32"/>
      <c r="C353" s="32" t="s">
        <v>637</v>
      </c>
      <c r="D353" s="33">
        <f>D354+D355+D363+D369+D374+D379</f>
        <v>0</v>
      </c>
      <c r="E353" s="33">
        <f>E354+E355+E363+E369+E374+E379</f>
        <v>0</v>
      </c>
      <c r="F353" s="28">
        <f t="shared" si="5"/>
        <v>0</v>
      </c>
    </row>
    <row r="354" spans="1:6">
      <c r="A354" s="27" t="s">
        <v>638</v>
      </c>
      <c r="B354" s="27" t="s">
        <v>11</v>
      </c>
      <c r="C354" s="34" t="s">
        <v>639</v>
      </c>
      <c r="D354" s="212"/>
      <c r="E354" s="212"/>
      <c r="F354" s="28">
        <f t="shared" si="5"/>
        <v>0</v>
      </c>
    </row>
    <row r="355" spans="1:6">
      <c r="A355" s="27" t="s">
        <v>640</v>
      </c>
      <c r="C355" s="34" t="s">
        <v>641</v>
      </c>
      <c r="D355" s="28">
        <f>SUM(D356:D362)</f>
        <v>0</v>
      </c>
      <c r="E355" s="28">
        <f>SUM(E356:E362)</f>
        <v>0</v>
      </c>
      <c r="F355" s="28">
        <f t="shared" si="5"/>
        <v>0</v>
      </c>
    </row>
    <row r="356" spans="1:6">
      <c r="A356" s="27" t="s">
        <v>642</v>
      </c>
      <c r="B356" s="27" t="s">
        <v>11</v>
      </c>
      <c r="C356" s="35" t="s">
        <v>643</v>
      </c>
      <c r="D356" s="212"/>
      <c r="E356" s="212"/>
      <c r="F356" s="28">
        <f t="shared" si="5"/>
        <v>0</v>
      </c>
    </row>
    <row r="357" spans="1:6">
      <c r="A357" s="27" t="s">
        <v>644</v>
      </c>
      <c r="B357" s="27" t="s">
        <v>11</v>
      </c>
      <c r="C357" s="35" t="s">
        <v>645</v>
      </c>
      <c r="D357" s="212"/>
      <c r="E357" s="212"/>
      <c r="F357" s="28">
        <f t="shared" si="5"/>
        <v>0</v>
      </c>
    </row>
    <row r="358" spans="1:6">
      <c r="A358" s="27" t="s">
        <v>646</v>
      </c>
      <c r="B358" s="27" t="s">
        <v>11</v>
      </c>
      <c r="C358" s="35" t="s">
        <v>647</v>
      </c>
      <c r="D358" s="212"/>
      <c r="E358" s="212"/>
      <c r="F358" s="28">
        <f t="shared" si="5"/>
        <v>0</v>
      </c>
    </row>
    <row r="359" spans="1:6">
      <c r="A359" s="27" t="s">
        <v>648</v>
      </c>
      <c r="B359" s="27" t="s">
        <v>11</v>
      </c>
      <c r="C359" s="35" t="s">
        <v>649</v>
      </c>
      <c r="D359" s="212"/>
      <c r="E359" s="212"/>
      <c r="F359" s="28">
        <f t="shared" si="5"/>
        <v>0</v>
      </c>
    </row>
    <row r="360" spans="1:6">
      <c r="A360" s="27" t="s">
        <v>650</v>
      </c>
      <c r="B360" s="27" t="s">
        <v>11</v>
      </c>
      <c r="C360" s="35" t="s">
        <v>651</v>
      </c>
      <c r="D360" s="212"/>
      <c r="E360" s="212"/>
      <c r="F360" s="28">
        <f t="shared" si="5"/>
        <v>0</v>
      </c>
    </row>
    <row r="361" spans="1:6">
      <c r="A361" s="27" t="s">
        <v>652</v>
      </c>
      <c r="B361" s="27" t="s">
        <v>11</v>
      </c>
      <c r="C361" s="35" t="s">
        <v>653</v>
      </c>
      <c r="D361" s="212"/>
      <c r="E361" s="212"/>
      <c r="F361" s="28">
        <f t="shared" si="5"/>
        <v>0</v>
      </c>
    </row>
    <row r="362" spans="1:6">
      <c r="A362" s="27" t="s">
        <v>654</v>
      </c>
      <c r="B362" s="27" t="s">
        <v>11</v>
      </c>
      <c r="C362" s="35" t="s">
        <v>445</v>
      </c>
      <c r="D362" s="212"/>
      <c r="E362" s="212"/>
      <c r="F362" s="28">
        <f t="shared" si="5"/>
        <v>0</v>
      </c>
    </row>
    <row r="363" spans="1:6">
      <c r="A363" s="27" t="s">
        <v>655</v>
      </c>
      <c r="C363" s="34" t="s">
        <v>656</v>
      </c>
      <c r="D363" s="28">
        <f>SUM(D364:D368)</f>
        <v>0</v>
      </c>
      <c r="E363" s="28">
        <f>SUM(E364:E368)</f>
        <v>0</v>
      </c>
      <c r="F363" s="28">
        <f t="shared" si="5"/>
        <v>0</v>
      </c>
    </row>
    <row r="364" spans="1:6">
      <c r="A364" s="27" t="s">
        <v>657</v>
      </c>
      <c r="B364" s="27" t="s">
        <v>11</v>
      </c>
      <c r="C364" s="35" t="s">
        <v>658</v>
      </c>
      <c r="D364" s="212"/>
      <c r="E364" s="212"/>
      <c r="F364" s="28">
        <f t="shared" si="5"/>
        <v>0</v>
      </c>
    </row>
    <row r="365" spans="1:6">
      <c r="A365" s="27" t="s">
        <v>659</v>
      </c>
      <c r="B365" s="27" t="s">
        <v>11</v>
      </c>
      <c r="C365" s="35" t="s">
        <v>660</v>
      </c>
      <c r="D365" s="212"/>
      <c r="E365" s="212"/>
      <c r="F365" s="28">
        <f t="shared" si="5"/>
        <v>0</v>
      </c>
    </row>
    <row r="366" spans="1:6">
      <c r="A366" s="27" t="s">
        <v>661</v>
      </c>
      <c r="B366" s="27" t="s">
        <v>11</v>
      </c>
      <c r="C366" s="35" t="s">
        <v>662</v>
      </c>
      <c r="D366" s="212"/>
      <c r="E366" s="212"/>
      <c r="F366" s="28">
        <f t="shared" si="5"/>
        <v>0</v>
      </c>
    </row>
    <row r="367" spans="1:6">
      <c r="A367" s="27" t="s">
        <v>663</v>
      </c>
      <c r="B367" s="27" t="s">
        <v>11</v>
      </c>
      <c r="C367" s="35" t="s">
        <v>664</v>
      </c>
      <c r="D367" s="212"/>
      <c r="E367" s="212"/>
      <c r="F367" s="28">
        <f t="shared" si="5"/>
        <v>0</v>
      </c>
    </row>
    <row r="368" spans="1:6">
      <c r="A368" s="27" t="s">
        <v>665</v>
      </c>
      <c r="B368" s="27" t="s">
        <v>11</v>
      </c>
      <c r="C368" s="35" t="s">
        <v>445</v>
      </c>
      <c r="D368" s="212"/>
      <c r="E368" s="212"/>
      <c r="F368" s="28">
        <f t="shared" si="5"/>
        <v>0</v>
      </c>
    </row>
    <row r="369" spans="1:6">
      <c r="A369" s="27" t="s">
        <v>666</v>
      </c>
      <c r="C369" s="34" t="s">
        <v>667</v>
      </c>
      <c r="D369" s="28">
        <f>SUM(D370:D373)</f>
        <v>0</v>
      </c>
      <c r="E369" s="28">
        <f>SUM(E370:E373)</f>
        <v>0</v>
      </c>
      <c r="F369" s="28">
        <f t="shared" si="5"/>
        <v>0</v>
      </c>
    </row>
    <row r="370" spans="1:6">
      <c r="A370" s="27" t="s">
        <v>668</v>
      </c>
      <c r="B370" s="27" t="s">
        <v>11</v>
      </c>
      <c r="C370" s="35" t="s">
        <v>669</v>
      </c>
      <c r="D370" s="212"/>
      <c r="E370" s="212"/>
      <c r="F370" s="28">
        <f t="shared" si="5"/>
        <v>0</v>
      </c>
    </row>
    <row r="371" spans="1:6">
      <c r="A371" s="27" t="s">
        <v>670</v>
      </c>
      <c r="B371" s="27" t="s">
        <v>11</v>
      </c>
      <c r="C371" s="35" t="s">
        <v>671</v>
      </c>
      <c r="D371" s="212"/>
      <c r="E371" s="212"/>
      <c r="F371" s="28">
        <f t="shared" si="5"/>
        <v>0</v>
      </c>
    </row>
    <row r="372" spans="1:6">
      <c r="A372" s="27" t="s">
        <v>672</v>
      </c>
      <c r="B372" s="27" t="s">
        <v>11</v>
      </c>
      <c r="C372" s="35" t="s">
        <v>673</v>
      </c>
      <c r="D372" s="212"/>
      <c r="E372" s="212"/>
      <c r="F372" s="28">
        <f t="shared" si="5"/>
        <v>0</v>
      </c>
    </row>
    <row r="373" spans="1:6">
      <c r="A373" s="27" t="s">
        <v>674</v>
      </c>
      <c r="B373" s="27" t="s">
        <v>11</v>
      </c>
      <c r="C373" s="35" t="s">
        <v>445</v>
      </c>
      <c r="D373" s="212"/>
      <c r="E373" s="212"/>
      <c r="F373" s="28">
        <f t="shared" si="5"/>
        <v>0</v>
      </c>
    </row>
    <row r="374" spans="1:6">
      <c r="A374" s="27" t="s">
        <v>675</v>
      </c>
      <c r="C374" s="34" t="s">
        <v>676</v>
      </c>
      <c r="D374" s="28">
        <f>SUM(D375:D378)</f>
        <v>0</v>
      </c>
      <c r="E374" s="28">
        <f>SUM(E375:E378)</f>
        <v>0</v>
      </c>
      <c r="F374" s="28">
        <f t="shared" si="5"/>
        <v>0</v>
      </c>
    </row>
    <row r="375" spans="1:6">
      <c r="A375" s="27" t="s">
        <v>677</v>
      </c>
      <c r="B375" s="27" t="s">
        <v>11</v>
      </c>
      <c r="C375" s="35" t="s">
        <v>678</v>
      </c>
      <c r="D375" s="212"/>
      <c r="E375" s="212"/>
      <c r="F375" s="28">
        <f t="shared" si="5"/>
        <v>0</v>
      </c>
    </row>
    <row r="376" spans="1:6">
      <c r="A376" s="27" t="s">
        <v>679</v>
      </c>
      <c r="B376" s="27" t="s">
        <v>11</v>
      </c>
      <c r="C376" s="35" t="s">
        <v>680</v>
      </c>
      <c r="D376" s="212"/>
      <c r="E376" s="212"/>
      <c r="F376" s="28">
        <f t="shared" si="5"/>
        <v>0</v>
      </c>
    </row>
    <row r="377" spans="1:6">
      <c r="A377" s="27" t="s">
        <v>681</v>
      </c>
      <c r="B377" s="27" t="s">
        <v>11</v>
      </c>
      <c r="C377" s="35" t="s">
        <v>682</v>
      </c>
      <c r="D377" s="212"/>
      <c r="E377" s="212"/>
      <c r="F377" s="28">
        <f t="shared" si="5"/>
        <v>0</v>
      </c>
    </row>
    <row r="378" spans="1:6">
      <c r="A378" s="27" t="s">
        <v>683</v>
      </c>
      <c r="B378" s="27" t="s">
        <v>11</v>
      </c>
      <c r="C378" s="35" t="s">
        <v>445</v>
      </c>
      <c r="D378" s="212"/>
      <c r="E378" s="212"/>
      <c r="F378" s="28">
        <f t="shared" si="5"/>
        <v>0</v>
      </c>
    </row>
    <row r="379" spans="1:6">
      <c r="A379" s="27" t="s">
        <v>684</v>
      </c>
      <c r="C379" s="34" t="s">
        <v>685</v>
      </c>
      <c r="D379" s="28">
        <f>SUM(D380:D387)</f>
        <v>0</v>
      </c>
      <c r="E379" s="28">
        <f>SUM(E380:E387)</f>
        <v>0</v>
      </c>
      <c r="F379" s="28">
        <f t="shared" si="5"/>
        <v>0</v>
      </c>
    </row>
    <row r="380" spans="1:6">
      <c r="A380" s="27" t="s">
        <v>686</v>
      </c>
      <c r="B380" s="27" t="s">
        <v>11</v>
      </c>
      <c r="C380" s="35" t="s">
        <v>687</v>
      </c>
      <c r="D380" s="212"/>
      <c r="E380" s="212"/>
      <c r="F380" s="28">
        <f t="shared" si="5"/>
        <v>0</v>
      </c>
    </row>
    <row r="381" spans="1:6">
      <c r="A381" s="27" t="s">
        <v>688</v>
      </c>
      <c r="B381" s="27" t="s">
        <v>11</v>
      </c>
      <c r="C381" s="35" t="s">
        <v>689</v>
      </c>
      <c r="D381" s="212"/>
      <c r="E381" s="212"/>
      <c r="F381" s="28">
        <f t="shared" si="5"/>
        <v>0</v>
      </c>
    </row>
    <row r="382" spans="1:6">
      <c r="A382" s="27" t="s">
        <v>690</v>
      </c>
      <c r="B382" s="27" t="s">
        <v>11</v>
      </c>
      <c r="C382" s="35" t="s">
        <v>691</v>
      </c>
      <c r="D382" s="212"/>
      <c r="E382" s="212"/>
      <c r="F382" s="28">
        <f t="shared" si="5"/>
        <v>0</v>
      </c>
    </row>
    <row r="383" spans="1:6">
      <c r="A383" s="27" t="s">
        <v>692</v>
      </c>
      <c r="B383" s="27" t="s">
        <v>11</v>
      </c>
      <c r="C383" s="35" t="s">
        <v>693</v>
      </c>
      <c r="D383" s="212"/>
      <c r="E383" s="212"/>
      <c r="F383" s="28">
        <f t="shared" si="5"/>
        <v>0</v>
      </c>
    </row>
    <row r="384" spans="1:6">
      <c r="A384" s="27" t="s">
        <v>694</v>
      </c>
      <c r="B384" s="27" t="s">
        <v>11</v>
      </c>
      <c r="C384" s="35" t="s">
        <v>695</v>
      </c>
      <c r="D384" s="212"/>
      <c r="E384" s="212"/>
      <c r="F384" s="28">
        <f t="shared" si="5"/>
        <v>0</v>
      </c>
    </row>
    <row r="385" spans="1:6">
      <c r="A385" s="27" t="s">
        <v>696</v>
      </c>
      <c r="B385" s="27" t="s">
        <v>11</v>
      </c>
      <c r="C385" s="35" t="s">
        <v>697</v>
      </c>
      <c r="D385" s="212"/>
      <c r="E385" s="212"/>
      <c r="F385" s="28">
        <f t="shared" si="5"/>
        <v>0</v>
      </c>
    </row>
    <row r="386" spans="1:6">
      <c r="A386" s="27" t="s">
        <v>698</v>
      </c>
      <c r="B386" s="27" t="s">
        <v>11</v>
      </c>
      <c r="C386" s="35" t="s">
        <v>699</v>
      </c>
      <c r="D386" s="212"/>
      <c r="E386" s="212"/>
      <c r="F386" s="28">
        <f t="shared" si="5"/>
        <v>0</v>
      </c>
    </row>
    <row r="387" spans="1:6">
      <c r="A387" s="27" t="s">
        <v>700</v>
      </c>
      <c r="B387" s="27" t="s">
        <v>11</v>
      </c>
      <c r="C387" s="35" t="s">
        <v>701</v>
      </c>
      <c r="D387" s="212"/>
      <c r="E387" s="212"/>
      <c r="F387" s="28">
        <f t="shared" si="5"/>
        <v>0</v>
      </c>
    </row>
    <row r="388" spans="1:6">
      <c r="A388" s="32" t="s">
        <v>702</v>
      </c>
      <c r="B388" s="32"/>
      <c r="C388" s="32" t="s">
        <v>703</v>
      </c>
      <c r="D388" s="33">
        <f>SUM(D389:D391)+SUM(D394:D398)</f>
        <v>0</v>
      </c>
      <c r="E388" s="33">
        <f>SUM(E389:E391)+SUM(E394:E398)</f>
        <v>0</v>
      </c>
      <c r="F388" s="28">
        <f t="shared" si="5"/>
        <v>0</v>
      </c>
    </row>
    <row r="389" spans="1:6">
      <c r="A389" s="27" t="s">
        <v>704</v>
      </c>
      <c r="B389" s="27" t="s">
        <v>11</v>
      </c>
      <c r="C389" s="34" t="s">
        <v>705</v>
      </c>
      <c r="D389" s="212"/>
      <c r="E389" s="212"/>
      <c r="F389" s="28">
        <f t="shared" ref="F389:F452" si="6">D389-E389</f>
        <v>0</v>
      </c>
    </row>
    <row r="390" spans="1:6">
      <c r="A390" s="27" t="s">
        <v>706</v>
      </c>
      <c r="B390" s="27" t="s">
        <v>11</v>
      </c>
      <c r="C390" s="34" t="s">
        <v>707</v>
      </c>
      <c r="D390" s="212"/>
      <c r="E390" s="212"/>
      <c r="F390" s="28">
        <f t="shared" si="6"/>
        <v>0</v>
      </c>
    </row>
    <row r="391" spans="1:6">
      <c r="A391" s="27" t="s">
        <v>708</v>
      </c>
      <c r="C391" s="27" t="s">
        <v>263</v>
      </c>
      <c r="D391" s="28">
        <f>SUM(D392:D393)</f>
        <v>0</v>
      </c>
      <c r="E391" s="28">
        <f>SUM(E392:E393)</f>
        <v>0</v>
      </c>
      <c r="F391" s="28">
        <f t="shared" si="6"/>
        <v>0</v>
      </c>
    </row>
    <row r="392" spans="1:6">
      <c r="A392" s="27" t="s">
        <v>709</v>
      </c>
      <c r="B392" s="27" t="s">
        <v>11</v>
      </c>
      <c r="C392" s="35" t="s">
        <v>710</v>
      </c>
      <c r="D392" s="212"/>
      <c r="E392" s="212"/>
      <c r="F392" s="28">
        <f t="shared" si="6"/>
        <v>0</v>
      </c>
    </row>
    <row r="393" spans="1:6">
      <c r="A393" s="27" t="s">
        <v>711</v>
      </c>
      <c r="B393" s="27" t="s">
        <v>11</v>
      </c>
      <c r="C393" s="35" t="s">
        <v>712</v>
      </c>
      <c r="D393" s="212"/>
      <c r="E393" s="212"/>
      <c r="F393" s="28">
        <f t="shared" si="6"/>
        <v>0</v>
      </c>
    </row>
    <row r="394" spans="1:6">
      <c r="A394" s="27" t="s">
        <v>713</v>
      </c>
      <c r="B394" s="27" t="s">
        <v>11</v>
      </c>
      <c r="C394" s="34" t="s">
        <v>714</v>
      </c>
      <c r="D394" s="212"/>
      <c r="E394" s="212"/>
      <c r="F394" s="28">
        <f t="shared" si="6"/>
        <v>0</v>
      </c>
    </row>
    <row r="395" spans="1:6">
      <c r="A395" s="27" t="s">
        <v>715</v>
      </c>
      <c r="B395" s="27" t="s">
        <v>11</v>
      </c>
      <c r="C395" s="34" t="s">
        <v>716</v>
      </c>
      <c r="D395" s="212"/>
      <c r="E395" s="212"/>
      <c r="F395" s="28">
        <f t="shared" si="6"/>
        <v>0</v>
      </c>
    </row>
    <row r="396" spans="1:6">
      <c r="A396" s="27" t="s">
        <v>717</v>
      </c>
      <c r="B396" s="27" t="s">
        <v>11</v>
      </c>
      <c r="C396" s="34" t="s">
        <v>718</v>
      </c>
      <c r="D396" s="212"/>
      <c r="E396" s="212"/>
      <c r="F396" s="28">
        <f t="shared" si="6"/>
        <v>0</v>
      </c>
    </row>
    <row r="397" spans="1:6">
      <c r="A397" s="27" t="s">
        <v>719</v>
      </c>
      <c r="B397" s="27" t="s">
        <v>11</v>
      </c>
      <c r="C397" s="34" t="s">
        <v>720</v>
      </c>
      <c r="D397" s="212"/>
      <c r="E397" s="212"/>
      <c r="F397" s="28">
        <f t="shared" si="6"/>
        <v>0</v>
      </c>
    </row>
    <row r="398" spans="1:6">
      <c r="A398" s="27" t="s">
        <v>721</v>
      </c>
      <c r="B398" s="27" t="s">
        <v>11</v>
      </c>
      <c r="C398" s="34" t="s">
        <v>722</v>
      </c>
      <c r="D398" s="212"/>
      <c r="E398" s="212"/>
      <c r="F398" s="28">
        <f t="shared" si="6"/>
        <v>0</v>
      </c>
    </row>
    <row r="399" spans="1:6">
      <c r="A399" s="32" t="s">
        <v>723</v>
      </c>
      <c r="B399" s="32"/>
      <c r="C399" s="32" t="s">
        <v>724</v>
      </c>
      <c r="D399" s="33">
        <f>D400+D404+D412+D417</f>
        <v>0</v>
      </c>
      <c r="E399" s="33">
        <f>E400+E404+E412+E417</f>
        <v>0</v>
      </c>
      <c r="F399" s="28">
        <f t="shared" si="6"/>
        <v>0</v>
      </c>
    </row>
    <row r="400" spans="1:6">
      <c r="A400" s="27" t="s">
        <v>725</v>
      </c>
      <c r="C400" s="34" t="s">
        <v>454</v>
      </c>
      <c r="D400" s="28">
        <f>SUM(D401:D403)</f>
        <v>0</v>
      </c>
      <c r="E400" s="28">
        <f>SUM(E401:E403)</f>
        <v>0</v>
      </c>
      <c r="F400" s="28">
        <f t="shared" si="6"/>
        <v>0</v>
      </c>
    </row>
    <row r="401" spans="1:6">
      <c r="A401" s="27" t="s">
        <v>726</v>
      </c>
      <c r="B401" s="27" t="s">
        <v>11</v>
      </c>
      <c r="C401" s="35" t="s">
        <v>492</v>
      </c>
      <c r="D401" s="212"/>
      <c r="E401" s="212"/>
      <c r="F401" s="28">
        <f t="shared" si="6"/>
        <v>0</v>
      </c>
    </row>
    <row r="402" spans="1:6">
      <c r="A402" s="27" t="s">
        <v>727</v>
      </c>
      <c r="B402" s="27" t="s">
        <v>11</v>
      </c>
      <c r="C402" s="35" t="s">
        <v>494</v>
      </c>
      <c r="D402" s="212"/>
      <c r="E402" s="212"/>
      <c r="F402" s="28">
        <f t="shared" si="6"/>
        <v>0</v>
      </c>
    </row>
    <row r="403" spans="1:6">
      <c r="A403" s="27" t="s">
        <v>728</v>
      </c>
      <c r="B403" s="27" t="s">
        <v>11</v>
      </c>
      <c r="C403" s="35" t="s">
        <v>729</v>
      </c>
      <c r="D403" s="212"/>
      <c r="E403" s="212"/>
      <c r="F403" s="28">
        <f t="shared" si="6"/>
        <v>0</v>
      </c>
    </row>
    <row r="404" spans="1:6">
      <c r="A404" s="27" t="s">
        <v>730</v>
      </c>
      <c r="C404" s="34" t="s">
        <v>477</v>
      </c>
      <c r="D404" s="28">
        <f>SUM(D405:D411)</f>
        <v>0</v>
      </c>
      <c r="E404" s="28">
        <f>SUM(E405:E411)</f>
        <v>0</v>
      </c>
      <c r="F404" s="28">
        <f t="shared" si="6"/>
        <v>0</v>
      </c>
    </row>
    <row r="405" spans="1:6">
      <c r="A405" s="27" t="s">
        <v>731</v>
      </c>
      <c r="B405" s="27" t="s">
        <v>11</v>
      </c>
      <c r="C405" s="35" t="s">
        <v>492</v>
      </c>
      <c r="D405" s="212"/>
      <c r="E405" s="212"/>
      <c r="F405" s="28">
        <f t="shared" si="6"/>
        <v>0</v>
      </c>
    </row>
    <row r="406" spans="1:6">
      <c r="A406" s="27" t="s">
        <v>732</v>
      </c>
      <c r="B406" s="27" t="s">
        <v>11</v>
      </c>
      <c r="C406" s="35" t="s">
        <v>494</v>
      </c>
      <c r="D406" s="212"/>
      <c r="E406" s="212"/>
      <c r="F406" s="28">
        <f t="shared" si="6"/>
        <v>0</v>
      </c>
    </row>
    <row r="407" spans="1:6">
      <c r="A407" s="27" t="s">
        <v>733</v>
      </c>
      <c r="B407" s="27" t="s">
        <v>11</v>
      </c>
      <c r="C407" s="35" t="s">
        <v>496</v>
      </c>
      <c r="D407" s="212"/>
      <c r="E407" s="212"/>
      <c r="F407" s="28">
        <f t="shared" si="6"/>
        <v>0</v>
      </c>
    </row>
    <row r="408" spans="1:6">
      <c r="A408" s="27" t="s">
        <v>734</v>
      </c>
      <c r="B408" s="27" t="s">
        <v>11</v>
      </c>
      <c r="C408" s="35" t="s">
        <v>498</v>
      </c>
      <c r="D408" s="212"/>
      <c r="E408" s="212"/>
      <c r="F408" s="28">
        <f t="shared" si="6"/>
        <v>0</v>
      </c>
    </row>
    <row r="409" spans="1:6">
      <c r="A409" s="27" t="s">
        <v>735</v>
      </c>
      <c r="B409" s="27" t="s">
        <v>11</v>
      </c>
      <c r="C409" s="35" t="s">
        <v>500</v>
      </c>
      <c r="D409" s="212"/>
      <c r="E409" s="212"/>
      <c r="F409" s="28">
        <f t="shared" si="6"/>
        <v>0</v>
      </c>
    </row>
    <row r="410" spans="1:6">
      <c r="A410" s="27" t="s">
        <v>736</v>
      </c>
      <c r="B410" s="27" t="s">
        <v>11</v>
      </c>
      <c r="C410" s="35" t="s">
        <v>502</v>
      </c>
      <c r="D410" s="212"/>
      <c r="E410" s="212"/>
      <c r="F410" s="28">
        <f t="shared" si="6"/>
        <v>0</v>
      </c>
    </row>
    <row r="411" spans="1:6">
      <c r="A411" s="27" t="s">
        <v>737</v>
      </c>
      <c r="B411" s="27" t="s">
        <v>11</v>
      </c>
      <c r="C411" s="35" t="s">
        <v>504</v>
      </c>
      <c r="D411" s="212"/>
      <c r="E411" s="212"/>
      <c r="F411" s="28">
        <f t="shared" si="6"/>
        <v>0</v>
      </c>
    </row>
    <row r="412" spans="1:6">
      <c r="A412" s="27" t="s">
        <v>738</v>
      </c>
      <c r="C412" s="34" t="s">
        <v>521</v>
      </c>
      <c r="D412" s="28">
        <f>SUM(D413:D416)</f>
        <v>0</v>
      </c>
      <c r="E412" s="28">
        <f>SUM(E413:E416)</f>
        <v>0</v>
      </c>
      <c r="F412" s="28">
        <f t="shared" si="6"/>
        <v>0</v>
      </c>
    </row>
    <row r="413" spans="1:6">
      <c r="A413" s="27" t="s">
        <v>739</v>
      </c>
      <c r="B413" s="27" t="s">
        <v>11</v>
      </c>
      <c r="C413" s="35" t="s">
        <v>535</v>
      </c>
      <c r="D413" s="212"/>
      <c r="E413" s="212"/>
      <c r="F413" s="28">
        <f t="shared" si="6"/>
        <v>0</v>
      </c>
    </row>
    <row r="414" spans="1:6">
      <c r="A414" s="27" t="s">
        <v>740</v>
      </c>
      <c r="B414" s="27" t="s">
        <v>11</v>
      </c>
      <c r="C414" s="35" t="s">
        <v>537</v>
      </c>
      <c r="D414" s="212"/>
      <c r="E414" s="212"/>
      <c r="F414" s="28">
        <f t="shared" si="6"/>
        <v>0</v>
      </c>
    </row>
    <row r="415" spans="1:6">
      <c r="A415" s="27" t="s">
        <v>741</v>
      </c>
      <c r="B415" s="27" t="s">
        <v>11</v>
      </c>
      <c r="C415" s="35" t="s">
        <v>539</v>
      </c>
      <c r="D415" s="212"/>
      <c r="E415" s="212"/>
      <c r="F415" s="28">
        <f t="shared" si="6"/>
        <v>0</v>
      </c>
    </row>
    <row r="416" spans="1:6">
      <c r="A416" s="27" t="s">
        <v>742</v>
      </c>
      <c r="B416" s="27" t="s">
        <v>11</v>
      </c>
      <c r="C416" s="35" t="s">
        <v>541</v>
      </c>
      <c r="D416" s="212"/>
      <c r="E416" s="212"/>
      <c r="F416" s="28">
        <f t="shared" si="6"/>
        <v>0</v>
      </c>
    </row>
    <row r="417" spans="1:6">
      <c r="A417" s="27" t="s">
        <v>743</v>
      </c>
      <c r="B417" s="27" t="s">
        <v>11</v>
      </c>
      <c r="C417" s="34" t="s">
        <v>744</v>
      </c>
      <c r="D417" s="212"/>
      <c r="E417" s="212"/>
      <c r="F417" s="28">
        <f t="shared" si="6"/>
        <v>0</v>
      </c>
    </row>
    <row r="418" spans="1:6">
      <c r="A418" s="32" t="s">
        <v>745</v>
      </c>
      <c r="B418" s="32"/>
      <c r="C418" s="32" t="s">
        <v>746</v>
      </c>
      <c r="D418" s="33">
        <f>D419+SUM(D422:D429)</f>
        <v>0</v>
      </c>
      <c r="E418" s="33">
        <f>E419+SUM(E422:E429)</f>
        <v>0</v>
      </c>
      <c r="F418" s="28">
        <f t="shared" si="6"/>
        <v>0</v>
      </c>
    </row>
    <row r="419" spans="1:6">
      <c r="A419" s="27" t="s">
        <v>747</v>
      </c>
      <c r="C419" s="34" t="s">
        <v>748</v>
      </c>
      <c r="D419" s="28">
        <f>SUM(D420:D421)</f>
        <v>0</v>
      </c>
      <c r="E419" s="28">
        <f>SUM(E420:E421)</f>
        <v>0</v>
      </c>
      <c r="F419" s="28">
        <f t="shared" si="6"/>
        <v>0</v>
      </c>
    </row>
    <row r="420" spans="1:6">
      <c r="A420" s="27" t="s">
        <v>749</v>
      </c>
      <c r="B420" s="27" t="s">
        <v>11</v>
      </c>
      <c r="C420" s="35" t="s">
        <v>38</v>
      </c>
      <c r="D420" s="212"/>
      <c r="E420" s="212"/>
      <c r="F420" s="28">
        <f t="shared" si="6"/>
        <v>0</v>
      </c>
    </row>
    <row r="421" spans="1:6">
      <c r="A421" s="27" t="s">
        <v>750</v>
      </c>
      <c r="B421" s="27" t="s">
        <v>11</v>
      </c>
      <c r="C421" s="35" t="s">
        <v>751</v>
      </c>
      <c r="D421" s="212"/>
      <c r="E421" s="212"/>
      <c r="F421" s="28">
        <f t="shared" si="6"/>
        <v>0</v>
      </c>
    </row>
    <row r="422" spans="1:6">
      <c r="A422" s="27" t="s">
        <v>752</v>
      </c>
      <c r="B422" s="27" t="s">
        <v>11</v>
      </c>
      <c r="C422" s="34" t="s">
        <v>753</v>
      </c>
      <c r="D422" s="212"/>
      <c r="E422" s="212"/>
      <c r="F422" s="28">
        <f t="shared" si="6"/>
        <v>0</v>
      </c>
    </row>
    <row r="423" spans="1:6">
      <c r="A423" s="27" t="s">
        <v>754</v>
      </c>
      <c r="B423" s="27" t="s">
        <v>11</v>
      </c>
      <c r="C423" s="34" t="s">
        <v>755</v>
      </c>
      <c r="D423" s="212"/>
      <c r="E423" s="212"/>
      <c r="F423" s="28">
        <f t="shared" si="6"/>
        <v>0</v>
      </c>
    </row>
    <row r="424" spans="1:6">
      <c r="A424" s="27" t="s">
        <v>756</v>
      </c>
      <c r="B424" s="27" t="s">
        <v>11</v>
      </c>
      <c r="C424" s="34" t="s">
        <v>757</v>
      </c>
      <c r="D424" s="212"/>
      <c r="E424" s="212"/>
      <c r="F424" s="28">
        <f t="shared" si="6"/>
        <v>0</v>
      </c>
    </row>
    <row r="425" spans="1:6">
      <c r="A425" s="27" t="s">
        <v>758</v>
      </c>
      <c r="B425" s="27" t="s">
        <v>11</v>
      </c>
      <c r="C425" s="34" t="s">
        <v>759</v>
      </c>
      <c r="D425" s="212"/>
      <c r="E425" s="212"/>
      <c r="F425" s="28">
        <f t="shared" si="6"/>
        <v>0</v>
      </c>
    </row>
    <row r="426" spans="1:6">
      <c r="A426" s="27" t="s">
        <v>760</v>
      </c>
      <c r="B426" s="27" t="s">
        <v>11</v>
      </c>
      <c r="C426" s="34" t="s">
        <v>761</v>
      </c>
      <c r="D426" s="212"/>
      <c r="E426" s="212"/>
      <c r="F426" s="28">
        <f t="shared" si="6"/>
        <v>0</v>
      </c>
    </row>
    <row r="427" spans="1:6">
      <c r="A427" s="27" t="s">
        <v>762</v>
      </c>
      <c r="B427" s="27" t="s">
        <v>11</v>
      </c>
      <c r="C427" s="34" t="s">
        <v>763</v>
      </c>
      <c r="D427" s="212"/>
      <c r="E427" s="212"/>
      <c r="F427" s="28">
        <f t="shared" si="6"/>
        <v>0</v>
      </c>
    </row>
    <row r="428" spans="1:6">
      <c r="A428" s="27" t="s">
        <v>764</v>
      </c>
      <c r="B428" s="27" t="s">
        <v>11</v>
      </c>
      <c r="C428" s="34" t="s">
        <v>765</v>
      </c>
      <c r="D428" s="212"/>
      <c r="E428" s="212"/>
      <c r="F428" s="28">
        <f t="shared" si="6"/>
        <v>0</v>
      </c>
    </row>
    <row r="429" spans="1:6">
      <c r="A429" s="27" t="s">
        <v>766</v>
      </c>
      <c r="B429" s="27" t="s">
        <v>11</v>
      </c>
      <c r="C429" s="34" t="s">
        <v>767</v>
      </c>
      <c r="D429" s="212"/>
      <c r="E429" s="212"/>
      <c r="F429" s="28">
        <f t="shared" si="6"/>
        <v>0</v>
      </c>
    </row>
    <row r="430" spans="1:6">
      <c r="A430" s="32" t="s">
        <v>768</v>
      </c>
      <c r="B430" s="32"/>
      <c r="C430" s="32" t="s">
        <v>769</v>
      </c>
      <c r="D430" s="33">
        <f>SUM(D431:D434)</f>
        <v>0</v>
      </c>
      <c r="E430" s="33">
        <f>SUM(E431:E434)</f>
        <v>0</v>
      </c>
      <c r="F430" s="28">
        <f t="shared" si="6"/>
        <v>0</v>
      </c>
    </row>
    <row r="431" spans="1:6">
      <c r="A431" s="27" t="s">
        <v>770</v>
      </c>
      <c r="B431" s="27" t="s">
        <v>11</v>
      </c>
      <c r="C431" s="34" t="s">
        <v>771</v>
      </c>
      <c r="D431" s="212"/>
      <c r="E431" s="212"/>
      <c r="F431" s="28">
        <f t="shared" si="6"/>
        <v>0</v>
      </c>
    </row>
    <row r="432" spans="1:6">
      <c r="A432" s="27" t="s">
        <v>772</v>
      </c>
      <c r="B432" s="27" t="s">
        <v>11</v>
      </c>
      <c r="C432" s="34" t="s">
        <v>755</v>
      </c>
      <c r="D432" s="212"/>
      <c r="E432" s="212"/>
      <c r="F432" s="28">
        <f t="shared" si="6"/>
        <v>0</v>
      </c>
    </row>
    <row r="433" spans="1:6">
      <c r="A433" s="27" t="s">
        <v>773</v>
      </c>
      <c r="B433" s="27" t="s">
        <v>11</v>
      </c>
      <c r="C433" s="34" t="s">
        <v>757</v>
      </c>
      <c r="D433" s="212"/>
      <c r="E433" s="212"/>
      <c r="F433" s="28">
        <f t="shared" si="6"/>
        <v>0</v>
      </c>
    </row>
    <row r="434" spans="1:6">
      <c r="A434" s="27" t="s">
        <v>774</v>
      </c>
      <c r="C434" s="34" t="s">
        <v>775</v>
      </c>
      <c r="D434" s="28">
        <f>SUM(D435:D436)</f>
        <v>0</v>
      </c>
      <c r="E434" s="28">
        <f>SUM(E435:E436)</f>
        <v>0</v>
      </c>
      <c r="F434" s="28">
        <f t="shared" si="6"/>
        <v>0</v>
      </c>
    </row>
    <row r="435" spans="1:6">
      <c r="A435" s="27" t="s">
        <v>776</v>
      </c>
      <c r="B435" s="27" t="s">
        <v>11</v>
      </c>
      <c r="C435" s="39" t="s">
        <v>777</v>
      </c>
      <c r="D435" s="212"/>
      <c r="E435" s="212"/>
      <c r="F435" s="28">
        <f t="shared" si="6"/>
        <v>0</v>
      </c>
    </row>
    <row r="436" spans="1:6">
      <c r="A436" s="27" t="s">
        <v>778</v>
      </c>
      <c r="B436" s="27" t="s">
        <v>11</v>
      </c>
      <c r="C436" s="39" t="s">
        <v>779</v>
      </c>
      <c r="D436" s="212"/>
      <c r="E436" s="212"/>
      <c r="F436" s="28">
        <f t="shared" si="6"/>
        <v>0</v>
      </c>
    </row>
    <row r="437" spans="1:6">
      <c r="A437" s="32" t="s">
        <v>780</v>
      </c>
      <c r="B437" s="32"/>
      <c r="C437" s="32" t="s">
        <v>781</v>
      </c>
      <c r="D437" s="33">
        <f>SUM(D438:D445)</f>
        <v>0</v>
      </c>
      <c r="E437" s="33">
        <f>SUM(E438:E445)</f>
        <v>0</v>
      </c>
      <c r="F437" s="28">
        <f t="shared" si="6"/>
        <v>0</v>
      </c>
    </row>
    <row r="438" spans="1:6">
      <c r="A438" s="27" t="s">
        <v>782</v>
      </c>
      <c r="B438" s="27" t="s">
        <v>11</v>
      </c>
      <c r="C438" s="34" t="s">
        <v>292</v>
      </c>
      <c r="D438" s="212"/>
      <c r="E438" s="212"/>
      <c r="F438" s="28">
        <f t="shared" si="6"/>
        <v>0</v>
      </c>
    </row>
    <row r="439" spans="1:6">
      <c r="A439" s="27" t="s">
        <v>783</v>
      </c>
      <c r="B439" s="27" t="s">
        <v>11</v>
      </c>
      <c r="C439" s="34" t="s">
        <v>294</v>
      </c>
      <c r="D439" s="212"/>
      <c r="E439" s="212"/>
      <c r="F439" s="28">
        <f t="shared" si="6"/>
        <v>0</v>
      </c>
    </row>
    <row r="440" spans="1:6">
      <c r="A440" s="27" t="s">
        <v>784</v>
      </c>
      <c r="B440" s="27" t="s">
        <v>11</v>
      </c>
      <c r="C440" s="34" t="s">
        <v>296</v>
      </c>
      <c r="D440" s="212"/>
      <c r="E440" s="212"/>
      <c r="F440" s="28">
        <f t="shared" si="6"/>
        <v>0</v>
      </c>
    </row>
    <row r="441" spans="1:6">
      <c r="A441" s="27" t="s">
        <v>785</v>
      </c>
      <c r="B441" s="27" t="s">
        <v>11</v>
      </c>
      <c r="C441" s="34" t="s">
        <v>786</v>
      </c>
      <c r="D441" s="212"/>
      <c r="E441" s="212"/>
      <c r="F441" s="28">
        <f t="shared" si="6"/>
        <v>0</v>
      </c>
    </row>
    <row r="442" spans="1:6">
      <c r="A442" s="27" t="s">
        <v>787</v>
      </c>
      <c r="B442" s="27" t="s">
        <v>11</v>
      </c>
      <c r="C442" s="34" t="s">
        <v>300</v>
      </c>
      <c r="D442" s="212"/>
      <c r="E442" s="212"/>
      <c r="F442" s="28">
        <f t="shared" si="6"/>
        <v>0</v>
      </c>
    </row>
    <row r="443" spans="1:6">
      <c r="A443" s="27" t="s">
        <v>788</v>
      </c>
      <c r="B443" s="27" t="s">
        <v>11</v>
      </c>
      <c r="C443" s="34" t="s">
        <v>302</v>
      </c>
      <c r="D443" s="212"/>
      <c r="E443" s="212"/>
      <c r="F443" s="28">
        <f t="shared" si="6"/>
        <v>0</v>
      </c>
    </row>
    <row r="444" spans="1:6">
      <c r="A444" s="27" t="s">
        <v>789</v>
      </c>
      <c r="B444" s="27" t="s">
        <v>11</v>
      </c>
      <c r="C444" s="34" t="s">
        <v>304</v>
      </c>
      <c r="D444" s="212"/>
      <c r="E444" s="212"/>
      <c r="F444" s="28">
        <f t="shared" si="6"/>
        <v>0</v>
      </c>
    </row>
    <row r="445" spans="1:6">
      <c r="A445" s="27" t="s">
        <v>790</v>
      </c>
      <c r="B445" s="27" t="s">
        <v>11</v>
      </c>
      <c r="C445" s="34" t="s">
        <v>306</v>
      </c>
      <c r="D445" s="212"/>
      <c r="E445" s="212"/>
      <c r="F445" s="28">
        <f t="shared" si="6"/>
        <v>0</v>
      </c>
    </row>
    <row r="446" spans="1:6">
      <c r="A446" s="32" t="s">
        <v>791</v>
      </c>
      <c r="B446" s="32"/>
      <c r="C446" s="32" t="s">
        <v>792</v>
      </c>
      <c r="D446" s="33">
        <f>D447+D451+D452+D453+D457+D462+D467+D478</f>
        <v>0</v>
      </c>
      <c r="E446" s="33">
        <f>E447+E451+E452+E453+E457+E462+E467+E478</f>
        <v>0</v>
      </c>
      <c r="F446" s="28">
        <f t="shared" si="6"/>
        <v>0</v>
      </c>
    </row>
    <row r="447" spans="1:6">
      <c r="A447" s="27" t="s">
        <v>793</v>
      </c>
      <c r="C447" s="34" t="s">
        <v>292</v>
      </c>
      <c r="D447" s="28">
        <f>SUM(D448:D450)</f>
        <v>0</v>
      </c>
      <c r="E447" s="28">
        <f>SUM(E448:E450)</f>
        <v>0</v>
      </c>
      <c r="F447" s="28">
        <f t="shared" si="6"/>
        <v>0</v>
      </c>
    </row>
    <row r="448" spans="1:6">
      <c r="A448" s="27" t="s">
        <v>794</v>
      </c>
      <c r="B448" s="27" t="s">
        <v>11</v>
      </c>
      <c r="C448" s="35" t="s">
        <v>795</v>
      </c>
      <c r="D448" s="212"/>
      <c r="E448" s="212"/>
      <c r="F448" s="28">
        <f t="shared" si="6"/>
        <v>0</v>
      </c>
    </row>
    <row r="449" spans="1:6">
      <c r="A449" s="27" t="s">
        <v>796</v>
      </c>
      <c r="B449" s="27" t="s">
        <v>11</v>
      </c>
      <c r="C449" s="35" t="s">
        <v>797</v>
      </c>
      <c r="D449" s="212"/>
      <c r="E449" s="212"/>
      <c r="F449" s="28">
        <f t="shared" si="6"/>
        <v>0</v>
      </c>
    </row>
    <row r="450" spans="1:6">
      <c r="A450" s="27" t="s">
        <v>798</v>
      </c>
      <c r="B450" s="27" t="s">
        <v>11</v>
      </c>
      <c r="C450" s="35" t="s">
        <v>799</v>
      </c>
      <c r="D450" s="212"/>
      <c r="E450" s="212"/>
      <c r="F450" s="28">
        <f t="shared" si="6"/>
        <v>0</v>
      </c>
    </row>
    <row r="451" spans="1:6">
      <c r="A451" s="27" t="s">
        <v>800</v>
      </c>
      <c r="B451" s="27" t="s">
        <v>11</v>
      </c>
      <c r="C451" s="34" t="s">
        <v>801</v>
      </c>
      <c r="D451" s="212"/>
      <c r="E451" s="212"/>
      <c r="F451" s="28">
        <f t="shared" si="6"/>
        <v>0</v>
      </c>
    </row>
    <row r="452" spans="1:6">
      <c r="A452" s="27" t="s">
        <v>802</v>
      </c>
      <c r="B452" s="27" t="s">
        <v>11</v>
      </c>
      <c r="C452" s="34" t="s">
        <v>803</v>
      </c>
      <c r="D452" s="212"/>
      <c r="E452" s="212"/>
      <c r="F452" s="28">
        <f t="shared" si="6"/>
        <v>0</v>
      </c>
    </row>
    <row r="453" spans="1:6">
      <c r="A453" s="27" t="s">
        <v>804</v>
      </c>
      <c r="C453" s="34" t="s">
        <v>805</v>
      </c>
      <c r="D453" s="28">
        <f>SUM(D454:D456)</f>
        <v>0</v>
      </c>
      <c r="E453" s="28">
        <f>SUM(E454:E456)</f>
        <v>0</v>
      </c>
      <c r="F453" s="28">
        <f t="shared" ref="F453:F516" si="7">D453-E453</f>
        <v>0</v>
      </c>
    </row>
    <row r="454" spans="1:6">
      <c r="A454" s="27" t="s">
        <v>806</v>
      </c>
      <c r="B454" s="27" t="s">
        <v>11</v>
      </c>
      <c r="C454" s="35" t="s">
        <v>807</v>
      </c>
      <c r="D454" s="212"/>
      <c r="E454" s="212"/>
      <c r="F454" s="28">
        <f t="shared" si="7"/>
        <v>0</v>
      </c>
    </row>
    <row r="455" spans="1:6">
      <c r="A455" s="27" t="s">
        <v>808</v>
      </c>
      <c r="B455" s="27" t="s">
        <v>11</v>
      </c>
      <c r="C455" s="35" t="s">
        <v>809</v>
      </c>
      <c r="D455" s="212"/>
      <c r="E455" s="212"/>
      <c r="F455" s="28">
        <f t="shared" si="7"/>
        <v>0</v>
      </c>
    </row>
    <row r="456" spans="1:6">
      <c r="A456" s="27" t="s">
        <v>810</v>
      </c>
      <c r="B456" s="27" t="s">
        <v>11</v>
      </c>
      <c r="C456" s="35" t="s">
        <v>811</v>
      </c>
      <c r="D456" s="212"/>
      <c r="E456" s="212"/>
      <c r="F456" s="28">
        <f t="shared" si="7"/>
        <v>0</v>
      </c>
    </row>
    <row r="457" spans="1:6">
      <c r="A457" s="27" t="s">
        <v>812</v>
      </c>
      <c r="C457" s="34" t="s">
        <v>813</v>
      </c>
      <c r="D457" s="28">
        <f>SUM(D458:D461)</f>
        <v>0</v>
      </c>
      <c r="E457" s="28">
        <f>SUM(E458:E461)</f>
        <v>0</v>
      </c>
      <c r="F457" s="28">
        <f t="shared" si="7"/>
        <v>0</v>
      </c>
    </row>
    <row r="458" spans="1:6">
      <c r="A458" s="27" t="s">
        <v>814</v>
      </c>
      <c r="B458" s="27" t="s">
        <v>11</v>
      </c>
      <c r="C458" s="35" t="s">
        <v>815</v>
      </c>
      <c r="D458" s="212"/>
      <c r="E458" s="212"/>
      <c r="F458" s="28">
        <f t="shared" si="7"/>
        <v>0</v>
      </c>
    </row>
    <row r="459" spans="1:6">
      <c r="A459" s="27" t="s">
        <v>816</v>
      </c>
      <c r="B459" s="27" t="s">
        <v>11</v>
      </c>
      <c r="C459" s="35" t="s">
        <v>817</v>
      </c>
      <c r="D459" s="212"/>
      <c r="E459" s="212"/>
      <c r="F459" s="28">
        <f t="shared" si="7"/>
        <v>0</v>
      </c>
    </row>
    <row r="460" spans="1:6">
      <c r="A460" s="27" t="s">
        <v>818</v>
      </c>
      <c r="B460" s="27" t="s">
        <v>11</v>
      </c>
      <c r="C460" s="35" t="s">
        <v>819</v>
      </c>
      <c r="D460" s="212"/>
      <c r="E460" s="212"/>
      <c r="F460" s="28">
        <f t="shared" si="7"/>
        <v>0</v>
      </c>
    </row>
    <row r="461" spans="1:6">
      <c r="A461" s="27" t="s">
        <v>820</v>
      </c>
      <c r="B461" s="27" t="s">
        <v>11</v>
      </c>
      <c r="C461" s="35" t="s">
        <v>792</v>
      </c>
      <c r="D461" s="212"/>
      <c r="E461" s="212"/>
      <c r="F461" s="28">
        <f t="shared" si="7"/>
        <v>0</v>
      </c>
    </row>
    <row r="462" spans="1:6">
      <c r="A462" s="27" t="s">
        <v>821</v>
      </c>
      <c r="C462" s="34" t="s">
        <v>822</v>
      </c>
      <c r="D462" s="28">
        <f>SUM(D463:D466)</f>
        <v>0</v>
      </c>
      <c r="E462" s="28">
        <f>SUM(E463:E466)</f>
        <v>0</v>
      </c>
      <c r="F462" s="28">
        <f t="shared" si="7"/>
        <v>0</v>
      </c>
    </row>
    <row r="463" spans="1:6">
      <c r="A463" s="27" t="s">
        <v>823</v>
      </c>
      <c r="B463" s="27" t="s">
        <v>11</v>
      </c>
      <c r="C463" s="35" t="s">
        <v>815</v>
      </c>
      <c r="D463" s="212"/>
      <c r="E463" s="212"/>
      <c r="F463" s="28">
        <f t="shared" si="7"/>
        <v>0</v>
      </c>
    </row>
    <row r="464" spans="1:6">
      <c r="A464" s="27" t="s">
        <v>824</v>
      </c>
      <c r="B464" s="27" t="s">
        <v>11</v>
      </c>
      <c r="C464" s="35" t="s">
        <v>819</v>
      </c>
      <c r="D464" s="212"/>
      <c r="E464" s="212"/>
      <c r="F464" s="28">
        <f t="shared" si="7"/>
        <v>0</v>
      </c>
    </row>
    <row r="465" spans="1:6">
      <c r="A465" s="27" t="s">
        <v>825</v>
      </c>
      <c r="B465" s="27" t="s">
        <v>11</v>
      </c>
      <c r="C465" s="35" t="s">
        <v>826</v>
      </c>
      <c r="D465" s="212"/>
      <c r="E465" s="212"/>
      <c r="F465" s="28">
        <f t="shared" si="7"/>
        <v>0</v>
      </c>
    </row>
    <row r="466" spans="1:6">
      <c r="A466" s="27" t="s">
        <v>827</v>
      </c>
      <c r="B466" s="27" t="s">
        <v>11</v>
      </c>
      <c r="C466" s="35" t="s">
        <v>792</v>
      </c>
      <c r="D466" s="212"/>
      <c r="E466" s="212"/>
      <c r="F466" s="28">
        <f t="shared" si="7"/>
        <v>0</v>
      </c>
    </row>
    <row r="467" spans="1:6">
      <c r="A467" s="27" t="s">
        <v>828</v>
      </c>
      <c r="C467" s="34" t="s">
        <v>829</v>
      </c>
      <c r="D467" s="28">
        <f>D468+SUM(D474:D477)</f>
        <v>0</v>
      </c>
      <c r="E467" s="28">
        <f>E468+SUM(E474:E477)</f>
        <v>0</v>
      </c>
      <c r="F467" s="28">
        <f t="shared" si="7"/>
        <v>0</v>
      </c>
    </row>
    <row r="468" spans="1:6">
      <c r="A468" s="27" t="s">
        <v>830</v>
      </c>
      <c r="C468" s="35" t="s">
        <v>819</v>
      </c>
      <c r="D468" s="28">
        <f>SUM(D469:D473)</f>
        <v>0</v>
      </c>
      <c r="E468" s="28">
        <f>SUM(E469:E473)</f>
        <v>0</v>
      </c>
      <c r="F468" s="28">
        <f t="shared" si="7"/>
        <v>0</v>
      </c>
    </row>
    <row r="469" spans="1:6">
      <c r="A469" s="27" t="s">
        <v>831</v>
      </c>
      <c r="B469" s="27" t="s">
        <v>11</v>
      </c>
      <c r="C469" s="37" t="s">
        <v>832</v>
      </c>
      <c r="D469" s="212"/>
      <c r="E469" s="212"/>
      <c r="F469" s="28">
        <f t="shared" si="7"/>
        <v>0</v>
      </c>
    </row>
    <row r="470" spans="1:6">
      <c r="A470" s="27" t="s">
        <v>833</v>
      </c>
      <c r="B470" s="27" t="s">
        <v>11</v>
      </c>
      <c r="C470" s="37" t="s">
        <v>834</v>
      </c>
      <c r="D470" s="212"/>
      <c r="E470" s="212"/>
      <c r="F470" s="28">
        <f t="shared" si="7"/>
        <v>0</v>
      </c>
    </row>
    <row r="471" spans="1:6">
      <c r="A471" s="27" t="s">
        <v>835</v>
      </c>
      <c r="B471" s="27" t="s">
        <v>11</v>
      </c>
      <c r="C471" s="37" t="s">
        <v>836</v>
      </c>
      <c r="D471" s="212"/>
      <c r="E471" s="212"/>
      <c r="F471" s="28">
        <f t="shared" si="7"/>
        <v>0</v>
      </c>
    </row>
    <row r="472" spans="1:6">
      <c r="A472" s="27" t="s">
        <v>837</v>
      </c>
      <c r="B472" s="27" t="s">
        <v>11</v>
      </c>
      <c r="C472" s="37" t="s">
        <v>838</v>
      </c>
      <c r="D472" s="212"/>
      <c r="E472" s="212"/>
      <c r="F472" s="28">
        <f t="shared" si="7"/>
        <v>0</v>
      </c>
    </row>
    <row r="473" spans="1:6">
      <c r="A473" s="27" t="s">
        <v>839</v>
      </c>
      <c r="B473" s="27" t="s">
        <v>11</v>
      </c>
      <c r="C473" s="37" t="s">
        <v>840</v>
      </c>
      <c r="D473" s="212"/>
      <c r="E473" s="212"/>
      <c r="F473" s="28">
        <f t="shared" si="7"/>
        <v>0</v>
      </c>
    </row>
    <row r="474" spans="1:6">
      <c r="A474" s="27" t="s">
        <v>841</v>
      </c>
      <c r="B474" s="27" t="s">
        <v>11</v>
      </c>
      <c r="C474" s="35" t="s">
        <v>807</v>
      </c>
      <c r="D474" s="212"/>
      <c r="E474" s="212"/>
      <c r="F474" s="28">
        <f t="shared" si="7"/>
        <v>0</v>
      </c>
    </row>
    <row r="475" spans="1:6">
      <c r="A475" s="27" t="s">
        <v>842</v>
      </c>
      <c r="B475" s="27" t="s">
        <v>11</v>
      </c>
      <c r="C475" s="35" t="s">
        <v>843</v>
      </c>
      <c r="D475" s="212"/>
      <c r="E475" s="212"/>
      <c r="F475" s="28">
        <f t="shared" si="7"/>
        <v>0</v>
      </c>
    </row>
    <row r="476" spans="1:6">
      <c r="A476" s="27" t="s">
        <v>844</v>
      </c>
      <c r="B476" s="27" t="s">
        <v>11</v>
      </c>
      <c r="C476" s="35" t="s">
        <v>845</v>
      </c>
      <c r="D476" s="212"/>
      <c r="E476" s="212"/>
      <c r="F476" s="28">
        <f t="shared" si="7"/>
        <v>0</v>
      </c>
    </row>
    <row r="477" spans="1:6">
      <c r="A477" s="27" t="s">
        <v>846</v>
      </c>
      <c r="B477" s="27" t="s">
        <v>11</v>
      </c>
      <c r="C477" s="35" t="s">
        <v>847</v>
      </c>
      <c r="D477" s="212"/>
      <c r="E477" s="212"/>
      <c r="F477" s="28">
        <f t="shared" si="7"/>
        <v>0</v>
      </c>
    </row>
    <row r="478" spans="1:6">
      <c r="A478" s="27" t="s">
        <v>848</v>
      </c>
      <c r="C478" s="34" t="s">
        <v>445</v>
      </c>
      <c r="D478" s="28">
        <f>SUM(D479:D486)</f>
        <v>0</v>
      </c>
      <c r="E478" s="28">
        <f>SUM(E479:E486)</f>
        <v>0</v>
      </c>
      <c r="F478" s="28">
        <f t="shared" si="7"/>
        <v>0</v>
      </c>
    </row>
    <row r="479" spans="1:6">
      <c r="A479" s="27" t="s">
        <v>849</v>
      </c>
      <c r="B479" s="27" t="s">
        <v>11</v>
      </c>
      <c r="C479" s="35" t="s">
        <v>850</v>
      </c>
      <c r="D479" s="212"/>
      <c r="E479" s="212"/>
      <c r="F479" s="28">
        <f t="shared" si="7"/>
        <v>0</v>
      </c>
    </row>
    <row r="480" spans="1:6">
      <c r="A480" s="27" t="s">
        <v>851</v>
      </c>
      <c r="B480" s="27" t="s">
        <v>11</v>
      </c>
      <c r="C480" s="35" t="s">
        <v>852</v>
      </c>
      <c r="D480" s="212"/>
      <c r="E480" s="212"/>
      <c r="F480" s="28">
        <f t="shared" si="7"/>
        <v>0</v>
      </c>
    </row>
    <row r="481" spans="1:6">
      <c r="A481" s="27" t="s">
        <v>853</v>
      </c>
      <c r="B481" s="27" t="s">
        <v>11</v>
      </c>
      <c r="C481" s="35" t="s">
        <v>854</v>
      </c>
      <c r="D481" s="212"/>
      <c r="E481" s="212"/>
      <c r="F481" s="28">
        <f t="shared" si="7"/>
        <v>0</v>
      </c>
    </row>
    <row r="482" spans="1:6">
      <c r="A482" s="27" t="s">
        <v>855</v>
      </c>
      <c r="B482" s="27" t="s">
        <v>11</v>
      </c>
      <c r="C482" s="35" t="s">
        <v>856</v>
      </c>
      <c r="D482" s="212"/>
      <c r="E482" s="212"/>
      <c r="F482" s="28">
        <f t="shared" si="7"/>
        <v>0</v>
      </c>
    </row>
    <row r="483" spans="1:6">
      <c r="A483" s="27" t="s">
        <v>857</v>
      </c>
      <c r="B483" s="27" t="s">
        <v>11</v>
      </c>
      <c r="C483" s="35" t="s">
        <v>858</v>
      </c>
      <c r="D483" s="212"/>
      <c r="E483" s="212"/>
      <c r="F483" s="28">
        <f t="shared" si="7"/>
        <v>0</v>
      </c>
    </row>
    <row r="484" spans="1:6">
      <c r="A484" s="27" t="s">
        <v>859</v>
      </c>
      <c r="B484" s="27" t="s">
        <v>11</v>
      </c>
      <c r="C484" s="35" t="s">
        <v>860</v>
      </c>
      <c r="D484" s="212"/>
      <c r="E484" s="212"/>
      <c r="F484" s="28">
        <f t="shared" si="7"/>
        <v>0</v>
      </c>
    </row>
    <row r="485" spans="1:6">
      <c r="A485" s="27" t="s">
        <v>861</v>
      </c>
      <c r="B485" s="27" t="s">
        <v>11</v>
      </c>
      <c r="C485" s="35" t="s">
        <v>826</v>
      </c>
      <c r="D485" s="212"/>
      <c r="E485" s="212"/>
      <c r="F485" s="28">
        <f t="shared" si="7"/>
        <v>0</v>
      </c>
    </row>
    <row r="486" spans="1:6">
      <c r="A486" s="27" t="s">
        <v>862</v>
      </c>
      <c r="B486" s="27" t="s">
        <v>11</v>
      </c>
      <c r="C486" s="35" t="s">
        <v>863</v>
      </c>
      <c r="D486" s="212"/>
      <c r="E486" s="212"/>
      <c r="F486" s="28">
        <f t="shared" si="7"/>
        <v>0</v>
      </c>
    </row>
    <row r="487" spans="1:6">
      <c r="A487" s="32" t="s">
        <v>864</v>
      </c>
      <c r="B487" s="32"/>
      <c r="C487" s="32" t="s">
        <v>865</v>
      </c>
      <c r="D487" s="33">
        <f>D488+D491+D494</f>
        <v>0</v>
      </c>
      <c r="E487" s="33">
        <f>E488+E491+E494</f>
        <v>0</v>
      </c>
      <c r="F487" s="28">
        <f t="shared" si="7"/>
        <v>0</v>
      </c>
    </row>
    <row r="488" spans="1:6">
      <c r="A488" s="27" t="s">
        <v>866</v>
      </c>
      <c r="C488" s="34" t="s">
        <v>867</v>
      </c>
      <c r="D488" s="28">
        <f>SUM(D489:D490)</f>
        <v>0</v>
      </c>
      <c r="E488" s="28">
        <f>SUM(E489:E490)</f>
        <v>0</v>
      </c>
      <c r="F488" s="28">
        <f t="shared" si="7"/>
        <v>0</v>
      </c>
    </row>
    <row r="489" spans="1:6">
      <c r="A489" s="27" t="s">
        <v>868</v>
      </c>
      <c r="B489" s="27" t="s">
        <v>11</v>
      </c>
      <c r="C489" s="35" t="s">
        <v>869</v>
      </c>
      <c r="D489" s="212"/>
      <c r="E489" s="212"/>
      <c r="F489" s="28">
        <f t="shared" si="7"/>
        <v>0</v>
      </c>
    </row>
    <row r="490" spans="1:6">
      <c r="A490" s="27" t="s">
        <v>870</v>
      </c>
      <c r="B490" s="27" t="s">
        <v>11</v>
      </c>
      <c r="C490" s="35" t="s">
        <v>871</v>
      </c>
      <c r="D490" s="212"/>
      <c r="E490" s="212"/>
      <c r="F490" s="28">
        <f t="shared" si="7"/>
        <v>0</v>
      </c>
    </row>
    <row r="491" spans="1:6">
      <c r="A491" s="27" t="s">
        <v>872</v>
      </c>
      <c r="C491" s="34" t="s">
        <v>826</v>
      </c>
      <c r="D491" s="28">
        <f>SUM(D492:D493)</f>
        <v>0</v>
      </c>
      <c r="E491" s="28">
        <f>SUM(E492:E493)</f>
        <v>0</v>
      </c>
      <c r="F491" s="28">
        <f t="shared" si="7"/>
        <v>0</v>
      </c>
    </row>
    <row r="492" spans="1:6">
      <c r="A492" s="27" t="s">
        <v>873</v>
      </c>
      <c r="B492" s="27" t="s">
        <v>11</v>
      </c>
      <c r="C492" s="35" t="s">
        <v>874</v>
      </c>
      <c r="D492" s="212"/>
      <c r="E492" s="212"/>
      <c r="F492" s="28">
        <f t="shared" si="7"/>
        <v>0</v>
      </c>
    </row>
    <row r="493" spans="1:6">
      <c r="A493" s="27" t="s">
        <v>875</v>
      </c>
      <c r="B493" s="27" t="s">
        <v>11</v>
      </c>
      <c r="C493" s="35" t="s">
        <v>635</v>
      </c>
      <c r="D493" s="212"/>
      <c r="E493" s="212"/>
      <c r="F493" s="28">
        <f t="shared" si="7"/>
        <v>0</v>
      </c>
    </row>
    <row r="494" spans="1:6">
      <c r="A494" s="27" t="s">
        <v>876</v>
      </c>
      <c r="C494" s="34" t="s">
        <v>877</v>
      </c>
      <c r="D494" s="28">
        <f>SUM(D495:D496)</f>
        <v>0</v>
      </c>
      <c r="E494" s="28">
        <f>SUM(E495:E496)</f>
        <v>0</v>
      </c>
      <c r="F494" s="28">
        <f t="shared" si="7"/>
        <v>0</v>
      </c>
    </row>
    <row r="495" spans="1:6">
      <c r="A495" s="27" t="s">
        <v>878</v>
      </c>
      <c r="B495" s="27" t="s">
        <v>11</v>
      </c>
      <c r="C495" s="35" t="s">
        <v>879</v>
      </c>
      <c r="D495" s="212"/>
      <c r="E495" s="212"/>
      <c r="F495" s="28">
        <f t="shared" si="7"/>
        <v>0</v>
      </c>
    </row>
    <row r="496" spans="1:6">
      <c r="A496" s="27" t="s">
        <v>880</v>
      </c>
      <c r="B496" s="27" t="s">
        <v>11</v>
      </c>
      <c r="C496" s="35" t="s">
        <v>445</v>
      </c>
      <c r="D496" s="212"/>
      <c r="E496" s="212"/>
      <c r="F496" s="28">
        <f t="shared" si="7"/>
        <v>0</v>
      </c>
    </row>
    <row r="497" spans="1:6">
      <c r="A497" s="32" t="s">
        <v>881</v>
      </c>
      <c r="B497" s="32"/>
      <c r="C497" s="32" t="s">
        <v>882</v>
      </c>
      <c r="D497" s="33">
        <f>D498+D502+D506+D510+D514+D531</f>
        <v>0</v>
      </c>
      <c r="E497" s="33">
        <f>E498+E502+E506+E510+E514+E531</f>
        <v>0</v>
      </c>
      <c r="F497" s="28">
        <f t="shared" si="7"/>
        <v>0</v>
      </c>
    </row>
    <row r="498" spans="1:6">
      <c r="A498" s="27" t="s">
        <v>883</v>
      </c>
      <c r="C498" s="34" t="s">
        <v>310</v>
      </c>
      <c r="D498" s="28">
        <f>SUM(D499:D501)</f>
        <v>0</v>
      </c>
      <c r="E498" s="28">
        <f>SUM(E499:E501)</f>
        <v>0</v>
      </c>
      <c r="F498" s="28">
        <f t="shared" si="7"/>
        <v>0</v>
      </c>
    </row>
    <row r="499" spans="1:6">
      <c r="A499" s="27" t="s">
        <v>884</v>
      </c>
      <c r="B499" s="27" t="s">
        <v>11</v>
      </c>
      <c r="C499" s="35" t="s">
        <v>885</v>
      </c>
      <c r="D499" s="212"/>
      <c r="E499" s="212"/>
      <c r="F499" s="28">
        <f t="shared" si="7"/>
        <v>0</v>
      </c>
    </row>
    <row r="500" spans="1:6">
      <c r="A500" s="27" t="s">
        <v>886</v>
      </c>
      <c r="B500" s="27" t="s">
        <v>11</v>
      </c>
      <c r="C500" s="35" t="s">
        <v>887</v>
      </c>
      <c r="D500" s="212"/>
      <c r="E500" s="212"/>
      <c r="F500" s="28">
        <f t="shared" si="7"/>
        <v>0</v>
      </c>
    </row>
    <row r="501" spans="1:6">
      <c r="A501" s="27" t="s">
        <v>888</v>
      </c>
      <c r="B501" s="27" t="s">
        <v>11</v>
      </c>
      <c r="C501" s="35" t="s">
        <v>889</v>
      </c>
      <c r="D501" s="212"/>
      <c r="E501" s="212"/>
      <c r="F501" s="28">
        <f t="shared" si="7"/>
        <v>0</v>
      </c>
    </row>
    <row r="502" spans="1:6">
      <c r="A502" s="27" t="s">
        <v>890</v>
      </c>
      <c r="C502" s="34" t="s">
        <v>368</v>
      </c>
      <c r="D502" s="28">
        <f>SUM(D503:D505)</f>
        <v>0</v>
      </c>
      <c r="E502" s="28">
        <f>SUM(E503:E505)</f>
        <v>0</v>
      </c>
      <c r="F502" s="28">
        <f t="shared" si="7"/>
        <v>0</v>
      </c>
    </row>
    <row r="503" spans="1:6">
      <c r="A503" s="27" t="s">
        <v>891</v>
      </c>
      <c r="B503" s="27" t="s">
        <v>11</v>
      </c>
      <c r="C503" s="35" t="s">
        <v>885</v>
      </c>
      <c r="D503" s="212"/>
      <c r="E503" s="212"/>
      <c r="F503" s="28">
        <f t="shared" si="7"/>
        <v>0</v>
      </c>
    </row>
    <row r="504" spans="1:6">
      <c r="A504" s="27" t="s">
        <v>892</v>
      </c>
      <c r="B504" s="27" t="s">
        <v>11</v>
      </c>
      <c r="C504" s="35" t="s">
        <v>887</v>
      </c>
      <c r="D504" s="212"/>
      <c r="E504" s="212"/>
      <c r="F504" s="28">
        <f t="shared" si="7"/>
        <v>0</v>
      </c>
    </row>
    <row r="505" spans="1:6">
      <c r="A505" s="27" t="s">
        <v>893</v>
      </c>
      <c r="B505" s="27" t="s">
        <v>11</v>
      </c>
      <c r="C505" s="35" t="s">
        <v>889</v>
      </c>
      <c r="D505" s="212"/>
      <c r="E505" s="212"/>
      <c r="F505" s="28">
        <f t="shared" si="7"/>
        <v>0</v>
      </c>
    </row>
    <row r="506" spans="1:6">
      <c r="A506" s="27" t="s">
        <v>894</v>
      </c>
      <c r="C506" s="34" t="s">
        <v>374</v>
      </c>
      <c r="D506" s="28">
        <f>SUM(D507:D509)</f>
        <v>0</v>
      </c>
      <c r="E506" s="28">
        <f>SUM(E507:E509)</f>
        <v>0</v>
      </c>
      <c r="F506" s="28">
        <f t="shared" si="7"/>
        <v>0</v>
      </c>
    </row>
    <row r="507" spans="1:6">
      <c r="A507" s="27" t="s">
        <v>895</v>
      </c>
      <c r="B507" s="27" t="s">
        <v>11</v>
      </c>
      <c r="C507" s="35" t="s">
        <v>885</v>
      </c>
      <c r="D507" s="212"/>
      <c r="E507" s="212"/>
      <c r="F507" s="28">
        <f t="shared" si="7"/>
        <v>0</v>
      </c>
    </row>
    <row r="508" spans="1:6">
      <c r="A508" s="27" t="s">
        <v>896</v>
      </c>
      <c r="B508" s="27" t="s">
        <v>11</v>
      </c>
      <c r="C508" s="35" t="s">
        <v>887</v>
      </c>
      <c r="D508" s="212"/>
      <c r="E508" s="212"/>
      <c r="F508" s="28">
        <f t="shared" si="7"/>
        <v>0</v>
      </c>
    </row>
    <row r="509" spans="1:6">
      <c r="A509" s="27" t="s">
        <v>897</v>
      </c>
      <c r="B509" s="27" t="s">
        <v>11</v>
      </c>
      <c r="C509" s="35" t="s">
        <v>889</v>
      </c>
      <c r="D509" s="212"/>
      <c r="E509" s="212"/>
      <c r="F509" s="28">
        <f t="shared" si="7"/>
        <v>0</v>
      </c>
    </row>
    <row r="510" spans="1:6">
      <c r="A510" s="27" t="s">
        <v>898</v>
      </c>
      <c r="C510" s="34" t="s">
        <v>322</v>
      </c>
      <c r="D510" s="28">
        <f>SUM(D511:D513)</f>
        <v>0</v>
      </c>
      <c r="E510" s="28">
        <f>SUM(E511:E513)</f>
        <v>0</v>
      </c>
      <c r="F510" s="28">
        <f t="shared" si="7"/>
        <v>0</v>
      </c>
    </row>
    <row r="511" spans="1:6">
      <c r="A511" s="27" t="s">
        <v>899</v>
      </c>
      <c r="B511" s="27" t="s">
        <v>11</v>
      </c>
      <c r="C511" s="35" t="s">
        <v>885</v>
      </c>
      <c r="D511" s="212"/>
      <c r="E511" s="212"/>
      <c r="F511" s="28">
        <f t="shared" si="7"/>
        <v>0</v>
      </c>
    </row>
    <row r="512" spans="1:6">
      <c r="A512" s="27" t="s">
        <v>900</v>
      </c>
      <c r="B512" s="27" t="s">
        <v>11</v>
      </c>
      <c r="C512" s="35" t="s">
        <v>887</v>
      </c>
      <c r="D512" s="212"/>
      <c r="E512" s="212"/>
      <c r="F512" s="28">
        <f t="shared" si="7"/>
        <v>0</v>
      </c>
    </row>
    <row r="513" spans="1:6">
      <c r="A513" s="27" t="s">
        <v>901</v>
      </c>
      <c r="B513" s="27" t="s">
        <v>11</v>
      </c>
      <c r="C513" s="35" t="s">
        <v>889</v>
      </c>
      <c r="D513" s="212"/>
      <c r="E513" s="212"/>
      <c r="F513" s="28">
        <f t="shared" si="7"/>
        <v>0</v>
      </c>
    </row>
    <row r="514" spans="1:6">
      <c r="A514" s="27" t="s">
        <v>902</v>
      </c>
      <c r="C514" s="34" t="s">
        <v>903</v>
      </c>
      <c r="D514" s="28">
        <f>D515+D519+D523+D527</f>
        <v>0</v>
      </c>
      <c r="E514" s="28">
        <f>E515+E519+E523+E527</f>
        <v>0</v>
      </c>
      <c r="F514" s="28">
        <f t="shared" si="7"/>
        <v>0</v>
      </c>
    </row>
    <row r="515" spans="1:6">
      <c r="A515" s="27" t="s">
        <v>904</v>
      </c>
      <c r="C515" s="35" t="s">
        <v>310</v>
      </c>
      <c r="D515" s="28">
        <f>SUM(D516:D518)</f>
        <v>0</v>
      </c>
      <c r="E515" s="28">
        <f>SUM(E516:E518)</f>
        <v>0</v>
      </c>
      <c r="F515" s="28">
        <f t="shared" si="7"/>
        <v>0</v>
      </c>
    </row>
    <row r="516" spans="1:6">
      <c r="A516" s="27" t="s">
        <v>905</v>
      </c>
      <c r="B516" s="27" t="s">
        <v>11</v>
      </c>
      <c r="C516" s="37" t="s">
        <v>885</v>
      </c>
      <c r="D516" s="212"/>
      <c r="E516" s="212"/>
      <c r="F516" s="28">
        <f t="shared" si="7"/>
        <v>0</v>
      </c>
    </row>
    <row r="517" spans="1:6">
      <c r="A517" s="27" t="s">
        <v>906</v>
      </c>
      <c r="B517" s="27" t="s">
        <v>11</v>
      </c>
      <c r="C517" s="37" t="s">
        <v>887</v>
      </c>
      <c r="D517" s="212"/>
      <c r="E517" s="212"/>
      <c r="F517" s="28">
        <f t="shared" ref="F517:F580" si="8">D517-E517</f>
        <v>0</v>
      </c>
    </row>
    <row r="518" spans="1:6">
      <c r="A518" s="27" t="s">
        <v>907</v>
      </c>
      <c r="B518" s="27" t="s">
        <v>11</v>
      </c>
      <c r="C518" s="37" t="s">
        <v>889</v>
      </c>
      <c r="D518" s="212"/>
      <c r="E518" s="212"/>
      <c r="F518" s="28">
        <f t="shared" si="8"/>
        <v>0</v>
      </c>
    </row>
    <row r="519" spans="1:6">
      <c r="A519" s="27" t="s">
        <v>908</v>
      </c>
      <c r="C519" s="35" t="s">
        <v>368</v>
      </c>
      <c r="D519" s="28">
        <f>SUM(D520:D522)</f>
        <v>0</v>
      </c>
      <c r="E519" s="28">
        <f>SUM(E520:E522)</f>
        <v>0</v>
      </c>
      <c r="F519" s="28">
        <f t="shared" si="8"/>
        <v>0</v>
      </c>
    </row>
    <row r="520" spans="1:6">
      <c r="A520" s="27" t="s">
        <v>909</v>
      </c>
      <c r="B520" s="27" t="s">
        <v>11</v>
      </c>
      <c r="C520" s="37" t="s">
        <v>885</v>
      </c>
      <c r="D520" s="212"/>
      <c r="E520" s="212"/>
      <c r="F520" s="28">
        <f t="shared" si="8"/>
        <v>0</v>
      </c>
    </row>
    <row r="521" spans="1:6">
      <c r="A521" s="27" t="s">
        <v>910</v>
      </c>
      <c r="B521" s="27" t="s">
        <v>11</v>
      </c>
      <c r="C521" s="37" t="s">
        <v>887</v>
      </c>
      <c r="D521" s="212"/>
      <c r="E521" s="212"/>
      <c r="F521" s="28">
        <f t="shared" si="8"/>
        <v>0</v>
      </c>
    </row>
    <row r="522" spans="1:6">
      <c r="A522" s="27" t="s">
        <v>911</v>
      </c>
      <c r="B522" s="27" t="s">
        <v>11</v>
      </c>
      <c r="C522" s="37" t="s">
        <v>889</v>
      </c>
      <c r="D522" s="212"/>
      <c r="E522" s="212"/>
      <c r="F522" s="28">
        <f t="shared" si="8"/>
        <v>0</v>
      </c>
    </row>
    <row r="523" spans="1:6">
      <c r="A523" s="27" t="s">
        <v>912</v>
      </c>
      <c r="C523" s="35" t="s">
        <v>374</v>
      </c>
      <c r="D523" s="28">
        <f>SUM(D524:D526)</f>
        <v>0</v>
      </c>
      <c r="E523" s="28">
        <f>SUM(E524:E526)</f>
        <v>0</v>
      </c>
      <c r="F523" s="28">
        <f t="shared" si="8"/>
        <v>0</v>
      </c>
    </row>
    <row r="524" spans="1:6">
      <c r="A524" s="27" t="s">
        <v>913</v>
      </c>
      <c r="B524" s="27" t="s">
        <v>11</v>
      </c>
      <c r="C524" s="37" t="s">
        <v>885</v>
      </c>
      <c r="D524" s="212"/>
      <c r="E524" s="212"/>
      <c r="F524" s="28">
        <f t="shared" si="8"/>
        <v>0</v>
      </c>
    </row>
    <row r="525" spans="1:6">
      <c r="A525" s="27" t="s">
        <v>914</v>
      </c>
      <c r="B525" s="27" t="s">
        <v>11</v>
      </c>
      <c r="C525" s="37" t="s">
        <v>887</v>
      </c>
      <c r="D525" s="212"/>
      <c r="E525" s="212"/>
      <c r="F525" s="28">
        <f t="shared" si="8"/>
        <v>0</v>
      </c>
    </row>
    <row r="526" spans="1:6">
      <c r="A526" s="27" t="s">
        <v>915</v>
      </c>
      <c r="B526" s="27" t="s">
        <v>11</v>
      </c>
      <c r="C526" s="37" t="s">
        <v>889</v>
      </c>
      <c r="D526" s="212"/>
      <c r="E526" s="212"/>
      <c r="F526" s="28">
        <f t="shared" si="8"/>
        <v>0</v>
      </c>
    </row>
    <row r="527" spans="1:6">
      <c r="A527" s="27" t="s">
        <v>916</v>
      </c>
      <c r="C527" s="35" t="s">
        <v>322</v>
      </c>
      <c r="D527" s="28">
        <f>SUM(D528:D530)</f>
        <v>0</v>
      </c>
      <c r="E527" s="28">
        <f>SUM(E528:E530)</f>
        <v>0</v>
      </c>
      <c r="F527" s="28">
        <f t="shared" si="8"/>
        <v>0</v>
      </c>
    </row>
    <row r="528" spans="1:6">
      <c r="A528" s="27" t="s">
        <v>917</v>
      </c>
      <c r="B528" s="27" t="s">
        <v>11</v>
      </c>
      <c r="C528" s="37" t="s">
        <v>885</v>
      </c>
      <c r="D528" s="212"/>
      <c r="E528" s="212"/>
      <c r="F528" s="28">
        <f t="shared" si="8"/>
        <v>0</v>
      </c>
    </row>
    <row r="529" spans="1:6">
      <c r="A529" s="27" t="s">
        <v>918</v>
      </c>
      <c r="B529" s="27" t="s">
        <v>11</v>
      </c>
      <c r="C529" s="37" t="s">
        <v>887</v>
      </c>
      <c r="D529" s="212"/>
      <c r="E529" s="212"/>
      <c r="F529" s="28">
        <f t="shared" si="8"/>
        <v>0</v>
      </c>
    </row>
    <row r="530" spans="1:6">
      <c r="A530" s="27" t="s">
        <v>919</v>
      </c>
      <c r="B530" s="27" t="s">
        <v>11</v>
      </c>
      <c r="C530" s="37" t="s">
        <v>889</v>
      </c>
      <c r="D530" s="212"/>
      <c r="E530" s="212"/>
      <c r="F530" s="28">
        <f t="shared" si="8"/>
        <v>0</v>
      </c>
    </row>
    <row r="531" spans="1:6">
      <c r="A531" s="27" t="s">
        <v>920</v>
      </c>
      <c r="C531" s="34" t="s">
        <v>921</v>
      </c>
      <c r="D531" s="28">
        <f>D532+D536+D540+D544</f>
        <v>0</v>
      </c>
      <c r="E531" s="28">
        <f>E532+E536+E540+E544</f>
        <v>0</v>
      </c>
      <c r="F531" s="28">
        <f t="shared" si="8"/>
        <v>0</v>
      </c>
    </row>
    <row r="532" spans="1:6">
      <c r="A532" s="27" t="s">
        <v>922</v>
      </c>
      <c r="C532" s="35" t="s">
        <v>310</v>
      </c>
      <c r="D532" s="28">
        <f>SUM(D533:D535)</f>
        <v>0</v>
      </c>
      <c r="E532" s="28">
        <f>SUM(E533:E535)</f>
        <v>0</v>
      </c>
      <c r="F532" s="28">
        <f t="shared" si="8"/>
        <v>0</v>
      </c>
    </row>
    <row r="533" spans="1:6">
      <c r="A533" s="27" t="s">
        <v>923</v>
      </c>
      <c r="B533" s="27" t="s">
        <v>11</v>
      </c>
      <c r="C533" s="37" t="s">
        <v>885</v>
      </c>
      <c r="D533" s="212"/>
      <c r="E533" s="212"/>
      <c r="F533" s="28">
        <f t="shared" si="8"/>
        <v>0</v>
      </c>
    </row>
    <row r="534" spans="1:6">
      <c r="A534" s="27" t="s">
        <v>924</v>
      </c>
      <c r="B534" s="27" t="s">
        <v>11</v>
      </c>
      <c r="C534" s="37" t="s">
        <v>887</v>
      </c>
      <c r="D534" s="212"/>
      <c r="E534" s="212"/>
      <c r="F534" s="28">
        <f t="shared" si="8"/>
        <v>0</v>
      </c>
    </row>
    <row r="535" spans="1:6">
      <c r="A535" s="27" t="s">
        <v>925</v>
      </c>
      <c r="B535" s="27" t="s">
        <v>11</v>
      </c>
      <c r="C535" s="37" t="s">
        <v>889</v>
      </c>
      <c r="D535" s="212"/>
      <c r="E535" s="212"/>
      <c r="F535" s="28">
        <f t="shared" si="8"/>
        <v>0</v>
      </c>
    </row>
    <row r="536" spans="1:6">
      <c r="A536" s="27" t="s">
        <v>926</v>
      </c>
      <c r="C536" s="35" t="s">
        <v>368</v>
      </c>
      <c r="D536" s="28">
        <f>SUM(D537:D539)</f>
        <v>0</v>
      </c>
      <c r="E536" s="28">
        <f>SUM(E537:E539)</f>
        <v>0</v>
      </c>
      <c r="F536" s="28">
        <f t="shared" si="8"/>
        <v>0</v>
      </c>
    </row>
    <row r="537" spans="1:6">
      <c r="A537" s="27" t="s">
        <v>927</v>
      </c>
      <c r="B537" s="27" t="s">
        <v>11</v>
      </c>
      <c r="C537" s="37" t="s">
        <v>885</v>
      </c>
      <c r="D537" s="212"/>
      <c r="E537" s="212"/>
      <c r="F537" s="28">
        <f t="shared" si="8"/>
        <v>0</v>
      </c>
    </row>
    <row r="538" spans="1:6">
      <c r="A538" s="27" t="s">
        <v>928</v>
      </c>
      <c r="B538" s="27" t="s">
        <v>11</v>
      </c>
      <c r="C538" s="37" t="s">
        <v>887</v>
      </c>
      <c r="D538" s="212"/>
      <c r="E538" s="212"/>
      <c r="F538" s="28">
        <f t="shared" si="8"/>
        <v>0</v>
      </c>
    </row>
    <row r="539" spans="1:6">
      <c r="A539" s="27" t="s">
        <v>929</v>
      </c>
      <c r="B539" s="27" t="s">
        <v>11</v>
      </c>
      <c r="C539" s="37" t="s">
        <v>889</v>
      </c>
      <c r="D539" s="212"/>
      <c r="E539" s="212"/>
      <c r="F539" s="28">
        <f t="shared" si="8"/>
        <v>0</v>
      </c>
    </row>
    <row r="540" spans="1:6">
      <c r="A540" s="27" t="s">
        <v>930</v>
      </c>
      <c r="C540" s="35" t="s">
        <v>374</v>
      </c>
      <c r="D540" s="28">
        <f>SUM(D541:D543)</f>
        <v>0</v>
      </c>
      <c r="E540" s="28">
        <f>SUM(E541:E543)</f>
        <v>0</v>
      </c>
      <c r="F540" s="28">
        <f t="shared" si="8"/>
        <v>0</v>
      </c>
    </row>
    <row r="541" spans="1:6">
      <c r="A541" s="27" t="s">
        <v>931</v>
      </c>
      <c r="B541" s="27" t="s">
        <v>11</v>
      </c>
      <c r="C541" s="37" t="s">
        <v>885</v>
      </c>
      <c r="D541" s="212"/>
      <c r="E541" s="212"/>
      <c r="F541" s="28">
        <f t="shared" si="8"/>
        <v>0</v>
      </c>
    </row>
    <row r="542" spans="1:6">
      <c r="A542" s="27" t="s">
        <v>932</v>
      </c>
      <c r="B542" s="27" t="s">
        <v>11</v>
      </c>
      <c r="C542" s="37" t="s">
        <v>887</v>
      </c>
      <c r="D542" s="212"/>
      <c r="E542" s="212"/>
      <c r="F542" s="28">
        <f t="shared" si="8"/>
        <v>0</v>
      </c>
    </row>
    <row r="543" spans="1:6">
      <c r="A543" s="27" t="s">
        <v>933</v>
      </c>
      <c r="B543" s="27" t="s">
        <v>11</v>
      </c>
      <c r="C543" s="37" t="s">
        <v>889</v>
      </c>
      <c r="D543" s="212"/>
      <c r="E543" s="212"/>
      <c r="F543" s="28">
        <f t="shared" si="8"/>
        <v>0</v>
      </c>
    </row>
    <row r="544" spans="1:6">
      <c r="A544" s="27" t="s">
        <v>934</v>
      </c>
      <c r="C544" s="35" t="s">
        <v>322</v>
      </c>
      <c r="D544" s="28">
        <f>SUM(D545:D547)</f>
        <v>0</v>
      </c>
      <c r="E544" s="28">
        <f>SUM(E545:E547)</f>
        <v>0</v>
      </c>
      <c r="F544" s="28">
        <f t="shared" si="8"/>
        <v>0</v>
      </c>
    </row>
    <row r="545" spans="1:6">
      <c r="A545" s="27" t="s">
        <v>935</v>
      </c>
      <c r="B545" s="27" t="s">
        <v>11</v>
      </c>
      <c r="C545" s="37" t="s">
        <v>885</v>
      </c>
      <c r="D545" s="212"/>
      <c r="E545" s="212"/>
      <c r="F545" s="28">
        <f t="shared" si="8"/>
        <v>0</v>
      </c>
    </row>
    <row r="546" spans="1:6">
      <c r="A546" s="27" t="s">
        <v>936</v>
      </c>
      <c r="B546" s="27" t="s">
        <v>11</v>
      </c>
      <c r="C546" s="37" t="s">
        <v>887</v>
      </c>
      <c r="D546" s="212"/>
      <c r="E546" s="212"/>
      <c r="F546" s="28">
        <f t="shared" si="8"/>
        <v>0</v>
      </c>
    </row>
    <row r="547" spans="1:6">
      <c r="A547" s="27" t="s">
        <v>937</v>
      </c>
      <c r="B547" s="27" t="s">
        <v>11</v>
      </c>
      <c r="C547" s="37" t="s">
        <v>889</v>
      </c>
      <c r="D547" s="212"/>
      <c r="E547" s="212"/>
      <c r="F547" s="28">
        <f t="shared" si="8"/>
        <v>0</v>
      </c>
    </row>
    <row r="548" spans="1:6">
      <c r="A548" s="32" t="s">
        <v>938</v>
      </c>
      <c r="B548" s="32"/>
      <c r="C548" s="32" t="s">
        <v>939</v>
      </c>
      <c r="D548" s="33">
        <f>D549+D553+D554</f>
        <v>0</v>
      </c>
      <c r="E548" s="33">
        <f>E549+E553+E554</f>
        <v>0</v>
      </c>
      <c r="F548" s="28">
        <f t="shared" si="8"/>
        <v>0</v>
      </c>
    </row>
    <row r="549" spans="1:6">
      <c r="A549" s="27" t="s">
        <v>940</v>
      </c>
      <c r="C549" s="34" t="s">
        <v>939</v>
      </c>
      <c r="D549" s="28">
        <f>SUM(D550:D552)</f>
        <v>0</v>
      </c>
      <c r="E549" s="28">
        <f>SUM(E550:E552)</f>
        <v>0</v>
      </c>
      <c r="F549" s="28">
        <f t="shared" si="8"/>
        <v>0</v>
      </c>
    </row>
    <row r="550" spans="1:6">
      <c r="A550" s="27" t="s">
        <v>941</v>
      </c>
      <c r="B550" s="27" t="s">
        <v>11</v>
      </c>
      <c r="C550" s="35" t="s">
        <v>885</v>
      </c>
      <c r="D550" s="212"/>
      <c r="E550" s="212"/>
      <c r="F550" s="28">
        <f t="shared" si="8"/>
        <v>0</v>
      </c>
    </row>
    <row r="551" spans="1:6">
      <c r="A551" s="27" t="s">
        <v>942</v>
      </c>
      <c r="B551" s="27" t="s">
        <v>11</v>
      </c>
      <c r="C551" s="35" t="s">
        <v>887</v>
      </c>
      <c r="D551" s="212"/>
      <c r="E551" s="212"/>
      <c r="F551" s="28">
        <f t="shared" si="8"/>
        <v>0</v>
      </c>
    </row>
    <row r="552" spans="1:6">
      <c r="A552" s="27" t="s">
        <v>943</v>
      </c>
      <c r="B552" s="27" t="s">
        <v>11</v>
      </c>
      <c r="C552" s="35" t="s">
        <v>889</v>
      </c>
      <c r="D552" s="212"/>
      <c r="E552" s="212"/>
      <c r="F552" s="28">
        <f t="shared" si="8"/>
        <v>0</v>
      </c>
    </row>
    <row r="553" spans="1:6">
      <c r="A553" s="27" t="s">
        <v>944</v>
      </c>
      <c r="B553" s="27" t="s">
        <v>11</v>
      </c>
      <c r="C553" s="34" t="s">
        <v>945</v>
      </c>
      <c r="D553" s="212"/>
      <c r="E553" s="212"/>
      <c r="F553" s="28">
        <f t="shared" si="8"/>
        <v>0</v>
      </c>
    </row>
    <row r="554" spans="1:6">
      <c r="A554" s="27" t="s">
        <v>946</v>
      </c>
      <c r="B554" s="27" t="s">
        <v>11</v>
      </c>
      <c r="C554" s="34" t="s">
        <v>947</v>
      </c>
      <c r="D554" s="212"/>
      <c r="E554" s="212"/>
      <c r="F554" s="28">
        <f t="shared" si="8"/>
        <v>0</v>
      </c>
    </row>
    <row r="555" spans="1:6">
      <c r="A555" s="32" t="s">
        <v>948</v>
      </c>
      <c r="B555" s="32"/>
      <c r="C555" s="32" t="s">
        <v>949</v>
      </c>
      <c r="D555" s="33">
        <f>SUM(D556:D559)</f>
        <v>0</v>
      </c>
      <c r="E555" s="33">
        <f>SUM(E556:E559)</f>
        <v>0</v>
      </c>
      <c r="F555" s="28">
        <f t="shared" si="8"/>
        <v>0</v>
      </c>
    </row>
    <row r="556" spans="1:6">
      <c r="A556" s="27" t="s">
        <v>950</v>
      </c>
      <c r="B556" s="27" t="s">
        <v>11</v>
      </c>
      <c r="C556" s="34" t="s">
        <v>477</v>
      </c>
      <c r="D556" s="212"/>
      <c r="E556" s="212"/>
      <c r="F556" s="28">
        <f t="shared" si="8"/>
        <v>0</v>
      </c>
    </row>
    <row r="557" spans="1:6">
      <c r="A557" s="27" t="s">
        <v>951</v>
      </c>
      <c r="B557" s="27" t="s">
        <v>11</v>
      </c>
      <c r="C557" s="34" t="s">
        <v>521</v>
      </c>
      <c r="D557" s="212"/>
      <c r="E557" s="212"/>
      <c r="F557" s="28">
        <f t="shared" si="8"/>
        <v>0</v>
      </c>
    </row>
    <row r="558" spans="1:6">
      <c r="A558" s="27" t="s">
        <v>952</v>
      </c>
      <c r="B558" s="27" t="s">
        <v>11</v>
      </c>
      <c r="C558" s="34" t="s">
        <v>454</v>
      </c>
      <c r="D558" s="212"/>
      <c r="E558" s="212"/>
      <c r="F558" s="28">
        <f t="shared" si="8"/>
        <v>0</v>
      </c>
    </row>
    <row r="559" spans="1:6">
      <c r="A559" s="27" t="s">
        <v>953</v>
      </c>
      <c r="B559" s="27" t="s">
        <v>11</v>
      </c>
      <c r="C559" s="34" t="s">
        <v>954</v>
      </c>
      <c r="D559" s="212"/>
      <c r="E559" s="212"/>
      <c r="F559" s="28">
        <f t="shared" si="8"/>
        <v>0</v>
      </c>
    </row>
    <row r="560" spans="1:6">
      <c r="A560" s="32" t="s">
        <v>955</v>
      </c>
      <c r="B560" s="32"/>
      <c r="C560" s="32" t="s">
        <v>956</v>
      </c>
      <c r="D560" s="33">
        <f>SUM(D561:D562)</f>
        <v>0</v>
      </c>
      <c r="E560" s="33">
        <f>SUM(E561:E562)</f>
        <v>0</v>
      </c>
      <c r="F560" s="28">
        <f t="shared" si="8"/>
        <v>0</v>
      </c>
    </row>
    <row r="561" spans="1:6">
      <c r="A561" s="27" t="s">
        <v>957</v>
      </c>
      <c r="B561" s="27" t="s">
        <v>11</v>
      </c>
      <c r="C561" s="34" t="s">
        <v>958</v>
      </c>
      <c r="D561" s="212"/>
      <c r="E561" s="212"/>
      <c r="F561" s="28">
        <f t="shared" si="8"/>
        <v>0</v>
      </c>
    </row>
    <row r="562" spans="1:6">
      <c r="A562" s="27" t="s">
        <v>959</v>
      </c>
      <c r="B562" s="27" t="s">
        <v>11</v>
      </c>
      <c r="C562" s="34" t="s">
        <v>960</v>
      </c>
      <c r="D562" s="212"/>
      <c r="E562" s="212"/>
      <c r="F562" s="28">
        <f t="shared" si="8"/>
        <v>0</v>
      </c>
    </row>
    <row r="563" spans="1:6">
      <c r="A563" s="32" t="s">
        <v>961</v>
      </c>
      <c r="B563" s="32"/>
      <c r="C563" s="32" t="s">
        <v>962</v>
      </c>
      <c r="D563" s="33">
        <f>D564+D569+D581</f>
        <v>0</v>
      </c>
      <c r="E563" s="33">
        <f>E564+E569+E581</f>
        <v>0</v>
      </c>
      <c r="F563" s="28">
        <f t="shared" si="8"/>
        <v>0</v>
      </c>
    </row>
    <row r="564" spans="1:6">
      <c r="A564" s="27" t="s">
        <v>963</v>
      </c>
      <c r="C564" s="34" t="s">
        <v>964</v>
      </c>
      <c r="D564" s="28">
        <f>SUM(D565:D568)</f>
        <v>0</v>
      </c>
      <c r="E564" s="28">
        <f>SUM(E565:E568)</f>
        <v>0</v>
      </c>
      <c r="F564" s="28">
        <f t="shared" si="8"/>
        <v>0</v>
      </c>
    </row>
    <row r="565" spans="1:6">
      <c r="A565" s="27" t="s">
        <v>965</v>
      </c>
      <c r="B565" s="27" t="s">
        <v>11</v>
      </c>
      <c r="C565" s="35" t="s">
        <v>454</v>
      </c>
      <c r="D565" s="212"/>
      <c r="E565" s="212"/>
      <c r="F565" s="28">
        <f t="shared" si="8"/>
        <v>0</v>
      </c>
    </row>
    <row r="566" spans="1:6">
      <c r="A566" s="27" t="s">
        <v>966</v>
      </c>
      <c r="B566" s="27" t="s">
        <v>11</v>
      </c>
      <c r="C566" s="35" t="s">
        <v>477</v>
      </c>
      <c r="D566" s="212"/>
      <c r="E566" s="212"/>
      <c r="F566" s="28">
        <f t="shared" si="8"/>
        <v>0</v>
      </c>
    </row>
    <row r="567" spans="1:6">
      <c r="A567" s="27" t="s">
        <v>967</v>
      </c>
      <c r="B567" s="27" t="s">
        <v>11</v>
      </c>
      <c r="C567" s="35" t="s">
        <v>521</v>
      </c>
      <c r="D567" s="212"/>
      <c r="E567" s="212"/>
      <c r="F567" s="28">
        <f t="shared" si="8"/>
        <v>0</v>
      </c>
    </row>
    <row r="568" spans="1:6">
      <c r="A568" s="27" t="s">
        <v>968</v>
      </c>
      <c r="B568" s="27" t="s">
        <v>11</v>
      </c>
      <c r="C568" s="35" t="s">
        <v>969</v>
      </c>
      <c r="D568" s="212"/>
      <c r="E568" s="212"/>
      <c r="F568" s="28">
        <f t="shared" si="8"/>
        <v>0</v>
      </c>
    </row>
    <row r="569" spans="1:6">
      <c r="A569" s="27" t="s">
        <v>970</v>
      </c>
      <c r="C569" s="34" t="s">
        <v>971</v>
      </c>
      <c r="D569" s="28">
        <f>D570+SUM(D573:D580)</f>
        <v>0</v>
      </c>
      <c r="E569" s="28">
        <f>E570+SUM(E573:E580)</f>
        <v>0</v>
      </c>
      <c r="F569" s="28">
        <f t="shared" si="8"/>
        <v>0</v>
      </c>
    </row>
    <row r="570" spans="1:6">
      <c r="A570" s="27" t="s">
        <v>972</v>
      </c>
      <c r="C570" s="35" t="s">
        <v>748</v>
      </c>
      <c r="D570" s="28">
        <f>SUM(D571:D572)</f>
        <v>0</v>
      </c>
      <c r="E570" s="28">
        <f>SUM(E571:E572)</f>
        <v>0</v>
      </c>
      <c r="F570" s="28">
        <f t="shared" si="8"/>
        <v>0</v>
      </c>
    </row>
    <row r="571" spans="1:6">
      <c r="A571" s="27" t="s">
        <v>973</v>
      </c>
      <c r="B571" s="27" t="s">
        <v>11</v>
      </c>
      <c r="C571" s="37" t="s">
        <v>38</v>
      </c>
      <c r="D571" s="212"/>
      <c r="E571" s="212"/>
      <c r="F571" s="28">
        <f t="shared" si="8"/>
        <v>0</v>
      </c>
    </row>
    <row r="572" spans="1:6">
      <c r="A572" s="27" t="s">
        <v>974</v>
      </c>
      <c r="B572" s="27" t="s">
        <v>11</v>
      </c>
      <c r="C572" s="37" t="s">
        <v>751</v>
      </c>
      <c r="D572" s="212"/>
      <c r="E572" s="212"/>
      <c r="F572" s="28">
        <f t="shared" si="8"/>
        <v>0</v>
      </c>
    </row>
    <row r="573" spans="1:6">
      <c r="A573" s="27" t="s">
        <v>975</v>
      </c>
      <c r="B573" s="27" t="s">
        <v>11</v>
      </c>
      <c r="C573" s="35" t="s">
        <v>976</v>
      </c>
      <c r="D573" s="212"/>
      <c r="E573" s="212"/>
      <c r="F573" s="28">
        <f t="shared" si="8"/>
        <v>0</v>
      </c>
    </row>
    <row r="574" spans="1:6">
      <c r="A574" s="27" t="s">
        <v>977</v>
      </c>
      <c r="B574" s="27" t="s">
        <v>11</v>
      </c>
      <c r="C574" s="35" t="s">
        <v>755</v>
      </c>
      <c r="D574" s="212"/>
      <c r="E574" s="212"/>
      <c r="F574" s="28">
        <f t="shared" si="8"/>
        <v>0</v>
      </c>
    </row>
    <row r="575" spans="1:6">
      <c r="A575" s="27" t="s">
        <v>978</v>
      </c>
      <c r="B575" s="27" t="s">
        <v>11</v>
      </c>
      <c r="C575" s="35" t="s">
        <v>757</v>
      </c>
      <c r="D575" s="212"/>
      <c r="E575" s="212"/>
      <c r="F575" s="28">
        <f t="shared" si="8"/>
        <v>0</v>
      </c>
    </row>
    <row r="576" spans="1:6">
      <c r="A576" s="27" t="s">
        <v>979</v>
      </c>
      <c r="B576" s="27" t="s">
        <v>11</v>
      </c>
      <c r="C576" s="35" t="s">
        <v>759</v>
      </c>
      <c r="D576" s="212"/>
      <c r="E576" s="212"/>
      <c r="F576" s="28">
        <f t="shared" si="8"/>
        <v>0</v>
      </c>
    </row>
    <row r="577" spans="1:6">
      <c r="A577" s="27" t="s">
        <v>980</v>
      </c>
      <c r="B577" s="27" t="s">
        <v>11</v>
      </c>
      <c r="C577" s="35" t="s">
        <v>761</v>
      </c>
      <c r="D577" s="212"/>
      <c r="E577" s="212"/>
      <c r="F577" s="28">
        <f t="shared" si="8"/>
        <v>0</v>
      </c>
    </row>
    <row r="578" spans="1:6">
      <c r="A578" s="27" t="s">
        <v>981</v>
      </c>
      <c r="B578" s="27" t="s">
        <v>11</v>
      </c>
      <c r="C578" s="35" t="s">
        <v>763</v>
      </c>
      <c r="D578" s="212"/>
      <c r="E578" s="212"/>
      <c r="F578" s="28">
        <f t="shared" si="8"/>
        <v>0</v>
      </c>
    </row>
    <row r="579" spans="1:6">
      <c r="A579" s="27" t="s">
        <v>982</v>
      </c>
      <c r="B579" s="27" t="s">
        <v>11</v>
      </c>
      <c r="C579" s="35" t="s">
        <v>765</v>
      </c>
      <c r="D579" s="212"/>
      <c r="E579" s="212"/>
      <c r="F579" s="28">
        <f t="shared" si="8"/>
        <v>0</v>
      </c>
    </row>
    <row r="580" spans="1:6">
      <c r="A580" s="27" t="s">
        <v>983</v>
      </c>
      <c r="B580" s="27" t="s">
        <v>11</v>
      </c>
      <c r="C580" s="35" t="s">
        <v>767</v>
      </c>
      <c r="D580" s="212"/>
      <c r="E580" s="212"/>
      <c r="F580" s="28">
        <f t="shared" si="8"/>
        <v>0</v>
      </c>
    </row>
    <row r="581" spans="1:6">
      <c r="A581" s="27" t="s">
        <v>984</v>
      </c>
      <c r="C581" s="34" t="s">
        <v>985</v>
      </c>
      <c r="D581" s="28">
        <f>SUM(D582:D589)</f>
        <v>0</v>
      </c>
      <c r="E581" s="28">
        <f>SUM(E582:E589)</f>
        <v>0</v>
      </c>
      <c r="F581" s="28">
        <f t="shared" ref="F581:F644" si="9">D581-E581</f>
        <v>0</v>
      </c>
    </row>
    <row r="582" spans="1:6">
      <c r="A582" s="27" t="s">
        <v>986</v>
      </c>
      <c r="B582" s="27" t="s">
        <v>11</v>
      </c>
      <c r="C582" s="35" t="s">
        <v>292</v>
      </c>
      <c r="D582" s="212"/>
      <c r="E582" s="212"/>
      <c r="F582" s="28">
        <f t="shared" si="9"/>
        <v>0</v>
      </c>
    </row>
    <row r="583" spans="1:6">
      <c r="A583" s="27" t="s">
        <v>987</v>
      </c>
      <c r="B583" s="27" t="s">
        <v>11</v>
      </c>
      <c r="C583" s="35" t="s">
        <v>294</v>
      </c>
      <c r="D583" s="212"/>
      <c r="E583" s="212"/>
      <c r="F583" s="28">
        <f t="shared" si="9"/>
        <v>0</v>
      </c>
    </row>
    <row r="584" spans="1:6">
      <c r="A584" s="27" t="s">
        <v>988</v>
      </c>
      <c r="B584" s="27" t="s">
        <v>11</v>
      </c>
      <c r="C584" s="35" t="s">
        <v>296</v>
      </c>
      <c r="D584" s="212"/>
      <c r="E584" s="212"/>
      <c r="F584" s="28">
        <f t="shared" si="9"/>
        <v>0</v>
      </c>
    </row>
    <row r="585" spans="1:6">
      <c r="A585" s="27" t="s">
        <v>989</v>
      </c>
      <c r="B585" s="27" t="s">
        <v>11</v>
      </c>
      <c r="C585" s="35" t="s">
        <v>786</v>
      </c>
      <c r="D585" s="212"/>
      <c r="E585" s="212"/>
      <c r="F585" s="28">
        <f t="shared" si="9"/>
        <v>0</v>
      </c>
    </row>
    <row r="586" spans="1:6">
      <c r="A586" s="27" t="s">
        <v>990</v>
      </c>
      <c r="B586" s="27" t="s">
        <v>11</v>
      </c>
      <c r="C586" s="35" t="s">
        <v>300</v>
      </c>
      <c r="D586" s="212"/>
      <c r="E586" s="212"/>
      <c r="F586" s="28">
        <f t="shared" si="9"/>
        <v>0</v>
      </c>
    </row>
    <row r="587" spans="1:6">
      <c r="A587" s="27" t="s">
        <v>991</v>
      </c>
      <c r="B587" s="27" t="s">
        <v>11</v>
      </c>
      <c r="C587" s="35" t="s">
        <v>302</v>
      </c>
      <c r="D587" s="212"/>
      <c r="E587" s="212"/>
      <c r="F587" s="28">
        <f t="shared" si="9"/>
        <v>0</v>
      </c>
    </row>
    <row r="588" spans="1:6">
      <c r="A588" s="27" t="s">
        <v>992</v>
      </c>
      <c r="B588" s="27" t="s">
        <v>11</v>
      </c>
      <c r="C588" s="35" t="s">
        <v>304</v>
      </c>
      <c r="D588" s="212"/>
      <c r="E588" s="212"/>
      <c r="F588" s="28">
        <f t="shared" si="9"/>
        <v>0</v>
      </c>
    </row>
    <row r="589" spans="1:6">
      <c r="A589" s="27" t="s">
        <v>993</v>
      </c>
      <c r="B589" s="27" t="s">
        <v>11</v>
      </c>
      <c r="C589" s="35" t="s">
        <v>306</v>
      </c>
      <c r="D589" s="212"/>
      <c r="E589" s="212"/>
      <c r="F589" s="28">
        <f t="shared" si="9"/>
        <v>0</v>
      </c>
    </row>
    <row r="590" spans="1:6">
      <c r="A590" s="32" t="s">
        <v>994</v>
      </c>
      <c r="B590" s="32"/>
      <c r="C590" s="32" t="s">
        <v>995</v>
      </c>
      <c r="D590" s="33">
        <f>SUM(D591:D594)</f>
        <v>0</v>
      </c>
      <c r="E590" s="33">
        <f>SUM(E591:E594)</f>
        <v>0</v>
      </c>
      <c r="F590" s="28">
        <f t="shared" si="9"/>
        <v>0</v>
      </c>
    </row>
    <row r="591" spans="1:6">
      <c r="A591" s="27" t="s">
        <v>996</v>
      </c>
      <c r="B591" s="27" t="s">
        <v>11</v>
      </c>
      <c r="C591" s="34" t="s">
        <v>771</v>
      </c>
      <c r="D591" s="212"/>
      <c r="E591" s="212"/>
      <c r="F591" s="28">
        <f t="shared" si="9"/>
        <v>0</v>
      </c>
    </row>
    <row r="592" spans="1:6">
      <c r="A592" s="27" t="s">
        <v>997</v>
      </c>
      <c r="B592" s="27" t="s">
        <v>11</v>
      </c>
      <c r="C592" s="34" t="s">
        <v>755</v>
      </c>
      <c r="D592" s="212"/>
      <c r="E592" s="212"/>
      <c r="F592" s="28">
        <f t="shared" si="9"/>
        <v>0</v>
      </c>
    </row>
    <row r="593" spans="1:6">
      <c r="A593" s="27" t="s">
        <v>998</v>
      </c>
      <c r="B593" s="27" t="s">
        <v>11</v>
      </c>
      <c r="C593" s="34" t="s">
        <v>757</v>
      </c>
      <c r="D593" s="212"/>
      <c r="E593" s="212"/>
      <c r="F593" s="28">
        <f t="shared" si="9"/>
        <v>0</v>
      </c>
    </row>
    <row r="594" spans="1:6">
      <c r="A594" s="27" t="s">
        <v>999</v>
      </c>
      <c r="C594" s="34" t="s">
        <v>775</v>
      </c>
      <c r="D594" s="28">
        <f>SUM(D595:D596)</f>
        <v>0</v>
      </c>
      <c r="E594" s="28">
        <f>SUM(E595:E596)</f>
        <v>0</v>
      </c>
      <c r="F594" s="28">
        <f t="shared" si="9"/>
        <v>0</v>
      </c>
    </row>
    <row r="595" spans="1:6">
      <c r="A595" s="27" t="s">
        <v>1000</v>
      </c>
      <c r="B595" s="27" t="s">
        <v>11</v>
      </c>
      <c r="C595" s="39" t="s">
        <v>777</v>
      </c>
      <c r="D595" s="212"/>
      <c r="E595" s="212"/>
      <c r="F595" s="28">
        <f t="shared" si="9"/>
        <v>0</v>
      </c>
    </row>
    <row r="596" spans="1:6">
      <c r="A596" s="27" t="s">
        <v>1001</v>
      </c>
      <c r="B596" s="27" t="s">
        <v>11</v>
      </c>
      <c r="C596" s="39" t="s">
        <v>779</v>
      </c>
      <c r="D596" s="212"/>
      <c r="E596" s="212"/>
      <c r="F596" s="28">
        <f t="shared" si="9"/>
        <v>0</v>
      </c>
    </row>
    <row r="597" spans="1:6">
      <c r="A597" s="32" t="s">
        <v>1002</v>
      </c>
      <c r="B597" s="32"/>
      <c r="C597" s="32" t="s">
        <v>1003</v>
      </c>
      <c r="D597" s="33">
        <f>D598+SUM(D605:D607)+D611+D615+D619+D629</f>
        <v>0</v>
      </c>
      <c r="E597" s="33">
        <f>E598+SUM(E605:E607)+E611+E615+E619+E629</f>
        <v>0</v>
      </c>
      <c r="F597" s="28">
        <f t="shared" si="9"/>
        <v>0</v>
      </c>
    </row>
    <row r="598" spans="1:6">
      <c r="A598" s="27" t="s">
        <v>1004</v>
      </c>
      <c r="C598" s="34" t="s">
        <v>1005</v>
      </c>
      <c r="D598" s="28">
        <f>SUM(D599:D604)</f>
        <v>0</v>
      </c>
      <c r="E598" s="28">
        <f>SUM(E599:E604)</f>
        <v>0</v>
      </c>
      <c r="F598" s="28">
        <f t="shared" si="9"/>
        <v>0</v>
      </c>
    </row>
    <row r="599" spans="1:6">
      <c r="A599" s="27" t="s">
        <v>1006</v>
      </c>
      <c r="B599" s="27" t="s">
        <v>11</v>
      </c>
      <c r="C599" s="35" t="s">
        <v>1007</v>
      </c>
      <c r="D599" s="212"/>
      <c r="E599" s="212"/>
      <c r="F599" s="28">
        <f t="shared" si="9"/>
        <v>0</v>
      </c>
    </row>
    <row r="600" spans="1:6">
      <c r="A600" s="27" t="s">
        <v>1008</v>
      </c>
      <c r="B600" s="27" t="s">
        <v>11</v>
      </c>
      <c r="C600" s="35" t="s">
        <v>1009</v>
      </c>
      <c r="D600" s="212"/>
      <c r="E600" s="212"/>
      <c r="F600" s="28">
        <f t="shared" si="9"/>
        <v>0</v>
      </c>
    </row>
    <row r="601" spans="1:6">
      <c r="A601" s="27" t="s">
        <v>1010</v>
      </c>
      <c r="B601" s="27" t="s">
        <v>11</v>
      </c>
      <c r="C601" s="35" t="s">
        <v>1011</v>
      </c>
      <c r="D601" s="212"/>
      <c r="E601" s="212"/>
      <c r="F601" s="28">
        <f t="shared" si="9"/>
        <v>0</v>
      </c>
    </row>
    <row r="602" spans="1:6">
      <c r="A602" s="27" t="s">
        <v>1012</v>
      </c>
      <c r="B602" s="27" t="s">
        <v>11</v>
      </c>
      <c r="C602" s="35" t="s">
        <v>693</v>
      </c>
      <c r="D602" s="212"/>
      <c r="E602" s="212"/>
      <c r="F602" s="28">
        <f t="shared" si="9"/>
        <v>0</v>
      </c>
    </row>
    <row r="603" spans="1:6">
      <c r="A603" s="27" t="s">
        <v>1013</v>
      </c>
      <c r="B603" s="27" t="s">
        <v>11</v>
      </c>
      <c r="C603" s="35" t="s">
        <v>1014</v>
      </c>
      <c r="D603" s="212"/>
      <c r="E603" s="212"/>
      <c r="F603" s="28">
        <f t="shared" si="9"/>
        <v>0</v>
      </c>
    </row>
    <row r="604" spans="1:6">
      <c r="A604" s="27" t="s">
        <v>1015</v>
      </c>
      <c r="B604" s="27" t="s">
        <v>11</v>
      </c>
      <c r="C604" s="35" t="s">
        <v>1016</v>
      </c>
      <c r="D604" s="212"/>
      <c r="E604" s="212"/>
      <c r="F604" s="28">
        <f t="shared" si="9"/>
        <v>0</v>
      </c>
    </row>
    <row r="605" spans="1:6">
      <c r="A605" s="27" t="s">
        <v>1017</v>
      </c>
      <c r="B605" s="27" t="s">
        <v>11</v>
      </c>
      <c r="C605" s="34" t="s">
        <v>1018</v>
      </c>
      <c r="D605" s="212"/>
      <c r="E605" s="212"/>
      <c r="F605" s="28">
        <f t="shared" si="9"/>
        <v>0</v>
      </c>
    </row>
    <row r="606" spans="1:6">
      <c r="A606" s="27" t="s">
        <v>1019</v>
      </c>
      <c r="B606" s="27" t="s">
        <v>11</v>
      </c>
      <c r="C606" s="34" t="s">
        <v>1020</v>
      </c>
      <c r="D606" s="212"/>
      <c r="E606" s="212"/>
      <c r="F606" s="28">
        <f t="shared" si="9"/>
        <v>0</v>
      </c>
    </row>
    <row r="607" spans="1:6">
      <c r="A607" s="27" t="s">
        <v>1021</v>
      </c>
      <c r="C607" s="34" t="s">
        <v>1022</v>
      </c>
      <c r="D607" s="28">
        <f>SUM(D608:D610)</f>
        <v>0</v>
      </c>
      <c r="E607" s="28">
        <f>SUM(E608:E610)</f>
        <v>0</v>
      </c>
      <c r="F607" s="28">
        <f t="shared" si="9"/>
        <v>0</v>
      </c>
    </row>
    <row r="608" spans="1:6">
      <c r="A608" s="27" t="s">
        <v>1023</v>
      </c>
      <c r="B608" s="27" t="s">
        <v>11</v>
      </c>
      <c r="C608" s="35" t="s">
        <v>807</v>
      </c>
      <c r="D608" s="212"/>
      <c r="E608" s="212"/>
      <c r="F608" s="28">
        <f t="shared" si="9"/>
        <v>0</v>
      </c>
    </row>
    <row r="609" spans="1:6">
      <c r="A609" s="27" t="s">
        <v>1024</v>
      </c>
      <c r="B609" s="27" t="s">
        <v>11</v>
      </c>
      <c r="C609" s="35" t="s">
        <v>1025</v>
      </c>
      <c r="D609" s="212"/>
      <c r="E609" s="212"/>
      <c r="F609" s="28">
        <f t="shared" si="9"/>
        <v>0</v>
      </c>
    </row>
    <row r="610" spans="1:6">
      <c r="A610" s="27" t="s">
        <v>1026</v>
      </c>
      <c r="B610" s="27" t="s">
        <v>11</v>
      </c>
      <c r="C610" s="35" t="s">
        <v>1027</v>
      </c>
      <c r="D610" s="212"/>
      <c r="E610" s="212"/>
      <c r="F610" s="28">
        <f t="shared" si="9"/>
        <v>0</v>
      </c>
    </row>
    <row r="611" spans="1:6">
      <c r="A611" s="27" t="s">
        <v>1028</v>
      </c>
      <c r="C611" s="34" t="s">
        <v>1029</v>
      </c>
      <c r="D611" s="28">
        <f>SUM(D612:D614)</f>
        <v>0</v>
      </c>
      <c r="E611" s="28">
        <f>SUM(E612:E614)</f>
        <v>0</v>
      </c>
      <c r="F611" s="28">
        <f t="shared" si="9"/>
        <v>0</v>
      </c>
    </row>
    <row r="612" spans="1:6">
      <c r="A612" s="27" t="s">
        <v>1030</v>
      </c>
      <c r="B612" s="27" t="s">
        <v>11</v>
      </c>
      <c r="C612" s="35" t="s">
        <v>817</v>
      </c>
      <c r="D612" s="212"/>
      <c r="E612" s="212"/>
      <c r="F612" s="28">
        <f t="shared" si="9"/>
        <v>0</v>
      </c>
    </row>
    <row r="613" spans="1:6">
      <c r="A613" s="27" t="s">
        <v>1031</v>
      </c>
      <c r="B613" s="27" t="s">
        <v>11</v>
      </c>
      <c r="C613" s="35" t="s">
        <v>819</v>
      </c>
      <c r="D613" s="212"/>
      <c r="E613" s="212"/>
      <c r="F613" s="28">
        <f t="shared" si="9"/>
        <v>0</v>
      </c>
    </row>
    <row r="614" spans="1:6">
      <c r="A614" s="27" t="s">
        <v>1032</v>
      </c>
      <c r="B614" s="27" t="s">
        <v>11</v>
      </c>
      <c r="C614" s="35" t="s">
        <v>1003</v>
      </c>
      <c r="D614" s="212"/>
      <c r="E614" s="212"/>
      <c r="F614" s="28">
        <f t="shared" si="9"/>
        <v>0</v>
      </c>
    </row>
    <row r="615" spans="1:6">
      <c r="A615" s="27" t="s">
        <v>1033</v>
      </c>
      <c r="C615" s="34" t="s">
        <v>1034</v>
      </c>
      <c r="D615" s="28">
        <f>SUM(D616:D618)</f>
        <v>0</v>
      </c>
      <c r="E615" s="28">
        <f>SUM(E616:E618)</f>
        <v>0</v>
      </c>
      <c r="F615" s="28">
        <f t="shared" si="9"/>
        <v>0</v>
      </c>
    </row>
    <row r="616" spans="1:6">
      <c r="A616" s="27" t="s">
        <v>1035</v>
      </c>
      <c r="B616" s="27" t="s">
        <v>11</v>
      </c>
      <c r="C616" s="35" t="s">
        <v>1036</v>
      </c>
      <c r="D616" s="212"/>
      <c r="E616" s="212"/>
      <c r="F616" s="28">
        <f t="shared" si="9"/>
        <v>0</v>
      </c>
    </row>
    <row r="617" spans="1:6">
      <c r="A617" s="27" t="s">
        <v>1037</v>
      </c>
      <c r="B617" s="27" t="s">
        <v>11</v>
      </c>
      <c r="C617" s="35" t="s">
        <v>819</v>
      </c>
      <c r="D617" s="212"/>
      <c r="E617" s="212"/>
      <c r="F617" s="28">
        <f t="shared" si="9"/>
        <v>0</v>
      </c>
    </row>
    <row r="618" spans="1:6">
      <c r="A618" s="27" t="s">
        <v>1038</v>
      </c>
      <c r="B618" s="27" t="s">
        <v>11</v>
      </c>
      <c r="C618" s="35" t="s">
        <v>1003</v>
      </c>
      <c r="D618" s="212"/>
      <c r="E618" s="212"/>
      <c r="F618" s="28">
        <f t="shared" si="9"/>
        <v>0</v>
      </c>
    </row>
    <row r="619" spans="1:6">
      <c r="A619" s="27" t="s">
        <v>1039</v>
      </c>
      <c r="C619" s="34" t="s">
        <v>1040</v>
      </c>
      <c r="D619" s="28">
        <f>D620+SUM(D626:D628)</f>
        <v>0</v>
      </c>
      <c r="E619" s="28">
        <f>E620+SUM(E626:E628)</f>
        <v>0</v>
      </c>
      <c r="F619" s="28">
        <f t="shared" si="9"/>
        <v>0</v>
      </c>
    </row>
    <row r="620" spans="1:6">
      <c r="A620" s="27" t="s">
        <v>1041</v>
      </c>
      <c r="C620" s="35" t="s">
        <v>819</v>
      </c>
      <c r="D620" s="28">
        <f>SUM(D621:D625)</f>
        <v>0</v>
      </c>
      <c r="E620" s="28">
        <f>SUM(E621:E625)</f>
        <v>0</v>
      </c>
      <c r="F620" s="28">
        <f t="shared" si="9"/>
        <v>0</v>
      </c>
    </row>
    <row r="621" spans="1:6">
      <c r="A621" s="27" t="s">
        <v>1042</v>
      </c>
      <c r="B621" s="27" t="s">
        <v>11</v>
      </c>
      <c r="C621" s="37" t="s">
        <v>832</v>
      </c>
      <c r="D621" s="212"/>
      <c r="E621" s="212"/>
      <c r="F621" s="28">
        <f t="shared" si="9"/>
        <v>0</v>
      </c>
    </row>
    <row r="622" spans="1:6">
      <c r="A622" s="27" t="s">
        <v>1043</v>
      </c>
      <c r="B622" s="27" t="s">
        <v>11</v>
      </c>
      <c r="C622" s="37" t="s">
        <v>834</v>
      </c>
      <c r="D622" s="212"/>
      <c r="E622" s="212"/>
      <c r="F622" s="28">
        <f t="shared" si="9"/>
        <v>0</v>
      </c>
    </row>
    <row r="623" spans="1:6">
      <c r="A623" s="27" t="s">
        <v>1044</v>
      </c>
      <c r="B623" s="27" t="s">
        <v>11</v>
      </c>
      <c r="C623" s="37" t="s">
        <v>836</v>
      </c>
      <c r="D623" s="212"/>
      <c r="E623" s="212"/>
      <c r="F623" s="28">
        <f t="shared" si="9"/>
        <v>0</v>
      </c>
    </row>
    <row r="624" spans="1:6">
      <c r="A624" s="27" t="s">
        <v>1045</v>
      </c>
      <c r="B624" s="27" t="s">
        <v>11</v>
      </c>
      <c r="C624" s="37" t="s">
        <v>838</v>
      </c>
      <c r="D624" s="212"/>
      <c r="E624" s="212"/>
      <c r="F624" s="28">
        <f t="shared" si="9"/>
        <v>0</v>
      </c>
    </row>
    <row r="625" spans="1:6">
      <c r="A625" s="27" t="s">
        <v>1046</v>
      </c>
      <c r="B625" s="27" t="s">
        <v>11</v>
      </c>
      <c r="C625" s="37" t="s">
        <v>840</v>
      </c>
      <c r="D625" s="212"/>
      <c r="E625" s="212"/>
      <c r="F625" s="28">
        <f t="shared" si="9"/>
        <v>0</v>
      </c>
    </row>
    <row r="626" spans="1:6">
      <c r="A626" s="27" t="s">
        <v>1047</v>
      </c>
      <c r="B626" s="27" t="s">
        <v>11</v>
      </c>
      <c r="C626" s="35" t="s">
        <v>807</v>
      </c>
      <c r="D626" s="212"/>
      <c r="E626" s="212"/>
      <c r="F626" s="28">
        <f t="shared" si="9"/>
        <v>0</v>
      </c>
    </row>
    <row r="627" spans="1:6">
      <c r="A627" s="27" t="s">
        <v>1048</v>
      </c>
      <c r="B627" s="27" t="s">
        <v>11</v>
      </c>
      <c r="C627" s="35" t="s">
        <v>1049</v>
      </c>
      <c r="D627" s="212"/>
      <c r="E627" s="212"/>
      <c r="F627" s="28">
        <f t="shared" si="9"/>
        <v>0</v>
      </c>
    </row>
    <row r="628" spans="1:6">
      <c r="A628" s="27" t="s">
        <v>1050</v>
      </c>
      <c r="B628" s="27" t="s">
        <v>11</v>
      </c>
      <c r="C628" s="35" t="s">
        <v>1003</v>
      </c>
      <c r="D628" s="212"/>
      <c r="E628" s="212"/>
      <c r="F628" s="28">
        <f t="shared" si="9"/>
        <v>0</v>
      </c>
    </row>
    <row r="629" spans="1:6">
      <c r="A629" s="27" t="s">
        <v>1051</v>
      </c>
      <c r="C629" s="34" t="s">
        <v>445</v>
      </c>
      <c r="D629" s="28">
        <f>SUM(D630:D636)</f>
        <v>0</v>
      </c>
      <c r="E629" s="28">
        <f>SUM(E630:E636)</f>
        <v>0</v>
      </c>
      <c r="F629" s="28">
        <f t="shared" si="9"/>
        <v>0</v>
      </c>
    </row>
    <row r="630" spans="1:6">
      <c r="A630" s="27" t="s">
        <v>1052</v>
      </c>
      <c r="B630" s="27" t="s">
        <v>11</v>
      </c>
      <c r="C630" s="35" t="s">
        <v>850</v>
      </c>
      <c r="D630" s="212"/>
      <c r="E630" s="212"/>
      <c r="F630" s="28">
        <f t="shared" si="9"/>
        <v>0</v>
      </c>
    </row>
    <row r="631" spans="1:6">
      <c r="A631" s="27" t="s">
        <v>1053</v>
      </c>
      <c r="B631" s="27" t="s">
        <v>11</v>
      </c>
      <c r="C631" s="35" t="s">
        <v>1054</v>
      </c>
      <c r="D631" s="212"/>
      <c r="E631" s="212"/>
      <c r="F631" s="28">
        <f t="shared" si="9"/>
        <v>0</v>
      </c>
    </row>
    <row r="632" spans="1:6">
      <c r="A632" s="27" t="s">
        <v>1055</v>
      </c>
      <c r="B632" s="27" t="s">
        <v>11</v>
      </c>
      <c r="C632" s="35" t="s">
        <v>1056</v>
      </c>
      <c r="D632" s="212"/>
      <c r="E632" s="212"/>
      <c r="F632" s="28">
        <f t="shared" si="9"/>
        <v>0</v>
      </c>
    </row>
    <row r="633" spans="1:6">
      <c r="A633" s="27" t="s">
        <v>1057</v>
      </c>
      <c r="B633" s="27" t="s">
        <v>11</v>
      </c>
      <c r="C633" s="35" t="s">
        <v>1058</v>
      </c>
      <c r="D633" s="212"/>
      <c r="E633" s="212"/>
      <c r="F633" s="28">
        <f t="shared" si="9"/>
        <v>0</v>
      </c>
    </row>
    <row r="634" spans="1:6">
      <c r="A634" s="27" t="s">
        <v>1059</v>
      </c>
      <c r="B634" s="27" t="s">
        <v>11</v>
      </c>
      <c r="C634" s="35" t="s">
        <v>1060</v>
      </c>
      <c r="D634" s="212"/>
      <c r="E634" s="212"/>
      <c r="F634" s="28">
        <f t="shared" si="9"/>
        <v>0</v>
      </c>
    </row>
    <row r="635" spans="1:6">
      <c r="A635" s="27" t="s">
        <v>1061</v>
      </c>
      <c r="B635" s="27" t="s">
        <v>11</v>
      </c>
      <c r="C635" s="35" t="s">
        <v>1036</v>
      </c>
      <c r="D635" s="212"/>
      <c r="E635" s="212"/>
      <c r="F635" s="28">
        <f t="shared" si="9"/>
        <v>0</v>
      </c>
    </row>
    <row r="636" spans="1:6">
      <c r="A636" s="27" t="s">
        <v>1062</v>
      </c>
      <c r="B636" s="27" t="s">
        <v>11</v>
      </c>
      <c r="C636" s="35" t="s">
        <v>863</v>
      </c>
      <c r="D636" s="212"/>
      <c r="E636" s="212"/>
      <c r="F636" s="28">
        <f t="shared" si="9"/>
        <v>0</v>
      </c>
    </row>
    <row r="637" spans="1:6">
      <c r="A637" s="32" t="s">
        <v>1063</v>
      </c>
      <c r="B637" s="32"/>
      <c r="C637" s="32" t="s">
        <v>1064</v>
      </c>
      <c r="D637" s="33">
        <f>D638+D645+D650+D651</f>
        <v>0</v>
      </c>
      <c r="E637" s="33">
        <f>E638+E645+E650+E651</f>
        <v>0</v>
      </c>
      <c r="F637" s="28">
        <f t="shared" si="9"/>
        <v>0</v>
      </c>
    </row>
    <row r="638" spans="1:6">
      <c r="A638" s="27" t="s">
        <v>1065</v>
      </c>
      <c r="C638" s="34" t="s">
        <v>1066</v>
      </c>
      <c r="D638" s="28">
        <f>SUM(D639:D644)</f>
        <v>0</v>
      </c>
      <c r="E638" s="28">
        <f>SUM(E639:E644)</f>
        <v>0</v>
      </c>
      <c r="F638" s="28">
        <f t="shared" si="9"/>
        <v>0</v>
      </c>
    </row>
    <row r="639" spans="1:6">
      <c r="A639" s="27" t="s">
        <v>1067</v>
      </c>
      <c r="B639" s="27" t="s">
        <v>11</v>
      </c>
      <c r="C639" s="35" t="s">
        <v>1068</v>
      </c>
      <c r="D639" s="212"/>
      <c r="E639" s="212"/>
      <c r="F639" s="28">
        <f t="shared" si="9"/>
        <v>0</v>
      </c>
    </row>
    <row r="640" spans="1:6">
      <c r="A640" s="27" t="s">
        <v>1069</v>
      </c>
      <c r="B640" s="27" t="s">
        <v>11</v>
      </c>
      <c r="C640" s="35" t="s">
        <v>1070</v>
      </c>
      <c r="D640" s="212"/>
      <c r="E640" s="212"/>
      <c r="F640" s="28">
        <f t="shared" si="9"/>
        <v>0</v>
      </c>
    </row>
    <row r="641" spans="1:6">
      <c r="A641" s="27" t="s">
        <v>1071</v>
      </c>
      <c r="B641" s="27" t="s">
        <v>11</v>
      </c>
      <c r="C641" s="35" t="s">
        <v>1072</v>
      </c>
      <c r="D641" s="212"/>
      <c r="E641" s="212"/>
      <c r="F641" s="28">
        <f t="shared" si="9"/>
        <v>0</v>
      </c>
    </row>
    <row r="642" spans="1:6">
      <c r="A642" s="27" t="s">
        <v>1073</v>
      </c>
      <c r="B642" s="27" t="s">
        <v>11</v>
      </c>
      <c r="C642" s="35" t="s">
        <v>1074</v>
      </c>
      <c r="D642" s="212"/>
      <c r="E642" s="212"/>
      <c r="F642" s="28">
        <f t="shared" si="9"/>
        <v>0</v>
      </c>
    </row>
    <row r="643" spans="1:6">
      <c r="A643" s="27" t="s">
        <v>1075</v>
      </c>
      <c r="B643" s="27" t="s">
        <v>11</v>
      </c>
      <c r="C643" s="35" t="s">
        <v>1076</v>
      </c>
      <c r="D643" s="212"/>
      <c r="E643" s="212"/>
      <c r="F643" s="28">
        <f t="shared" si="9"/>
        <v>0</v>
      </c>
    </row>
    <row r="644" spans="1:6">
      <c r="A644" s="27" t="s">
        <v>1077</v>
      </c>
      <c r="B644" s="27" t="s">
        <v>11</v>
      </c>
      <c r="C644" s="35" t="s">
        <v>1078</v>
      </c>
      <c r="D644" s="212"/>
      <c r="E644" s="212"/>
      <c r="F644" s="28">
        <f t="shared" si="9"/>
        <v>0</v>
      </c>
    </row>
    <row r="645" spans="1:6">
      <c r="A645" s="27" t="s">
        <v>1079</v>
      </c>
      <c r="C645" s="34" t="s">
        <v>1080</v>
      </c>
      <c r="D645" s="28">
        <f>SUM(D646:D649)</f>
        <v>0</v>
      </c>
      <c r="E645" s="28">
        <f>SUM(E646:E649)</f>
        <v>0</v>
      </c>
      <c r="F645" s="28">
        <f t="shared" ref="F645:F657" si="10">D645-E645</f>
        <v>0</v>
      </c>
    </row>
    <row r="646" spans="1:6">
      <c r="A646" s="27" t="s">
        <v>1081</v>
      </c>
      <c r="B646" s="27" t="s">
        <v>11</v>
      </c>
      <c r="C646" s="35" t="s">
        <v>1082</v>
      </c>
      <c r="D646" s="212"/>
      <c r="E646" s="212"/>
      <c r="F646" s="28">
        <f t="shared" si="10"/>
        <v>0</v>
      </c>
    </row>
    <row r="647" spans="1:6">
      <c r="A647" s="27" t="s">
        <v>1083</v>
      </c>
      <c r="B647" s="27" t="s">
        <v>11</v>
      </c>
      <c r="C647" s="35" t="s">
        <v>1084</v>
      </c>
      <c r="D647" s="212"/>
      <c r="E647" s="212"/>
      <c r="F647" s="28">
        <f t="shared" si="10"/>
        <v>0</v>
      </c>
    </row>
    <row r="648" spans="1:6">
      <c r="A648" s="27" t="s">
        <v>1085</v>
      </c>
      <c r="B648" s="27" t="s">
        <v>11</v>
      </c>
      <c r="C648" s="35" t="s">
        <v>1086</v>
      </c>
      <c r="D648" s="212"/>
      <c r="E648" s="212"/>
      <c r="F648" s="28">
        <f t="shared" si="10"/>
        <v>0</v>
      </c>
    </row>
    <row r="649" spans="1:6">
      <c r="A649" s="27" t="s">
        <v>1087</v>
      </c>
      <c r="B649" s="27" t="s">
        <v>11</v>
      </c>
      <c r="C649" s="35" t="s">
        <v>635</v>
      </c>
      <c r="D649" s="212"/>
      <c r="E649" s="212"/>
      <c r="F649" s="28">
        <f t="shared" si="10"/>
        <v>0</v>
      </c>
    </row>
    <row r="650" spans="1:6">
      <c r="A650" s="27" t="s">
        <v>1088</v>
      </c>
      <c r="B650" s="27" t="s">
        <v>11</v>
      </c>
      <c r="C650" s="35" t="s">
        <v>1036</v>
      </c>
      <c r="D650" s="212"/>
      <c r="E650" s="212"/>
      <c r="F650" s="28">
        <f t="shared" si="10"/>
        <v>0</v>
      </c>
    </row>
    <row r="651" spans="1:6">
      <c r="A651" s="27" t="s">
        <v>1089</v>
      </c>
      <c r="B651" s="27" t="s">
        <v>11</v>
      </c>
      <c r="C651" s="34" t="s">
        <v>1090</v>
      </c>
      <c r="D651" s="212"/>
      <c r="E651" s="212"/>
      <c r="F651" s="28">
        <f t="shared" si="10"/>
        <v>0</v>
      </c>
    </row>
    <row r="652" spans="1:6">
      <c r="A652" s="32" t="s">
        <v>1091</v>
      </c>
      <c r="B652" s="32"/>
      <c r="C652" s="32" t="s">
        <v>1092</v>
      </c>
      <c r="D652" s="33">
        <f>D653</f>
        <v>0</v>
      </c>
      <c r="E652" s="33">
        <f>E653</f>
        <v>0</v>
      </c>
      <c r="F652" s="28">
        <f t="shared" si="10"/>
        <v>0</v>
      </c>
    </row>
    <row r="653" spans="1:6">
      <c r="A653" s="27" t="s">
        <v>1093</v>
      </c>
      <c r="C653" s="34" t="s">
        <v>1094</v>
      </c>
      <c r="D653" s="28">
        <f>SUM(D654:D655)</f>
        <v>0</v>
      </c>
      <c r="E653" s="28">
        <f>SUM(E654:E655)</f>
        <v>0</v>
      </c>
      <c r="F653" s="28">
        <f t="shared" si="10"/>
        <v>0</v>
      </c>
    </row>
    <row r="654" spans="1:6">
      <c r="A654" s="27" t="s">
        <v>1095</v>
      </c>
      <c r="B654" s="27" t="s">
        <v>11</v>
      </c>
      <c r="C654" s="35" t="s">
        <v>1096</v>
      </c>
      <c r="D654" s="212"/>
      <c r="E654" s="212"/>
      <c r="F654" s="28">
        <f t="shared" si="10"/>
        <v>0</v>
      </c>
    </row>
    <row r="655" spans="1:6">
      <c r="A655" s="27" t="s">
        <v>1097</v>
      </c>
      <c r="B655" s="27" t="s">
        <v>11</v>
      </c>
      <c r="C655" s="35" t="s">
        <v>1098</v>
      </c>
      <c r="D655" s="212"/>
      <c r="E655" s="212"/>
      <c r="F655" s="28">
        <f t="shared" si="10"/>
        <v>0</v>
      </c>
    </row>
    <row r="656" spans="1:6">
      <c r="A656" s="32" t="s">
        <v>1099</v>
      </c>
      <c r="B656" s="32" t="s">
        <v>11</v>
      </c>
      <c r="C656" s="32" t="s">
        <v>1100</v>
      </c>
      <c r="D656" s="212"/>
      <c r="E656" s="212"/>
      <c r="F656" s="28">
        <f t="shared" si="10"/>
        <v>0</v>
      </c>
    </row>
    <row r="657" spans="1:6">
      <c r="C657" s="41" t="s">
        <v>1101</v>
      </c>
      <c r="D657" s="42">
        <f>SUMIF($B$5:$B$656,"=M",$D$5:$D$656)</f>
        <v>0</v>
      </c>
      <c r="E657" s="42">
        <f>SUMIF($B$5:$B$656,"=M",$E$5:$E$656)</f>
        <v>0</v>
      </c>
      <c r="F657" s="28">
        <f t="shared" si="10"/>
        <v>0</v>
      </c>
    </row>
    <row r="664" spans="1:6" ht="15.75">
      <c r="A664" s="43" t="s">
        <v>1102</v>
      </c>
      <c r="B664" s="26"/>
      <c r="D664" s="28"/>
      <c r="E664"/>
    </row>
    <row r="665" spans="1:6">
      <c r="A665" s="44" t="s">
        <v>5</v>
      </c>
      <c r="B665" s="44"/>
      <c r="C665" s="45" t="s">
        <v>6</v>
      </c>
      <c r="D665" s="45" t="s">
        <v>7</v>
      </c>
      <c r="E665"/>
    </row>
    <row r="666" spans="1:6">
      <c r="A666" s="29" t="s">
        <v>351</v>
      </c>
      <c r="B666" s="29"/>
      <c r="C666" s="32" t="s">
        <v>310</v>
      </c>
      <c r="D666" s="46">
        <f>SUM(D667:D669)</f>
        <v>0</v>
      </c>
      <c r="E666"/>
    </row>
    <row r="667" spans="1:6">
      <c r="A667" s="47" t="s">
        <v>352</v>
      </c>
      <c r="B667" s="47" t="s">
        <v>11</v>
      </c>
      <c r="C667" s="34" t="s">
        <v>353</v>
      </c>
      <c r="D667" s="36"/>
      <c r="E667"/>
    </row>
    <row r="668" spans="1:6">
      <c r="A668" s="47" t="s">
        <v>354</v>
      </c>
      <c r="B668" s="47" t="s">
        <v>11</v>
      </c>
      <c r="C668" s="34" t="s">
        <v>355</v>
      </c>
      <c r="D668" s="36"/>
      <c r="E668"/>
    </row>
    <row r="669" spans="1:6">
      <c r="A669" s="47" t="s">
        <v>356</v>
      </c>
      <c r="B669" s="47" t="s">
        <v>11</v>
      </c>
      <c r="C669" s="34" t="s">
        <v>357</v>
      </c>
      <c r="D669" s="36"/>
      <c r="E669"/>
    </row>
    <row r="670" spans="1:6">
      <c r="A670" s="29" t="s">
        <v>359</v>
      </c>
      <c r="B670" s="29"/>
      <c r="C670" s="32" t="s">
        <v>312</v>
      </c>
      <c r="D670" s="33">
        <f>SUM(D671:D675)</f>
        <v>0</v>
      </c>
      <c r="E670"/>
    </row>
    <row r="671" spans="1:6">
      <c r="A671" s="47" t="s">
        <v>360</v>
      </c>
      <c r="B671" s="47" t="s">
        <v>11</v>
      </c>
      <c r="C671" s="34" t="s">
        <v>314</v>
      </c>
      <c r="D671" s="36"/>
      <c r="E671"/>
    </row>
    <row r="672" spans="1:6">
      <c r="A672" s="47" t="s">
        <v>361</v>
      </c>
      <c r="B672" s="47" t="s">
        <v>11</v>
      </c>
      <c r="C672" s="34" t="s">
        <v>316</v>
      </c>
      <c r="D672" s="36"/>
      <c r="E672"/>
    </row>
    <row r="673" spans="1:5">
      <c r="A673" s="47" t="s">
        <v>362</v>
      </c>
      <c r="B673" s="47" t="s">
        <v>11</v>
      </c>
      <c r="C673" s="34" t="s">
        <v>318</v>
      </c>
      <c r="D673" s="36"/>
      <c r="E673"/>
    </row>
    <row r="674" spans="1:5">
      <c r="A674" s="47" t="s">
        <v>363</v>
      </c>
      <c r="B674" s="47" t="s">
        <v>11</v>
      </c>
      <c r="C674" s="34" t="s">
        <v>320</v>
      </c>
      <c r="D674" s="36"/>
      <c r="E674"/>
    </row>
    <row r="675" spans="1:5">
      <c r="A675" s="47" t="s">
        <v>364</v>
      </c>
      <c r="B675" s="47" t="s">
        <v>11</v>
      </c>
      <c r="C675" s="34" t="s">
        <v>365</v>
      </c>
      <c r="D675" s="36"/>
      <c r="E675"/>
    </row>
    <row r="676" spans="1:5">
      <c r="A676" s="29" t="s">
        <v>367</v>
      </c>
      <c r="B676" s="29"/>
      <c r="C676" s="32" t="s">
        <v>368</v>
      </c>
      <c r="D676" s="33">
        <f>SUM(D677:D678)</f>
        <v>0</v>
      </c>
      <c r="E676"/>
    </row>
    <row r="677" spans="1:5">
      <c r="A677" s="47" t="s">
        <v>369</v>
      </c>
      <c r="B677" s="47" t="s">
        <v>11</v>
      </c>
      <c r="C677" s="34" t="s">
        <v>368</v>
      </c>
      <c r="D677" s="36"/>
      <c r="E677"/>
    </row>
    <row r="678" spans="1:5">
      <c r="A678" s="47" t="s">
        <v>370</v>
      </c>
      <c r="B678" s="47" t="s">
        <v>11</v>
      </c>
      <c r="C678" s="34" t="s">
        <v>371</v>
      </c>
      <c r="D678" s="36"/>
      <c r="E678"/>
    </row>
    <row r="679" spans="1:5">
      <c r="A679" s="29" t="s">
        <v>373</v>
      </c>
      <c r="B679" s="29"/>
      <c r="C679" s="32" t="s">
        <v>374</v>
      </c>
      <c r="D679" s="33">
        <f>SUM(D680:D681)</f>
        <v>0</v>
      </c>
      <c r="E679"/>
    </row>
    <row r="680" spans="1:5">
      <c r="A680" s="47" t="s">
        <v>375</v>
      </c>
      <c r="B680" s="47" t="s">
        <v>11</v>
      </c>
      <c r="C680" s="34" t="s">
        <v>376</v>
      </c>
      <c r="D680" s="36"/>
      <c r="E680"/>
    </row>
    <row r="681" spans="1:5">
      <c r="A681" s="47" t="s">
        <v>377</v>
      </c>
      <c r="B681" s="47" t="s">
        <v>11</v>
      </c>
      <c r="C681" s="34" t="s">
        <v>378</v>
      </c>
      <c r="D681" s="36"/>
      <c r="E681"/>
    </row>
    <row r="682" spans="1:5">
      <c r="A682" s="29" t="s">
        <v>380</v>
      </c>
      <c r="B682" s="29" t="s">
        <v>11</v>
      </c>
      <c r="C682" s="32" t="s">
        <v>381</v>
      </c>
      <c r="D682" s="36"/>
      <c r="E682"/>
    </row>
    <row r="683" spans="1:5">
      <c r="A683" s="29" t="s">
        <v>382</v>
      </c>
      <c r="B683" s="29"/>
      <c r="C683" s="32" t="s">
        <v>322</v>
      </c>
      <c r="D683" s="33">
        <f>D684+D687+D690</f>
        <v>0</v>
      </c>
      <c r="E683"/>
    </row>
    <row r="684" spans="1:5">
      <c r="A684" s="47" t="s">
        <v>383</v>
      </c>
      <c r="B684" s="47"/>
      <c r="C684" s="34" t="s">
        <v>384</v>
      </c>
      <c r="D684" s="28">
        <f>SUM(D685:D686)</f>
        <v>0</v>
      </c>
      <c r="E684"/>
    </row>
    <row r="685" spans="1:5">
      <c r="A685" s="47" t="s">
        <v>385</v>
      </c>
      <c r="B685" s="47" t="s">
        <v>11</v>
      </c>
      <c r="C685" s="35" t="s">
        <v>386</v>
      </c>
      <c r="D685" s="36"/>
      <c r="E685"/>
    </row>
    <row r="686" spans="1:5">
      <c r="A686" s="47" t="s">
        <v>387</v>
      </c>
      <c r="B686" s="47" t="s">
        <v>11</v>
      </c>
      <c r="C686" s="35" t="s">
        <v>388</v>
      </c>
      <c r="D686" s="36"/>
      <c r="E686"/>
    </row>
    <row r="687" spans="1:5">
      <c r="A687" s="47" t="s">
        <v>389</v>
      </c>
      <c r="B687" s="47"/>
      <c r="C687" s="34" t="s">
        <v>390</v>
      </c>
      <c r="D687" s="28">
        <f>SUM(D688:D689)</f>
        <v>0</v>
      </c>
      <c r="E687"/>
    </row>
    <row r="688" spans="1:5">
      <c r="A688" s="47" t="s">
        <v>391</v>
      </c>
      <c r="B688" s="47" t="s">
        <v>11</v>
      </c>
      <c r="C688" s="35" t="s">
        <v>386</v>
      </c>
      <c r="D688" s="36"/>
      <c r="E688"/>
    </row>
    <row r="689" spans="1:5">
      <c r="A689" s="47" t="s">
        <v>392</v>
      </c>
      <c r="B689" s="47" t="s">
        <v>11</v>
      </c>
      <c r="C689" s="35" t="s">
        <v>388</v>
      </c>
      <c r="D689" s="36"/>
      <c r="E689"/>
    </row>
    <row r="690" spans="1:5">
      <c r="A690" s="27" t="s">
        <v>393</v>
      </c>
      <c r="C690" s="34" t="s">
        <v>394</v>
      </c>
      <c r="D690" s="38">
        <f>SUM(D691:D692)</f>
        <v>0</v>
      </c>
      <c r="E690"/>
    </row>
    <row r="691" spans="1:5">
      <c r="A691" s="27" t="s">
        <v>395</v>
      </c>
      <c r="B691" s="27" t="s">
        <v>11</v>
      </c>
      <c r="C691" s="35" t="s">
        <v>386</v>
      </c>
      <c r="D691" s="36"/>
      <c r="E691"/>
    </row>
    <row r="692" spans="1:5">
      <c r="A692" s="27" t="s">
        <v>396</v>
      </c>
      <c r="B692" s="27" t="s">
        <v>11</v>
      </c>
      <c r="C692" s="35" t="s">
        <v>388</v>
      </c>
      <c r="D692" s="36"/>
      <c r="E692"/>
    </row>
    <row r="693" spans="1:5">
      <c r="A693" s="47"/>
      <c r="B693" s="47"/>
      <c r="C693" s="35"/>
      <c r="D693" s="48"/>
      <c r="E693"/>
    </row>
    <row r="694" spans="1:5">
      <c r="D694" s="48"/>
      <c r="E694"/>
    </row>
    <row r="695" spans="1:5">
      <c r="D695" s="48"/>
      <c r="E695"/>
    </row>
    <row r="696" spans="1:5">
      <c r="D696" s="48"/>
      <c r="E696"/>
    </row>
    <row r="697" spans="1:5">
      <c r="D697" s="48"/>
      <c r="E697"/>
    </row>
    <row r="698" spans="1:5">
      <c r="D698" s="48"/>
      <c r="E698"/>
    </row>
    <row r="699" spans="1:5">
      <c r="E699"/>
    </row>
  </sheetData>
  <sheetProtection password="DED7" sheet="1" objects="1" scenarios="1" formatColumns="0" formatRows="0"/>
  <pageMargins left="0.78740157480314965" right="0.35433070866141736" top="0.78740157480314965" bottom="0.78740157480314965" header="0.51181102362204722" footer="0.51181102362204722"/>
  <pageSetup paperSize="9" scale="69" orientation="portrait" horizontalDpi="300" verticalDpi="300" r:id="rId1"/>
  <headerFooter alignWithMargins="0">
    <oddFooter xml:space="preserve">&amp;R&amp;"Times New Roman,Normal"&amp;8PROCESSADO POR: JORGE, VICTOR, NETO, FERNANDES &amp;&amp; ASSOCIADOS, SROC
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olha4">
    <pageSetUpPr fitToPage="1"/>
  </sheetPr>
  <dimension ref="B1:G87"/>
  <sheetViews>
    <sheetView showGridLines="0" showRowColHeaders="0" workbookViewId="0">
      <pane ySplit="5" topLeftCell="A6" activePane="bottomLeft" state="frozen"/>
      <selection pane="bottomLeft"/>
    </sheetView>
  </sheetViews>
  <sheetFormatPr defaultColWidth="4.42578125" defaultRowHeight="12.75" zeroHeight="1"/>
  <cols>
    <col min="1" max="2" width="6.5703125" style="27" customWidth="1"/>
    <col min="3" max="3" width="57.28515625" style="27" customWidth="1"/>
    <col min="4" max="4" width="7.85546875" style="27" customWidth="1"/>
    <col min="5" max="5" width="16" style="49" customWidth="1"/>
    <col min="6" max="6" width="16" style="27" customWidth="1"/>
    <col min="7" max="7" width="13.140625" style="27" customWidth="1"/>
    <col min="8" max="254" width="0" style="27" hidden="1" customWidth="1"/>
    <col min="255" max="255" width="4.28515625" style="27" customWidth="1"/>
    <col min="256" max="16384" width="4.42578125" style="27"/>
  </cols>
  <sheetData>
    <row r="1" spans="2:7" ht="19.350000000000001" customHeight="1">
      <c r="C1" s="32" t="str">
        <f>"Entidade: " &amp;Índice!D3</f>
        <v>Entidade: Empresa ABC, Lda.</v>
      </c>
      <c r="G1" s="31"/>
    </row>
    <row r="2" spans="2:7">
      <c r="C2" s="32" t="str">
        <f>"BALANÇO INDIVIDUAL em "&amp;Índice!F5 &amp;" de "&amp;Índice!D5</f>
        <v>BALANÇO INDIVIDUAL em Dezembro de 2014</v>
      </c>
    </row>
    <row r="3" spans="2:7">
      <c r="C3" s="32"/>
    </row>
    <row r="4" spans="2:7">
      <c r="C4" s="290" t="s">
        <v>1103</v>
      </c>
      <c r="D4" s="290" t="s">
        <v>1104</v>
      </c>
      <c r="E4" s="292" t="s">
        <v>1105</v>
      </c>
      <c r="F4" s="293"/>
      <c r="G4"/>
    </row>
    <row r="5" spans="2:7">
      <c r="C5" s="291"/>
      <c r="D5" s="291"/>
      <c r="E5" s="159" t="str">
        <f>'Balancete Ano'!C3 &amp;" "&amp;'Balancete Ano'!C2</f>
        <v>Dezembro 2014</v>
      </c>
      <c r="F5" s="159" t="str">
        <f>'Balancete ano anterior'!C3 &amp;" "&amp;'Balancete ano anterior'!C2</f>
        <v>Dezembro 2013</v>
      </c>
      <c r="G5"/>
    </row>
    <row r="6" spans="2:7">
      <c r="C6" s="192" t="s">
        <v>1106</v>
      </c>
      <c r="D6" s="166"/>
      <c r="E6" s="194"/>
      <c r="F6" s="169"/>
      <c r="G6"/>
    </row>
    <row r="7" spans="2:7" ht="15.6" customHeight="1">
      <c r="C7" s="161" t="s">
        <v>1107</v>
      </c>
      <c r="D7" s="167"/>
      <c r="E7" s="195"/>
      <c r="F7" s="164"/>
      <c r="G7"/>
    </row>
    <row r="8" spans="2:7">
      <c r="C8" s="164" t="s">
        <v>477</v>
      </c>
      <c r="D8" s="167"/>
      <c r="E8" s="170">
        <f>'Balancete Ano'!F265+'Balancete Ano'!F309+'Balancete Ano'!F313+'Balancete Ano'!F319</f>
        <v>0</v>
      </c>
      <c r="F8" s="170">
        <f>'Balancete ano anterior'!F265+'Balancete ano anterior'!F309+'Balancete ano anterior'!F313+'Balancete ano anterior'!F319</f>
        <v>0</v>
      </c>
      <c r="G8"/>
    </row>
    <row r="9" spans="2:7">
      <c r="C9" s="164" t="s">
        <v>454</v>
      </c>
      <c r="D9" s="167"/>
      <c r="E9" s="170">
        <f>'Balancete Ano'!F253+'Balancete Ano'!F308+'Balancete Ano'!F315+'Balancete Ano'!F318</f>
        <v>0</v>
      </c>
      <c r="F9" s="170">
        <f>'Balancete ano anterior'!F253+'Balancete ano anterior'!F308+'Balancete ano anterior'!F315+'Balancete ano anterior'!F318</f>
        <v>0</v>
      </c>
      <c r="G9"/>
    </row>
    <row r="10" spans="2:7">
      <c r="C10" s="164" t="s">
        <v>523</v>
      </c>
      <c r="D10" s="167"/>
      <c r="E10" s="170">
        <f>'Balancete Ano'!F290+'Balancete Ano'!F301</f>
        <v>0</v>
      </c>
      <c r="F10" s="170">
        <f>'Balancete ano anterior'!F290+'Balancete ano anterior'!F301</f>
        <v>0</v>
      </c>
      <c r="G10"/>
    </row>
    <row r="11" spans="2:7">
      <c r="C11" s="164" t="s">
        <v>521</v>
      </c>
      <c r="D11" s="167"/>
      <c r="E11" s="170">
        <f>'Balancete Ano'!F289-('Balancete Ano'!F290+'Balancete Ano'!F301)+'Balancete Ano'!F310+'Balancete Ano'!F314+'Balancete Ano'!F320</f>
        <v>0</v>
      </c>
      <c r="F11" s="170">
        <f>'Balancete ano anterior'!F289-('Balancete ano anterior'!F290+'Balancete ano anterior'!F301)+'Balancete ano anterior'!F310+'Balancete ano anterior'!F314+'Balancete ano anterior'!F320</f>
        <v>0</v>
      </c>
      <c r="G11"/>
    </row>
    <row r="12" spans="2:7">
      <c r="B12" s="48"/>
      <c r="C12" s="164" t="s">
        <v>322</v>
      </c>
      <c r="D12" s="167"/>
      <c r="E12" s="170">
        <f>'Balancete Ano'!D687+'Balancete Ano'!D690-'Balancete Ano'!E218-'Balancete Ano'!E219</f>
        <v>0</v>
      </c>
      <c r="F12" s="170">
        <f>'Balancete ano anterior'!D687+'Balancete ano anterior'!D690-'Balancete ano anterior'!E218-'Balancete ano anterior'!E219</f>
        <v>0</v>
      </c>
      <c r="G12"/>
    </row>
    <row r="13" spans="2:7">
      <c r="C13" s="164" t="s">
        <v>1108</v>
      </c>
      <c r="D13" s="167"/>
      <c r="E13" s="170">
        <f>'Balancete Ano'!F232+'Balancete Ano'!F236+'Balancete Ano'!F240+'Balancete Ano'!F250</f>
        <v>0</v>
      </c>
      <c r="F13" s="170">
        <f>'Balancete ano anterior'!F232+'Balancete ano anterior'!F236+'Balancete ano anterior'!F240+'Balancete ano anterior'!F250</f>
        <v>0</v>
      </c>
      <c r="G13"/>
    </row>
    <row r="14" spans="2:7">
      <c r="C14" s="164" t="s">
        <v>1109</v>
      </c>
      <c r="D14" s="167"/>
      <c r="E14" s="170">
        <f>'Balancete Ano'!F233+'Balancete Ano'!F237+'Balancete Ano'!F241+'Balancete Ano'!F244+'Balancete Ano'!F251</f>
        <v>0</v>
      </c>
      <c r="F14" s="170">
        <f>'Balancete ano anterior'!F233+'Balancete ano anterior'!F237+'Balancete ano anterior'!F241+'Balancete ano anterior'!F244+'Balancete ano anterior'!F251</f>
        <v>0</v>
      </c>
      <c r="G14"/>
    </row>
    <row r="15" spans="2:7">
      <c r="B15" s="48"/>
      <c r="C15" s="164" t="s">
        <v>206</v>
      </c>
      <c r="D15" s="167"/>
      <c r="E15" s="170">
        <f>'Balancete Ano'!D118+'Balancete Ano'!D121-'Balancete Ano'!E124</f>
        <v>0</v>
      </c>
      <c r="F15" s="170">
        <f>'Balancete ano anterior'!D118+'Balancete ano anterior'!D121-'Balancete ano anterior'!E124</f>
        <v>0</v>
      </c>
      <c r="G15"/>
    </row>
    <row r="16" spans="2:7">
      <c r="C16" s="164" t="s">
        <v>1110</v>
      </c>
      <c r="D16" s="167"/>
      <c r="E16" s="170">
        <f>'Balancete Ano'!D33+'Balancete Ano'!D149-'Balancete Ano'!E38-'Balancete Ano'!E152</f>
        <v>0</v>
      </c>
      <c r="F16" s="170">
        <f>'Balancete ano anterior'!D33+'Balancete ano anterior'!D149-'Balancete ano anterior'!E38-'Balancete ano anterior'!E152</f>
        <v>0</v>
      </c>
      <c r="G16"/>
    </row>
    <row r="17" spans="2:7">
      <c r="C17" s="164" t="s">
        <v>34</v>
      </c>
      <c r="D17" s="167"/>
      <c r="E17" s="170">
        <f>'Balancete Ano'!F234+'Balancete Ano'!F238+'Balancete Ano'!F242+'Balancete Ano'!F245+'Balancete Ano'!F246+'Balancete Ano'!F252+'Balancete Ano'!F307+'Balancete Ano'!F312+'Balancete Ano'!F317</f>
        <v>0</v>
      </c>
      <c r="F17" s="170">
        <f>'Balancete ano anterior'!F234+'Balancete ano anterior'!F238+'Balancete ano anterior'!F242+'Balancete ano anterior'!F245+'Balancete ano anterior'!F246+'Balancete ano anterior'!F252+'Balancete ano anterior'!F307+'Balancete ano anterior'!F312+'Balancete ano anterior'!F317</f>
        <v>0</v>
      </c>
      <c r="G17"/>
    </row>
    <row r="18" spans="2:7">
      <c r="C18" s="164" t="s">
        <v>267</v>
      </c>
      <c r="D18" s="167"/>
      <c r="E18" s="171">
        <f>'Balancete Ano'!D143</f>
        <v>0</v>
      </c>
      <c r="F18" s="171">
        <f>'Balancete ano anterior'!D143</f>
        <v>0</v>
      </c>
      <c r="G18"/>
    </row>
    <row r="19" spans="2:7">
      <c r="C19" s="164"/>
      <c r="D19" s="167"/>
      <c r="E19" s="196">
        <f>SUM(E8:E18)</f>
        <v>0</v>
      </c>
      <c r="F19" s="196">
        <f>SUM(F8:F18)</f>
        <v>0</v>
      </c>
      <c r="G19"/>
    </row>
    <row r="20" spans="2:7">
      <c r="C20" s="161" t="s">
        <v>1111</v>
      </c>
      <c r="D20" s="167"/>
      <c r="E20" s="174"/>
      <c r="F20" s="174"/>
      <c r="G20"/>
    </row>
    <row r="21" spans="2:7">
      <c r="B21" s="48"/>
      <c r="C21" s="164" t="s">
        <v>1112</v>
      </c>
      <c r="D21" s="167"/>
      <c r="E21" s="170">
        <f>'Balancete Ano'!D666+'Balancete Ano'!D670+'Balancete Ano'!D676+'Balancete Ano'!D679+'Balancete Ano'!D682+'Balancete Ano'!F229-'Balancete Ano'!E202-'Balancete Ano'!E206-'Balancete Ano'!E191-'Balancete Ano'!E198</f>
        <v>0</v>
      </c>
      <c r="F21" s="170">
        <f>'Balancete ano anterior'!D666+'Balancete ano anterior'!D670+'Balancete ano anterior'!D676+'Balancete ano anterior'!D679+'Balancete ano anterior'!D682+'Balancete ano anterior'!F229-'Balancete ano anterior'!E202-'Balancete ano anterior'!E206-'Balancete ano anterior'!E191-'Balancete ano anterior'!E198</f>
        <v>0</v>
      </c>
      <c r="G21"/>
    </row>
    <row r="22" spans="2:7">
      <c r="C22" s="164" t="s">
        <v>322</v>
      </c>
      <c r="D22" s="167"/>
      <c r="E22" s="170">
        <f>'Balancete Ano'!D684</f>
        <v>0</v>
      </c>
      <c r="F22" s="170">
        <f>'Balancete ano anterior'!D684</f>
        <v>0</v>
      </c>
      <c r="G22"/>
    </row>
    <row r="23" spans="2:7">
      <c r="C23" s="164" t="s">
        <v>38</v>
      </c>
      <c r="D23" s="167"/>
      <c r="E23" s="170">
        <f>'Balancete Ano'!D19+'Balancete Ano'!D26+'Balancete Ano'!D34-'Balancete Ano'!E37</f>
        <v>0</v>
      </c>
      <c r="F23" s="170">
        <f>'Balancete ano anterior'!D19+'Balancete ano anterior'!D26+'Balancete ano anterior'!D34-'Balancete ano anterior'!E37</f>
        <v>0</v>
      </c>
      <c r="G23"/>
    </row>
    <row r="24" spans="2:7">
      <c r="C24" s="164" t="s">
        <v>100</v>
      </c>
      <c r="D24" s="167"/>
      <c r="E24" s="170">
        <f>'Balancete Ano'!D55-'Balancete Ano'!E56</f>
        <v>0</v>
      </c>
      <c r="F24" s="170">
        <f>'Balancete ano anterior'!D55-'Balancete ano anterior'!E56</f>
        <v>0</v>
      </c>
      <c r="G24"/>
    </row>
    <row r="25" spans="2:7">
      <c r="C25" s="164" t="s">
        <v>128</v>
      </c>
      <c r="D25" s="167"/>
      <c r="E25" s="170">
        <f>'Balancete Ano'!D71</f>
        <v>0</v>
      </c>
      <c r="F25" s="170">
        <f>'Balancete ano anterior'!D71</f>
        <v>0</v>
      </c>
      <c r="G25"/>
    </row>
    <row r="26" spans="2:7">
      <c r="C26" s="164" t="s">
        <v>206</v>
      </c>
      <c r="D26" s="167"/>
      <c r="E26" s="170">
        <f>'Balancete Ano'!D113+'Balancete Ano'!D117+'Balancete Ano'!D120-+'Balancete Ano'!E123</f>
        <v>0</v>
      </c>
      <c r="F26" s="170">
        <f>'Balancete ano anterior'!D113+'Balancete ano anterior'!D117+'Balancete ano anterior'!D120-+'Balancete ano anterior'!E123</f>
        <v>0</v>
      </c>
      <c r="G26"/>
    </row>
    <row r="27" spans="2:7">
      <c r="C27" s="164" t="s">
        <v>1110</v>
      </c>
      <c r="D27" s="167"/>
      <c r="E27" s="170">
        <f>+'Balancete Ano'!D40+'Balancete Ano'!D61+'Balancete Ano'!D67+'Balancete Ano'!D148+'Balancete Ano'!D133-'Balancete Ano'!E151+'Balancete Ano'!D131+'Balancete Ano'!E70</f>
        <v>0</v>
      </c>
      <c r="F27" s="170">
        <f>+'Balancete ano anterior'!D40+'Balancete ano anterior'!D61+'Balancete ano anterior'!D67+'Balancete ano anterior'!D148+'Balancete ano anterior'!D133-'Balancete ano anterior'!E151+'Balancete ano anterior'!D131+'Balancete ano anterior'!E70</f>
        <v>0</v>
      </c>
      <c r="G27"/>
    </row>
    <row r="28" spans="2:7">
      <c r="C28" s="164" t="s">
        <v>284</v>
      </c>
      <c r="D28" s="167"/>
      <c r="E28" s="170">
        <f>'Balancete Ano'!D154</f>
        <v>0</v>
      </c>
      <c r="F28" s="170">
        <f>'Balancete ano anterior'!D154</f>
        <v>0</v>
      </c>
      <c r="G28"/>
    </row>
    <row r="29" spans="2:7">
      <c r="C29" s="164" t="s">
        <v>1113</v>
      </c>
      <c r="D29" s="167"/>
      <c r="E29" s="170">
        <f>'Balancete Ano'!D10+'Balancete Ano'!D13</f>
        <v>0</v>
      </c>
      <c r="F29" s="170">
        <f>'Balancete ano anterior'!D10+'Balancete ano anterior'!D13</f>
        <v>0</v>
      </c>
      <c r="G29"/>
    </row>
    <row r="30" spans="2:7">
      <c r="C30" s="164" t="s">
        <v>34</v>
      </c>
      <c r="D30" s="167"/>
      <c r="E30" s="170">
        <f>'Balancete Ano'!D16</f>
        <v>0</v>
      </c>
      <c r="F30" s="170">
        <f>'Balancete ano anterior'!D16</f>
        <v>0</v>
      </c>
      <c r="G30"/>
    </row>
    <row r="31" spans="2:7">
      <c r="C31" s="182" t="s">
        <v>579</v>
      </c>
      <c r="D31" s="167"/>
      <c r="E31" s="170">
        <f>'Balancete Ano'!F321</f>
        <v>0</v>
      </c>
      <c r="F31" s="170">
        <f>'Balancete ano anterior'!F321</f>
        <v>0</v>
      </c>
      <c r="G31"/>
    </row>
    <row r="32" spans="2:7">
      <c r="C32" s="164" t="s">
        <v>1114</v>
      </c>
      <c r="D32" s="167"/>
      <c r="E32" s="171">
        <f>'Balancete Ano'!D5+'Balancete Ano'!D6+'Balancete Ano'!D7</f>
        <v>0</v>
      </c>
      <c r="F32" s="171">
        <f>'Balancete ano anterior'!D5+'Balancete ano anterior'!D6+'Balancete ano anterior'!D7</f>
        <v>0</v>
      </c>
      <c r="G32"/>
    </row>
    <row r="33" spans="3:7">
      <c r="C33" s="164"/>
      <c r="D33" s="167"/>
      <c r="E33" s="196">
        <f>SUM(E21:E32)</f>
        <v>0</v>
      </c>
      <c r="F33" s="196">
        <f>SUM(F21:F32)</f>
        <v>0</v>
      </c>
      <c r="G33"/>
    </row>
    <row r="34" spans="3:7" ht="13.5" thickBot="1">
      <c r="C34" s="161" t="s">
        <v>1115</v>
      </c>
      <c r="D34" s="167"/>
      <c r="E34" s="197">
        <f>E19+E33</f>
        <v>0</v>
      </c>
      <c r="F34" s="197">
        <f>F19+F33</f>
        <v>0</v>
      </c>
      <c r="G34"/>
    </row>
    <row r="35" spans="3:7" ht="13.5" thickTop="1">
      <c r="C35" s="193" t="s">
        <v>1116</v>
      </c>
      <c r="D35" s="167"/>
      <c r="E35" s="170"/>
      <c r="F35" s="170"/>
      <c r="G35"/>
    </row>
    <row r="36" spans="3:7">
      <c r="C36" s="161" t="s">
        <v>1117</v>
      </c>
      <c r="D36" s="167"/>
      <c r="E36" s="170"/>
      <c r="F36" s="170"/>
      <c r="G36"/>
    </row>
    <row r="37" spans="3:7">
      <c r="C37" s="164" t="s">
        <v>1118</v>
      </c>
      <c r="D37" s="167"/>
      <c r="E37" s="170">
        <f>'Balancete Ano'!E324-'Balancete Ano'!D111-'Balancete Ano'!D112</f>
        <v>0</v>
      </c>
      <c r="F37" s="170">
        <f>'Balancete ano anterior'!E324-'Balancete ano anterior'!D111-'Balancete ano anterior'!D112</f>
        <v>0</v>
      </c>
      <c r="G37"/>
    </row>
    <row r="38" spans="3:7">
      <c r="C38" s="164" t="s">
        <v>585</v>
      </c>
      <c r="D38" s="167"/>
      <c r="E38" s="170">
        <f>-'Balancete Ano'!F325</f>
        <v>0</v>
      </c>
      <c r="F38" s="170">
        <f>-'Balancete ano anterior'!F325</f>
        <v>0</v>
      </c>
      <c r="G38"/>
    </row>
    <row r="39" spans="3:7">
      <c r="C39" s="164" t="s">
        <v>591</v>
      </c>
      <c r="D39" s="167"/>
      <c r="E39" s="170">
        <f>'Balancete Ano'!E328</f>
        <v>0</v>
      </c>
      <c r="F39" s="170">
        <f>'Balancete ano anterior'!E328</f>
        <v>0</v>
      </c>
      <c r="G39"/>
    </row>
    <row r="40" spans="3:7">
      <c r="C40" s="164" t="s">
        <v>593</v>
      </c>
      <c r="D40" s="167"/>
      <c r="E40" s="170">
        <f>'Balancete Ano'!E329</f>
        <v>0</v>
      </c>
      <c r="F40" s="170">
        <f>'Balancete ano anterior'!E329</f>
        <v>0</v>
      </c>
      <c r="G40"/>
    </row>
    <row r="41" spans="3:7">
      <c r="C41" s="164" t="s">
        <v>597</v>
      </c>
      <c r="D41" s="167"/>
      <c r="E41" s="170">
        <f>'Balancete Ano'!E331</f>
        <v>0</v>
      </c>
      <c r="F41" s="170">
        <f>'Balancete ano anterior'!E331</f>
        <v>0</v>
      </c>
      <c r="G41"/>
    </row>
    <row r="42" spans="3:7">
      <c r="C42" s="164" t="s">
        <v>599</v>
      </c>
      <c r="D42" s="167"/>
      <c r="E42" s="170">
        <f>'Balancete Ano'!E332</f>
        <v>0</v>
      </c>
      <c r="F42" s="170">
        <f>'Balancete ano anterior'!E332</f>
        <v>0</v>
      </c>
      <c r="G42"/>
    </row>
    <row r="43" spans="3:7">
      <c r="C43" s="164" t="s">
        <v>601</v>
      </c>
      <c r="D43" s="167"/>
      <c r="E43" s="170">
        <f>-'Balancete Ano'!F333</f>
        <v>0</v>
      </c>
      <c r="F43" s="170">
        <f>-'Balancete ano anterior'!F333</f>
        <v>0</v>
      </c>
      <c r="G43"/>
    </row>
    <row r="44" spans="3:7">
      <c r="C44" s="164" t="s">
        <v>603</v>
      </c>
      <c r="D44" s="167"/>
      <c r="E44" s="170">
        <f>-'Balancete Ano'!F334</f>
        <v>0</v>
      </c>
      <c r="F44" s="170">
        <f>-'Balancete ano anterior'!F334</f>
        <v>0</v>
      </c>
      <c r="G44"/>
    </row>
    <row r="45" spans="3:7">
      <c r="C45" s="164" t="s">
        <v>1119</v>
      </c>
      <c r="D45" s="167"/>
      <c r="E45" s="170">
        <f>-'Balancete Ano'!F340</f>
        <v>0</v>
      </c>
      <c r="F45" s="170">
        <f>-'Balancete ano anterior'!F340</f>
        <v>0</v>
      </c>
      <c r="G45"/>
    </row>
    <row r="46" spans="3:7">
      <c r="C46" s="164" t="s">
        <v>625</v>
      </c>
      <c r="D46" s="167"/>
      <c r="E46" s="171">
        <f>-'Balancete Ano'!F347</f>
        <v>0</v>
      </c>
      <c r="F46" s="171">
        <f>-'Balancete ano anterior'!F347</f>
        <v>0</v>
      </c>
      <c r="G46"/>
    </row>
    <row r="47" spans="3:7" ht="14.1" customHeight="1">
      <c r="C47" s="164"/>
      <c r="D47" s="167"/>
      <c r="E47" s="196">
        <f>SUM(E37:E46)</f>
        <v>0</v>
      </c>
      <c r="F47" s="196">
        <f>SUM(F37:F46)</f>
        <v>0</v>
      </c>
      <c r="G47"/>
    </row>
    <row r="48" spans="3:7" ht="15.6" customHeight="1">
      <c r="C48" s="164" t="s">
        <v>1120</v>
      </c>
      <c r="D48" s="167"/>
      <c r="E48" s="177">
        <f>'Demonstração Resultados'!C36</f>
        <v>0</v>
      </c>
      <c r="F48" s="177">
        <f>'Demonstração Resultados'!D36</f>
        <v>0</v>
      </c>
      <c r="G48"/>
    </row>
    <row r="49" spans="3:7" ht="17.850000000000001" customHeight="1">
      <c r="C49" s="164" t="s">
        <v>1121</v>
      </c>
      <c r="D49" s="167"/>
      <c r="E49" s="177">
        <v>0</v>
      </c>
      <c r="F49" s="177">
        <v>0</v>
      </c>
      <c r="G49"/>
    </row>
    <row r="50" spans="3:7" ht="16.350000000000001" customHeight="1">
      <c r="C50" s="161" t="s">
        <v>1122</v>
      </c>
      <c r="D50" s="167"/>
      <c r="E50" s="196">
        <f>E47+E48+E49</f>
        <v>0</v>
      </c>
      <c r="F50" s="196">
        <f>F47+F48+F49</f>
        <v>0</v>
      </c>
      <c r="G50"/>
    </row>
    <row r="51" spans="3:7" ht="19.350000000000001" customHeight="1">
      <c r="C51" s="161" t="s">
        <v>1123</v>
      </c>
      <c r="D51" s="167"/>
      <c r="E51" s="174"/>
      <c r="F51" s="174"/>
      <c r="G51"/>
    </row>
    <row r="52" spans="3:7">
      <c r="C52" s="161" t="s">
        <v>1124</v>
      </c>
      <c r="D52" s="167"/>
      <c r="E52" s="170"/>
      <c r="F52" s="170"/>
      <c r="G52"/>
    </row>
    <row r="53" spans="3:7">
      <c r="C53" s="164" t="s">
        <v>290</v>
      </c>
      <c r="D53" s="167"/>
      <c r="E53" s="170">
        <f>'Balancete Ano'!E156</f>
        <v>0</v>
      </c>
      <c r="F53" s="170">
        <f>'Balancete ano anterior'!E156</f>
        <v>0</v>
      </c>
      <c r="G53"/>
    </row>
    <row r="54" spans="3:7">
      <c r="C54" s="164" t="s">
        <v>154</v>
      </c>
      <c r="D54" s="167"/>
      <c r="E54" s="170">
        <f>'Balancete Ano'!E88+'Balancete Ano'!E92+'Balancete Ano'!E96+'Balancete Ano'!E100+'Balancete Ano'!E103+'Balancete Ano'!E106+'Balancete Ano'!E109</f>
        <v>0</v>
      </c>
      <c r="F54" s="170">
        <f>'Balancete ano anterior'!E88+'Balancete ano anterior'!E92+'Balancete ano anterior'!E96+'Balancete ano anterior'!E100+'Balancete ano anterior'!E103+'Balancete ano anterior'!E106+'Balancete ano anterior'!E109</f>
        <v>0</v>
      </c>
      <c r="G54"/>
    </row>
    <row r="55" spans="3:7">
      <c r="C55" s="164" t="s">
        <v>1125</v>
      </c>
      <c r="D55" s="167"/>
      <c r="E55" s="170">
        <f>'Balancete Ano'!E141</f>
        <v>0</v>
      </c>
      <c r="F55" s="170">
        <f>'Balancete ano anterior'!E141</f>
        <v>0</v>
      </c>
      <c r="G55"/>
    </row>
    <row r="56" spans="3:7">
      <c r="C56" s="164" t="s">
        <v>128</v>
      </c>
      <c r="D56" s="167"/>
      <c r="E56" s="170">
        <f>'Balancete Ano'!E83</f>
        <v>0</v>
      </c>
      <c r="F56" s="170">
        <f>'Balancete ano anterior'!E83</f>
        <v>0</v>
      </c>
      <c r="G56"/>
    </row>
    <row r="57" spans="3:7">
      <c r="C57" s="164" t="s">
        <v>206</v>
      </c>
      <c r="D57" s="167"/>
      <c r="E57" s="170">
        <f>'Balancete Ano'!E118+'Balancete Ano'!E121</f>
        <v>0</v>
      </c>
      <c r="F57" s="170">
        <f>'Balancete ano anterior'!E118+'Balancete ano anterior'!E121</f>
        <v>0</v>
      </c>
      <c r="G57"/>
    </row>
    <row r="58" spans="3:7">
      <c r="C58" s="164" t="s">
        <v>269</v>
      </c>
      <c r="D58" s="167"/>
      <c r="E58" s="170">
        <f>'Balancete Ano'!E144</f>
        <v>0</v>
      </c>
      <c r="F58" s="170">
        <f>'Balancete ano anterior'!E144</f>
        <v>0</v>
      </c>
      <c r="G58"/>
    </row>
    <row r="59" spans="3:7">
      <c r="C59" s="164" t="s">
        <v>1126</v>
      </c>
      <c r="D59" s="167"/>
      <c r="E59" s="171">
        <f>'Balancete Ano'!E64+'Balancete Ano'!E129+'Balancete Ano'!E149+'Balancete Ano'!E145</f>
        <v>0</v>
      </c>
      <c r="F59" s="171">
        <f>'Balancete ano anterior'!E64+'Balancete ano anterior'!E129+'Balancete ano anterior'!E149+'Balancete ano anterior'!E145</f>
        <v>0</v>
      </c>
      <c r="G59"/>
    </row>
    <row r="60" spans="3:7">
      <c r="C60" s="164"/>
      <c r="D60" s="167"/>
      <c r="E60" s="196">
        <f>SUM(E53:E59)</f>
        <v>0</v>
      </c>
      <c r="F60" s="196">
        <f>SUM(F53:F59)</f>
        <v>0</v>
      </c>
      <c r="G60"/>
    </row>
    <row r="61" spans="3:7" ht="12.75" customHeight="1">
      <c r="C61" s="161" t="s">
        <v>1127</v>
      </c>
      <c r="D61" s="167"/>
      <c r="E61" s="174"/>
      <c r="F61" s="174"/>
      <c r="G61"/>
    </row>
    <row r="62" spans="3:7">
      <c r="C62" s="164" t="s">
        <v>74</v>
      </c>
      <c r="D62" s="167"/>
      <c r="E62" s="170">
        <f>'Balancete Ano'!E40+'Balancete Ano'!E47+'Balancete Ano'!E54</f>
        <v>0</v>
      </c>
      <c r="F62" s="170">
        <f>'Balancete ano anterior'!E40+'Balancete ano anterior'!E47+'Balancete ano anterior'!E54</f>
        <v>0</v>
      </c>
      <c r="G62"/>
    </row>
    <row r="63" spans="3:7">
      <c r="C63" s="164" t="s">
        <v>66</v>
      </c>
      <c r="D63" s="167"/>
      <c r="E63" s="170">
        <f>'Balancete Ano'!E35+'Balancete Ano'!E146</f>
        <v>0</v>
      </c>
      <c r="F63" s="170">
        <f>'Balancete ano anterior'!E35+'Balancete ano anterior'!E146</f>
        <v>0</v>
      </c>
      <c r="G63"/>
    </row>
    <row r="64" spans="3:7">
      <c r="C64" s="164" t="s">
        <v>128</v>
      </c>
      <c r="D64" s="167"/>
      <c r="E64" s="170">
        <f>'Balancete Ano'!E71-'Balancete Ano'!E83</f>
        <v>0</v>
      </c>
      <c r="F64" s="170">
        <f>'Balancete ano anterior'!E71-'Balancete ano anterior'!E83</f>
        <v>0</v>
      </c>
      <c r="G64"/>
    </row>
    <row r="65" spans="3:7">
      <c r="C65" s="164" t="s">
        <v>206</v>
      </c>
      <c r="D65" s="167"/>
      <c r="E65" s="170">
        <f>'Balancete Ano'!E114+'Balancete Ano'!E115+'Balancete Ano'!E117+'Balancete Ano'!E120</f>
        <v>0</v>
      </c>
      <c r="F65" s="170">
        <f>'Balancete ano anterior'!E114+'Balancete ano anterior'!E115+'Balancete ano anterior'!E117+'Balancete ano anterior'!E120</f>
        <v>0</v>
      </c>
      <c r="G65"/>
    </row>
    <row r="66" spans="3:7">
      <c r="C66" s="164" t="s">
        <v>154</v>
      </c>
      <c r="D66" s="167"/>
      <c r="E66" s="170">
        <f>'Balancete Ano'!E6+'Balancete Ano'!E87+'Balancete Ano'!E89+'Balancete Ano'!E91+'Balancete Ano'!E95+'Balancete Ano'!E99+'Balancete Ano'!E102+'Balancete Ano'!E105+'Balancete Ano'!E108</f>
        <v>0</v>
      </c>
      <c r="F66" s="170">
        <f>'Balancete ano anterior'!E6+'Balancete ano anterior'!E87+'Balancete ano anterior'!E89+'Balancete ano anterior'!E91+'Balancete ano anterior'!E95+'Balancete ano anterior'!E99+'Balancete ano anterior'!E102+'Balancete ano anterior'!E105+'Balancete ano anterior'!E108</f>
        <v>0</v>
      </c>
      <c r="G66"/>
    </row>
    <row r="67" spans="3:7">
      <c r="C67" s="164" t="s">
        <v>1126</v>
      </c>
      <c r="D67" s="167"/>
      <c r="E67" s="170">
        <f>'Balancete Ano'!E19+'Balancete Ano'!E58+'Balancete Ano'!E67+'Balancete Ano'!E128+'Balancete Ano'!E136+'Balancete Ano'!E148+'Balancete Ano'!E130</f>
        <v>0</v>
      </c>
      <c r="F67" s="170">
        <f>'Balancete ano anterior'!E19+'Balancete ano anterior'!E58+'Balancete ano anterior'!E67+'Balancete ano anterior'!E128+'Balancete ano anterior'!E136+'Balancete ano anterior'!E148+'Balancete ano anterior'!E130</f>
        <v>0</v>
      </c>
      <c r="G67"/>
    </row>
    <row r="68" spans="3:7">
      <c r="C68" s="164" t="s">
        <v>284</v>
      </c>
      <c r="D68" s="167"/>
      <c r="E68" s="170">
        <f>'Balancete Ano'!E155</f>
        <v>0</v>
      </c>
      <c r="F68" s="170">
        <f>'Balancete ano anterior'!E155</f>
        <v>0</v>
      </c>
      <c r="G68"/>
    </row>
    <row r="69" spans="3:7">
      <c r="C69" s="164" t="s">
        <v>1128</v>
      </c>
      <c r="D69" s="167"/>
      <c r="E69" s="170">
        <f>'Balancete Ano'!E11+'Balancete Ano'!E14</f>
        <v>0</v>
      </c>
      <c r="F69" s="170">
        <f>'Balancete ano anterior'!E11+'Balancete ano anterior'!E14</f>
        <v>0</v>
      </c>
      <c r="G69"/>
    </row>
    <row r="70" spans="3:7">
      <c r="C70" s="164" t="s">
        <v>36</v>
      </c>
      <c r="D70" s="167"/>
      <c r="E70" s="170">
        <f>'Balancete Ano'!E17</f>
        <v>0</v>
      </c>
      <c r="F70" s="170">
        <f>'Balancete ano anterior'!E17</f>
        <v>0</v>
      </c>
      <c r="G70"/>
    </row>
    <row r="71" spans="3:7">
      <c r="C71" s="164" t="s">
        <v>1129</v>
      </c>
      <c r="D71" s="167"/>
      <c r="E71" s="171"/>
      <c r="F71" s="171"/>
      <c r="G71"/>
    </row>
    <row r="72" spans="3:7">
      <c r="C72" s="164"/>
      <c r="D72" s="167"/>
      <c r="E72" s="196">
        <f>SUM(E62:E71)</f>
        <v>0</v>
      </c>
      <c r="F72" s="196">
        <f>SUM(F62:F71)</f>
        <v>0</v>
      </c>
      <c r="G72"/>
    </row>
    <row r="73" spans="3:7">
      <c r="C73" s="161" t="s">
        <v>1130</v>
      </c>
      <c r="D73" s="167"/>
      <c r="E73" s="196">
        <f>E60+E72</f>
        <v>0</v>
      </c>
      <c r="F73" s="196">
        <f>F60+F72</f>
        <v>0</v>
      </c>
      <c r="G73"/>
    </row>
    <row r="74" spans="3:7" ht="13.5" thickBot="1">
      <c r="C74" s="161" t="s">
        <v>1131</v>
      </c>
      <c r="D74" s="167"/>
      <c r="E74" s="197">
        <f>E50+E73</f>
        <v>0</v>
      </c>
      <c r="F74" s="197">
        <f>F50+F73</f>
        <v>0</v>
      </c>
      <c r="G74"/>
    </row>
    <row r="75" spans="3:7" ht="13.5" thickTop="1">
      <c r="C75" s="165"/>
      <c r="D75" s="168"/>
      <c r="E75" s="171"/>
      <c r="F75" s="171"/>
      <c r="G75"/>
    </row>
    <row r="76" spans="3:7">
      <c r="G76"/>
    </row>
    <row r="77" spans="3:7">
      <c r="C77" s="27" t="s">
        <v>1132</v>
      </c>
      <c r="D77" s="27" t="str">
        <f>"NIF/ Matricula "</f>
        <v xml:space="preserve">NIF/ Matricula </v>
      </c>
      <c r="F77" s="26" t="str">
        <f>Índice!I7</f>
        <v>A Gerência</v>
      </c>
      <c r="G77"/>
    </row>
    <row r="78" spans="3:7">
      <c r="D78" s="294">
        <f>Índice!D7</f>
        <v>999999999</v>
      </c>
      <c r="E78" s="294"/>
      <c r="G78"/>
    </row>
    <row r="79" spans="3:7">
      <c r="E79" s="50">
        <f>E34-E74</f>
        <v>0</v>
      </c>
      <c r="F79" s="50">
        <f>F34-F74</f>
        <v>0</v>
      </c>
      <c r="G79"/>
    </row>
    <row r="80" spans="3:7" hidden="1">
      <c r="F80" s="49"/>
      <c r="G80"/>
    </row>
    <row r="81" spans="6:7" hidden="1">
      <c r="F81" s="49"/>
      <c r="G81"/>
    </row>
    <row r="82" spans="6:7" hidden="1">
      <c r="F82" s="49"/>
      <c r="G82"/>
    </row>
    <row r="83" spans="6:7" hidden="1">
      <c r="F83" s="49"/>
      <c r="G83"/>
    </row>
    <row r="84" spans="6:7" hidden="1">
      <c r="G84"/>
    </row>
    <row r="85" spans="6:7" hidden="1">
      <c r="G85"/>
    </row>
    <row r="86" spans="6:7" hidden="1">
      <c r="G86"/>
    </row>
    <row r="87" spans="6:7" hidden="1">
      <c r="G87"/>
    </row>
  </sheetData>
  <sheetProtection password="DED7" sheet="1" objects="1" scenarios="1" formatColumns="0" formatRows="0"/>
  <mergeCells count="4">
    <mergeCell ref="C4:C5"/>
    <mergeCell ref="D4:D5"/>
    <mergeCell ref="E4:F4"/>
    <mergeCell ref="D78:E78"/>
  </mergeCells>
  <printOptions horizontalCentered="1"/>
  <pageMargins left="0.56000000000000005" right="0.45" top="0.39370078740157483" bottom="0.43307086614173229" header="0.27559055118110237" footer="0.11811023622047245"/>
  <pageSetup paperSize="9" scale="76" orientation="portrait" useFirstPageNumber="1" r:id="rId1"/>
  <headerFooter scaleWithDoc="0" alignWithMargins="0">
    <oddFooter xml:space="preserve">&amp;R&amp;"Times New Roman,Normal"&amp;8APLICAÇÃO DISPONIBILIZADA POR: JORGE, VICTOR, NETO, FERNANDES &amp;&amp; ASSOCIADOS, SROC
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olha5">
    <pageSetUpPr fitToPage="1"/>
  </sheetPr>
  <dimension ref="A1:E120"/>
  <sheetViews>
    <sheetView showGridLines="0" showRowColHeaders="0" showZeros="0" zoomScaleNormal="100" workbookViewId="0"/>
  </sheetViews>
  <sheetFormatPr defaultColWidth="11.5703125" defaultRowHeight="12.75" zeroHeight="1"/>
  <cols>
    <col min="1" max="1" width="74.28515625" style="27" customWidth="1"/>
    <col min="2" max="2" width="11.5703125" style="27"/>
    <col min="3" max="5" width="17" style="27" customWidth="1"/>
    <col min="6" max="254" width="0" style="27" hidden="1" customWidth="1"/>
    <col min="255" max="255" width="5.28515625" style="27" customWidth="1"/>
    <col min="256" max="16384" width="11.5703125" style="27"/>
  </cols>
  <sheetData>
    <row r="1" spans="1:5" ht="20.85" customHeight="1">
      <c r="A1" s="32" t="str">
        <f>"Entidade: " &amp;Índice!D3</f>
        <v>Entidade: Empresa ABC, Lda.</v>
      </c>
      <c r="E1" s="31"/>
    </row>
    <row r="2" spans="1:5" ht="15">
      <c r="A2" s="32" t="s">
        <v>1133</v>
      </c>
      <c r="C2" s="158"/>
    </row>
    <row r="3" spans="1:5">
      <c r="A3" s="32" t="str">
        <f>"PERÍODO FINDO em  "&amp;Índice!F5 &amp;" de "&amp;Índice!D5</f>
        <v>PERÍODO FINDO em  Dezembro de 2014</v>
      </c>
    </row>
    <row r="4" spans="1:5">
      <c r="A4" s="295" t="s">
        <v>1134</v>
      </c>
      <c r="B4" s="290"/>
      <c r="C4" s="296" t="s">
        <v>1135</v>
      </c>
      <c r="D4" s="297"/>
    </row>
    <row r="5" spans="1:5">
      <c r="A5" s="291"/>
      <c r="B5" s="291"/>
      <c r="C5" s="159" t="str">
        <f>'Balancete Ano'!C3&amp;" "&amp;'Balancete Ano'!C2</f>
        <v>Dezembro 2014</v>
      </c>
      <c r="D5" s="159" t="str">
        <f>'Balancete ano anterior'!C3 &amp;" "&amp;'Balancete ano anterior'!C2</f>
        <v>Dezembro 2013</v>
      </c>
      <c r="E5"/>
    </row>
    <row r="6" spans="1:5">
      <c r="A6" s="169" t="s">
        <v>1136</v>
      </c>
      <c r="B6" s="166"/>
      <c r="C6" s="186">
        <f>-('Balancete Ano'!F497+'Balancete Ano'!F548)</f>
        <v>0</v>
      </c>
      <c r="D6" s="186">
        <f>-('Balancete ano anterior'!F497+'Balancete ano anterior'!F548)</f>
        <v>0</v>
      </c>
      <c r="E6"/>
    </row>
    <row r="7" spans="1:5">
      <c r="A7" s="164" t="s">
        <v>956</v>
      </c>
      <c r="B7" s="167"/>
      <c r="C7" s="187">
        <f>-'Balancete Ano'!F560</f>
        <v>0</v>
      </c>
      <c r="D7" s="187">
        <f>-'Balancete ano anterior'!F560</f>
        <v>0</v>
      </c>
      <c r="E7"/>
    </row>
    <row r="8" spans="1:5">
      <c r="A8" s="182" t="s">
        <v>1137</v>
      </c>
      <c r="B8" s="167"/>
      <c r="C8" s="187">
        <f>-'Balancete Ano'!F611-'Balancete Ano'!F457-'Balancete Ano'!F645</f>
        <v>0</v>
      </c>
      <c r="D8" s="187">
        <f>-'Balancete ano anterior'!F611-'Balancete ano anterior'!F457-'Balancete ano anterior'!F645</f>
        <v>0</v>
      </c>
      <c r="E8"/>
    </row>
    <row r="9" spans="1:5">
      <c r="A9" s="164" t="s">
        <v>1138</v>
      </c>
      <c r="B9" s="167"/>
      <c r="C9" s="188">
        <f>C78+C101</f>
        <v>0</v>
      </c>
      <c r="D9" s="188">
        <f>D78+D101</f>
        <v>0</v>
      </c>
      <c r="E9"/>
    </row>
    <row r="10" spans="1:5">
      <c r="A10" s="164" t="s">
        <v>949</v>
      </c>
      <c r="B10" s="167"/>
      <c r="C10" s="188">
        <f>-'Balancete Ano'!F555</f>
        <v>0</v>
      </c>
      <c r="D10" s="188">
        <f>-'Balancete ano anterior'!F555</f>
        <v>0</v>
      </c>
      <c r="E10"/>
    </row>
    <row r="11" spans="1:5">
      <c r="A11" s="182" t="s">
        <v>1139</v>
      </c>
      <c r="B11" s="167"/>
      <c r="C11" s="188">
        <f>-(C65+C91)</f>
        <v>0</v>
      </c>
      <c r="D11" s="188">
        <f>-(D65+D91)</f>
        <v>0</v>
      </c>
      <c r="E11"/>
    </row>
    <row r="12" spans="1:5">
      <c r="A12" s="182" t="s">
        <v>637</v>
      </c>
      <c r="B12" s="167"/>
      <c r="C12" s="188">
        <f>-'Balancete Ano'!F353</f>
        <v>0</v>
      </c>
      <c r="D12" s="188">
        <f>-'Balancete ano anterior'!F353</f>
        <v>0</v>
      </c>
      <c r="E12"/>
    </row>
    <row r="13" spans="1:5">
      <c r="A13" s="182" t="s">
        <v>703</v>
      </c>
      <c r="B13" s="167"/>
      <c r="C13" s="187">
        <f>-'Balancete Ano'!F388</f>
        <v>0</v>
      </c>
      <c r="D13" s="187">
        <f>-'Balancete ano anterior'!F388</f>
        <v>0</v>
      </c>
      <c r="E13"/>
    </row>
    <row r="14" spans="1:5">
      <c r="A14" s="182" t="s">
        <v>1140</v>
      </c>
      <c r="B14" s="167"/>
      <c r="C14" s="187">
        <f>-('Balancete Ano'!F422+'Balancete Ano'!F429+'Balancete Ano'!F573+'Balancete Ano'!F580)</f>
        <v>0</v>
      </c>
      <c r="D14" s="187">
        <f>-('Balancete ano anterior'!F422+'Balancete ano anterior'!F429+'Balancete ano anterior'!F573+'Balancete ano anterior'!F580)</f>
        <v>0</v>
      </c>
      <c r="E14"/>
    </row>
    <row r="15" spans="1:5">
      <c r="A15" s="182" t="s">
        <v>1141</v>
      </c>
      <c r="B15" s="167"/>
      <c r="C15" s="187">
        <f>-('Balancete Ano'!F419+'Balancete Ano'!F570)</f>
        <v>0</v>
      </c>
      <c r="D15" s="187">
        <f>-('Balancete ano anterior'!F419+'Balancete ano anterior'!F570)</f>
        <v>0</v>
      </c>
      <c r="E15"/>
    </row>
    <row r="16" spans="1:5">
      <c r="A16" s="182" t="s">
        <v>1142</v>
      </c>
      <c r="B16" s="167"/>
      <c r="C16" s="187">
        <f>-('Balancete Ano'!F437+'Balancete Ano'!F581)</f>
        <v>0</v>
      </c>
      <c r="D16" s="187">
        <f>-('Balancete ano anterior'!F437+'Balancete ano anterior'!F581)</f>
        <v>0</v>
      </c>
      <c r="E16"/>
    </row>
    <row r="17" spans="1:5">
      <c r="A17" s="260" t="s">
        <v>1143</v>
      </c>
      <c r="B17" s="167"/>
      <c r="C17" s="187">
        <f>-('Balancete Ano'!F574+'Balancete Ano'!F578+'Balancete Ano'!F579)-('Balancete Ano'!F423+'Balancete Ano'!F427+'Balancete Ano'!F428)</f>
        <v>0</v>
      </c>
      <c r="D17" s="187">
        <f>-('Balancete ano anterior'!F574+'Balancete ano anterior'!F578+'Balancete ano anterior'!F579)-('Balancete ano anterior'!F423+'Balancete ano anterior'!F427+'Balancete ano anterior'!F428)</f>
        <v>0</v>
      </c>
      <c r="E17"/>
    </row>
    <row r="18" spans="1:5">
      <c r="A18" s="182" t="s">
        <v>1144</v>
      </c>
      <c r="B18" s="167"/>
      <c r="C18" s="187">
        <f>-'Balancete Ano'!F590-'Balancete Ano'!F430</f>
        <v>0</v>
      </c>
      <c r="D18" s="187">
        <f>-'Balancete ano anterior'!F590-'Balancete ano anterior'!F430</f>
        <v>0</v>
      </c>
      <c r="E18"/>
    </row>
    <row r="19" spans="1:5">
      <c r="A19" s="182" t="s">
        <v>1003</v>
      </c>
      <c r="B19" s="167"/>
      <c r="C19" s="187">
        <f>-'Balancete Ano'!F597+'Balancete Ano'!F611-'Balancete Ano'!F638+'Balancete Ano'!F643-'Balancete Ano'!F651</f>
        <v>0</v>
      </c>
      <c r="D19" s="187">
        <f>-'Balancete ano anterior'!F597+'Balancete ano anterior'!F611-'Balancete ano anterior'!F638+'Balancete ano anterior'!F643-'Balancete ano anterior'!F651</f>
        <v>0</v>
      </c>
      <c r="E19"/>
    </row>
    <row r="20" spans="1:5">
      <c r="A20" s="182" t="s">
        <v>792</v>
      </c>
      <c r="B20" s="167"/>
      <c r="C20" s="187">
        <f>-('Balancete Ano'!F446-'Balancete Ano'!F457+'Balancete Ano'!F490+'Balancete Ano'!F493+'Balancete Ano'!F496)</f>
        <v>0</v>
      </c>
      <c r="D20" s="187">
        <f>-('Balancete ano anterior'!F446-'Balancete ano anterior'!F457+'Balancete ano anterior'!F490+'Balancete ano anterior'!F493+'Balancete ano anterior'!F496)</f>
        <v>0</v>
      </c>
      <c r="E20"/>
    </row>
    <row r="21" spans="1:5">
      <c r="A21" s="182"/>
      <c r="B21" s="167"/>
      <c r="C21" s="189"/>
      <c r="D21" s="189"/>
      <c r="E21"/>
    </row>
    <row r="22" spans="1:5">
      <c r="A22" s="183" t="s">
        <v>1145</v>
      </c>
      <c r="B22" s="167"/>
      <c r="C22" s="190">
        <f>SUM(C6:C10)+SUM(C11:C17)+C18+C19+C20</f>
        <v>0</v>
      </c>
      <c r="D22" s="190">
        <f>SUM(D6:D10)+SUM(D11:D17)+D18+D19+D20</f>
        <v>0</v>
      </c>
      <c r="E22"/>
    </row>
    <row r="23" spans="1:5">
      <c r="A23" s="164"/>
      <c r="B23" s="167"/>
      <c r="C23" s="186"/>
      <c r="D23" s="186"/>
      <c r="E23"/>
    </row>
    <row r="24" spans="1:5">
      <c r="A24" s="164" t="s">
        <v>1146</v>
      </c>
      <c r="B24" s="167"/>
      <c r="C24" s="187">
        <f>-('Balancete Ano'!F564+'Balancete Ano'!F399)</f>
        <v>0</v>
      </c>
      <c r="D24" s="187">
        <f>-('Balancete ano anterior'!F564+'Balancete ano anterior'!F399)</f>
        <v>0</v>
      </c>
      <c r="E24"/>
    </row>
    <row r="25" spans="1:5">
      <c r="A25" s="164" t="s">
        <v>1147</v>
      </c>
      <c r="B25" s="167"/>
      <c r="C25" s="187">
        <f>-('Balancete Ano'!F424+'Balancete Ano'!F425+'Balancete Ano'!F426)-('Balancete Ano'!F575+'Balancete Ano'!F576+'Balancete Ano'!F577)</f>
        <v>0</v>
      </c>
      <c r="D25" s="187">
        <f>-('Balancete ano anterior'!F424+'Balancete ano anterior'!F425+'Balancete ano anterior'!F426)-('Balancete ano anterior'!F575+'Balancete ano anterior'!F576+'Balancete ano anterior'!F577)</f>
        <v>0</v>
      </c>
      <c r="E25"/>
    </row>
    <row r="26" spans="1:5">
      <c r="A26" s="164"/>
      <c r="B26" s="167"/>
      <c r="C26" s="189"/>
      <c r="D26" s="189"/>
      <c r="E26"/>
    </row>
    <row r="27" spans="1:5">
      <c r="A27" s="183" t="s">
        <v>1148</v>
      </c>
      <c r="B27" s="167"/>
      <c r="C27" s="190">
        <f>C22+C24+C25</f>
        <v>0</v>
      </c>
      <c r="D27" s="190">
        <f>D22+D24+D25</f>
        <v>0</v>
      </c>
      <c r="E27"/>
    </row>
    <row r="28" spans="1:5">
      <c r="A28" s="164"/>
      <c r="B28" s="167"/>
      <c r="C28" s="186"/>
      <c r="D28" s="186"/>
      <c r="E28"/>
    </row>
    <row r="29" spans="1:5">
      <c r="A29" s="164" t="s">
        <v>1149</v>
      </c>
      <c r="B29" s="167"/>
      <c r="C29" s="187">
        <f>-'Balancete Ano'!F643-'Balancete Ano'!F650</f>
        <v>0</v>
      </c>
      <c r="D29" s="187">
        <f>-'Balancete ano anterior'!F643-'Balancete ano anterior'!F650</f>
        <v>0</v>
      </c>
      <c r="E29"/>
    </row>
    <row r="30" spans="1:5">
      <c r="A30" s="164" t="s">
        <v>1150</v>
      </c>
      <c r="B30" s="167"/>
      <c r="C30" s="187">
        <f>-('Balancete Ano'!F489+'Balancete Ano'!F492+'Balancete Ano'!F495)</f>
        <v>0</v>
      </c>
      <c r="D30" s="187">
        <f>-('Balancete ano anterior'!F489+'Balancete ano anterior'!F492+'Balancete ano anterior'!F495)</f>
        <v>0</v>
      </c>
      <c r="E30"/>
    </row>
    <row r="31" spans="1:5">
      <c r="A31" s="164"/>
      <c r="B31" s="167"/>
      <c r="C31" s="189"/>
      <c r="D31" s="189"/>
      <c r="E31"/>
    </row>
    <row r="32" spans="1:5">
      <c r="A32" s="183" t="s">
        <v>1151</v>
      </c>
      <c r="B32" s="167"/>
      <c r="C32" s="190">
        <f>C27+C29+C30</f>
        <v>0</v>
      </c>
      <c r="D32" s="190">
        <f>D27+D29+D30</f>
        <v>0</v>
      </c>
      <c r="E32"/>
    </row>
    <row r="33" spans="1:5">
      <c r="A33" s="164"/>
      <c r="B33" s="167"/>
      <c r="C33" s="186"/>
      <c r="D33" s="186"/>
      <c r="E33"/>
    </row>
    <row r="34" spans="1:5">
      <c r="A34" s="164" t="s">
        <v>1094</v>
      </c>
      <c r="B34" s="167"/>
      <c r="C34" s="187">
        <f>-'Balancete Ano'!F653</f>
        <v>0</v>
      </c>
      <c r="D34" s="187">
        <f>-'Balancete ano anterior'!F653</f>
        <v>0</v>
      </c>
      <c r="E34"/>
    </row>
    <row r="35" spans="1:5">
      <c r="A35" s="164"/>
      <c r="B35" s="167"/>
      <c r="C35" s="189"/>
      <c r="D35" s="189"/>
      <c r="E35"/>
    </row>
    <row r="36" spans="1:5">
      <c r="A36" s="184" t="s">
        <v>1120</v>
      </c>
      <c r="B36" s="167"/>
      <c r="C36" s="190">
        <f>C32+C34</f>
        <v>0</v>
      </c>
      <c r="D36" s="190">
        <f>D32+D34</f>
        <v>0</v>
      </c>
      <c r="E36"/>
    </row>
    <row r="37" spans="1:5">
      <c r="A37" s="185"/>
      <c r="B37" s="168"/>
      <c r="C37" s="191"/>
      <c r="D37" s="191"/>
      <c r="E37"/>
    </row>
    <row r="38" spans="1:5">
      <c r="A38" s="29"/>
      <c r="C38" s="28"/>
      <c r="D38" s="28"/>
      <c r="E38"/>
    </row>
    <row r="39" spans="1:5">
      <c r="A39" s="169" t="s">
        <v>1152</v>
      </c>
      <c r="B39" s="298"/>
      <c r="C39" s="300"/>
      <c r="D39" s="300"/>
      <c r="E39"/>
    </row>
    <row r="40" spans="1:5">
      <c r="A40" s="165" t="s">
        <v>1153</v>
      </c>
      <c r="B40" s="299"/>
      <c r="C40" s="301"/>
      <c r="D40" s="301"/>
      <c r="E40"/>
    </row>
    <row r="41" spans="1:5">
      <c r="C41" s="28"/>
      <c r="D41" s="28"/>
      <c r="E41"/>
    </row>
    <row r="42" spans="1:5">
      <c r="A42" s="27" t="s">
        <v>1132</v>
      </c>
      <c r="B42" s="26" t="str">
        <f>"NIF/ Matricula "</f>
        <v xml:space="preserve">NIF/ Matricula </v>
      </c>
      <c r="C42" s="28"/>
      <c r="D42" s="28" t="str">
        <f>Índice!I7</f>
        <v>A Gerência</v>
      </c>
      <c r="E42"/>
    </row>
    <row r="43" spans="1:5">
      <c r="B43" s="294">
        <f>Índice!D7</f>
        <v>999999999</v>
      </c>
      <c r="C43" s="294"/>
      <c r="D43" s="28"/>
      <c r="E43"/>
    </row>
    <row r="44" spans="1:5">
      <c r="C44" s="28"/>
      <c r="D44" s="28"/>
      <c r="E44"/>
    </row>
    <row r="45" spans="1:5">
      <c r="C45" s="28"/>
      <c r="D45" s="28"/>
      <c r="E45"/>
    </row>
    <row r="46" spans="1:5">
      <c r="C46" s="28"/>
      <c r="D46" s="28"/>
      <c r="E46"/>
    </row>
    <row r="47" spans="1:5">
      <c r="C47" s="28"/>
      <c r="D47" s="28"/>
      <c r="E47"/>
    </row>
    <row r="48" spans="1:5">
      <c r="C48" s="28"/>
      <c r="D48" s="28"/>
      <c r="E48"/>
    </row>
    <row r="49" spans="1:5">
      <c r="C49" s="28"/>
      <c r="D49" s="28"/>
      <c r="E49"/>
    </row>
    <row r="50" spans="1:5">
      <c r="C50" s="28"/>
      <c r="D50" s="28"/>
      <c r="E50"/>
    </row>
    <row r="51" spans="1:5">
      <c r="C51" s="28"/>
      <c r="D51" s="28"/>
      <c r="E51"/>
    </row>
    <row r="52" spans="1:5">
      <c r="C52" s="28"/>
      <c r="D52" s="28"/>
      <c r="E52"/>
    </row>
    <row r="53" spans="1:5">
      <c r="C53" s="28"/>
      <c r="D53" s="28"/>
      <c r="E53"/>
    </row>
    <row r="54" spans="1:5">
      <c r="A54" s="213" t="s">
        <v>1154</v>
      </c>
      <c r="B54" s="214"/>
      <c r="C54" s="222" t="str">
        <f>'Balancete Ano'!C3&amp;" "&amp;'Balancete Ano'!C2</f>
        <v>Dezembro 2014</v>
      </c>
      <c r="D54" s="222" t="str">
        <f>'Balancete ano anterior'!C3 &amp;" "&amp;'Balancete ano anterior'!C2</f>
        <v>Dezembro 2013</v>
      </c>
      <c r="E54"/>
    </row>
    <row r="55" spans="1:5">
      <c r="A55" s="215" t="s">
        <v>1155</v>
      </c>
      <c r="B55" s="216"/>
      <c r="C55" s="223">
        <f>SUM(C56:C57)</f>
        <v>0</v>
      </c>
      <c r="D55" s="223">
        <f>SUM(D56:D57)</f>
        <v>0</v>
      </c>
      <c r="E55"/>
    </row>
    <row r="56" spans="1:5">
      <c r="A56" s="217" t="s">
        <v>310</v>
      </c>
      <c r="B56" s="218"/>
      <c r="C56" s="224">
        <f>'Balancete Ano'!D187</f>
        <v>0</v>
      </c>
      <c r="D56" s="224">
        <f>'Balancete ano anterior'!D187</f>
        <v>0</v>
      </c>
      <c r="E56"/>
    </row>
    <row r="57" spans="1:5">
      <c r="A57" s="217" t="s">
        <v>312</v>
      </c>
      <c r="B57" s="218"/>
      <c r="C57" s="224">
        <f>'Balancete Ano'!D192</f>
        <v>0</v>
      </c>
      <c r="D57" s="224">
        <f>'Balancete ano anterior'!D192</f>
        <v>0</v>
      </c>
      <c r="E57"/>
    </row>
    <row r="58" spans="1:5">
      <c r="A58" s="219" t="s">
        <v>308</v>
      </c>
      <c r="B58" s="218"/>
      <c r="C58" s="225">
        <f>SUM(C59:C60)</f>
        <v>0</v>
      </c>
      <c r="D58" s="225">
        <f>SUM(D59:D60)</f>
        <v>0</v>
      </c>
      <c r="E58"/>
    </row>
    <row r="59" spans="1:5">
      <c r="A59" s="217" t="s">
        <v>310</v>
      </c>
      <c r="B59" s="218"/>
      <c r="C59" s="224">
        <f>'Balancete Ano'!F166+'Balancete Ano'!F176+'Balancete Ano'!F182</f>
        <v>0</v>
      </c>
      <c r="D59" s="224">
        <f>'Balancete ano anterior'!F166+'Balancete ano anterior'!F176+'Balancete ano anterior'!F182</f>
        <v>0</v>
      </c>
      <c r="E59"/>
    </row>
    <row r="60" spans="1:5">
      <c r="A60" s="217" t="s">
        <v>312</v>
      </c>
      <c r="B60" s="218"/>
      <c r="C60" s="224">
        <f>'Balancete Ano'!F167+'Balancete Ano'!F177+'Balancete Ano'!F183</f>
        <v>0</v>
      </c>
      <c r="D60" s="224">
        <f>'Balancete ano anterior'!F167+'Balancete ano anterior'!F177+'Balancete ano anterior'!F183</f>
        <v>0</v>
      </c>
      <c r="E60"/>
    </row>
    <row r="61" spans="1:5">
      <c r="A61" s="219" t="s">
        <v>1156</v>
      </c>
      <c r="B61" s="218"/>
      <c r="C61" s="225">
        <f>SUM(C62:C63)</f>
        <v>0</v>
      </c>
      <c r="D61" s="225">
        <f>SUM(D62:D63)</f>
        <v>0</v>
      </c>
      <c r="E61"/>
    </row>
    <row r="62" spans="1:5">
      <c r="A62" s="217" t="s">
        <v>310</v>
      </c>
      <c r="B62" s="218"/>
      <c r="C62" s="224">
        <f>'Balancete Ano'!D666</f>
        <v>0</v>
      </c>
      <c r="D62" s="224">
        <f>'Balancete ano anterior'!D666</f>
        <v>0</v>
      </c>
      <c r="E62"/>
    </row>
    <row r="63" spans="1:5">
      <c r="A63" s="217" t="s">
        <v>312</v>
      </c>
      <c r="B63" s="218"/>
      <c r="C63" s="224">
        <f>'Balancete Ano'!D670</f>
        <v>0</v>
      </c>
      <c r="D63" s="224">
        <f>'Balancete ano anterior'!D670</f>
        <v>0</v>
      </c>
      <c r="E63"/>
    </row>
    <row r="64" spans="1:5">
      <c r="A64" s="219" t="s">
        <v>402</v>
      </c>
      <c r="B64" s="218"/>
      <c r="C64" s="226">
        <f>'Balancete Ano'!F221+'Balancete Ano'!F222</f>
        <v>0</v>
      </c>
      <c r="D64" s="226">
        <f>'Balancete ano anterior'!F221+'Balancete ano anterior'!F222</f>
        <v>0</v>
      </c>
      <c r="E64"/>
    </row>
    <row r="65" spans="1:5">
      <c r="A65" s="220" t="s">
        <v>1157</v>
      </c>
      <c r="B65" s="221"/>
      <c r="C65" s="227">
        <f>C55+C58-C61+C64</f>
        <v>0</v>
      </c>
      <c r="D65" s="227">
        <f>D55+D58-D61+D64</f>
        <v>0</v>
      </c>
      <c r="E65"/>
    </row>
    <row r="66" spans="1:5">
      <c r="C66" s="28"/>
      <c r="D66" s="28"/>
      <c r="E66"/>
    </row>
    <row r="67" spans="1:5">
      <c r="C67" s="28"/>
      <c r="D67" s="28"/>
      <c r="E67"/>
    </row>
    <row r="68" spans="1:5">
      <c r="A68" s="213" t="s">
        <v>1158</v>
      </c>
      <c r="B68" s="214"/>
      <c r="C68" s="222" t="str">
        <f>'Balancete Ano'!C3&amp;" "&amp;'Balancete Ano'!C2</f>
        <v>Dezembro 2014</v>
      </c>
      <c r="D68" s="222" t="str">
        <f>'Balancete ano anterior'!C3 &amp;" "&amp;'Balancete ano anterior'!C2</f>
        <v>Dezembro 2013</v>
      </c>
      <c r="E68"/>
    </row>
    <row r="69" spans="1:5">
      <c r="A69" s="215" t="s">
        <v>1156</v>
      </c>
      <c r="B69" s="216"/>
      <c r="C69" s="223">
        <f>SUM(C70:C72)</f>
        <v>0</v>
      </c>
      <c r="D69" s="223">
        <f>SUM(D70:D72)</f>
        <v>0</v>
      </c>
      <c r="E69"/>
    </row>
    <row r="70" spans="1:5">
      <c r="A70" s="217" t="s">
        <v>368</v>
      </c>
      <c r="B70" s="218"/>
      <c r="C70" s="224">
        <f>'Balancete Ano'!D676</f>
        <v>0</v>
      </c>
      <c r="D70" s="224">
        <f>'Balancete ano anterior'!D676</f>
        <v>0</v>
      </c>
      <c r="E70"/>
    </row>
    <row r="71" spans="1:5">
      <c r="A71" s="217" t="s">
        <v>374</v>
      </c>
      <c r="B71" s="218"/>
      <c r="C71" s="224">
        <f>'Balancete Ano'!D679</f>
        <v>0</v>
      </c>
      <c r="D71" s="224">
        <f>'Balancete ano anterior'!D679</f>
        <v>0</v>
      </c>
      <c r="E71"/>
    </row>
    <row r="72" spans="1:5">
      <c r="A72" s="217" t="s">
        <v>381</v>
      </c>
      <c r="B72" s="218"/>
      <c r="C72" s="224">
        <f>'Balancete Ano'!D682</f>
        <v>0</v>
      </c>
      <c r="D72" s="224">
        <f>'Balancete ano anterior'!D682</f>
        <v>0</v>
      </c>
      <c r="E72"/>
    </row>
    <row r="73" spans="1:5">
      <c r="A73" s="219" t="s">
        <v>1155</v>
      </c>
      <c r="B73" s="218"/>
      <c r="C73" s="225">
        <f>SUM(C74:C76)</f>
        <v>0</v>
      </c>
      <c r="D73" s="225">
        <f>SUM(D74:D76)</f>
        <v>0</v>
      </c>
      <c r="E73"/>
    </row>
    <row r="74" spans="1:5">
      <c r="A74" s="217" t="s">
        <v>368</v>
      </c>
      <c r="B74" s="218"/>
      <c r="C74" s="224">
        <f>'Balancete Ano'!D199</f>
        <v>0</v>
      </c>
      <c r="D74" s="224">
        <f>'Balancete ano anterior'!D199</f>
        <v>0</v>
      </c>
      <c r="E74"/>
    </row>
    <row r="75" spans="1:5">
      <c r="A75" s="217" t="s">
        <v>374</v>
      </c>
      <c r="B75" s="218"/>
      <c r="C75" s="224">
        <f>'Balancete Ano'!D203</f>
        <v>0</v>
      </c>
      <c r="D75" s="224">
        <f>'Balancete ano anterior'!D203</f>
        <v>0</v>
      </c>
      <c r="E75"/>
    </row>
    <row r="76" spans="1:5">
      <c r="A76" s="217" t="s">
        <v>381</v>
      </c>
      <c r="B76" s="218"/>
      <c r="C76" s="224">
        <f>'Balancete Ano'!D207</f>
        <v>0</v>
      </c>
      <c r="D76" s="224">
        <f>'Balancete ano anterior'!D207</f>
        <v>0</v>
      </c>
      <c r="E76"/>
    </row>
    <row r="77" spans="1:5">
      <c r="A77" s="219" t="s">
        <v>402</v>
      </c>
      <c r="B77" s="218"/>
      <c r="C77" s="226">
        <f>-('Balancete Ano'!F223+'Balancete Ano'!F224+'Balancete Ano'!F225)</f>
        <v>0</v>
      </c>
      <c r="D77" s="226">
        <f>-('Balancete ano anterior'!F223+'Balancete ano anterior'!F224+'Balancete ano anterior'!F225)</f>
        <v>0</v>
      </c>
      <c r="E77"/>
    </row>
    <row r="78" spans="1:5">
      <c r="A78" s="220" t="s">
        <v>1159</v>
      </c>
      <c r="B78" s="221"/>
      <c r="C78" s="227">
        <f>C69-C73+C77</f>
        <v>0</v>
      </c>
      <c r="D78" s="227">
        <f>D69-D73+D77</f>
        <v>0</v>
      </c>
      <c r="E78"/>
    </row>
    <row r="79" spans="1:5">
      <c r="C79" s="28"/>
      <c r="D79" s="28"/>
      <c r="E79"/>
    </row>
    <row r="80" spans="1:5">
      <c r="B80" s="26"/>
      <c r="C80" s="26"/>
      <c r="D80" s="52"/>
      <c r="E80"/>
    </row>
    <row r="81" spans="1:5">
      <c r="C81" s="28"/>
      <c r="D81" s="28"/>
      <c r="E81"/>
    </row>
    <row r="82" spans="1:5">
      <c r="C82" s="28"/>
      <c r="D82" s="28"/>
      <c r="E82"/>
    </row>
    <row r="83" spans="1:5">
      <c r="C83" s="28"/>
      <c r="D83" s="28"/>
      <c r="E83"/>
    </row>
    <row r="84" spans="1:5">
      <c r="A84" s="213" t="s">
        <v>1160</v>
      </c>
      <c r="B84" s="228"/>
      <c r="C84" s="222" t="str">
        <f>'Balancete Ano'!C3&amp;" "&amp;'Balancete Ano'!C2</f>
        <v>Dezembro 2014</v>
      </c>
      <c r="D84" s="222" t="str">
        <f>'Balancete ano anterior'!C3&amp;" "&amp;'Balancete ano anterior'!C2</f>
        <v>Dezembro 2013</v>
      </c>
      <c r="E84"/>
    </row>
    <row r="85" spans="1:5">
      <c r="A85" s="232" t="s">
        <v>1161</v>
      </c>
      <c r="B85" s="216"/>
      <c r="C85" s="229">
        <f>D90</f>
        <v>0</v>
      </c>
      <c r="D85" s="231">
        <v>0</v>
      </c>
      <c r="E85"/>
    </row>
    <row r="86" spans="1:5">
      <c r="A86" s="217" t="s">
        <v>1162</v>
      </c>
      <c r="B86" s="218"/>
      <c r="C86" s="230">
        <f>'Balancete Ano'!F173+'Balancete Ano'!F179+'Balancete Ano'!F185</f>
        <v>0</v>
      </c>
      <c r="D86" s="230">
        <f>'Balancete ano anterior'!F173+'Balancete ano anterior'!F179+'Balancete ano anterior'!F185</f>
        <v>0</v>
      </c>
      <c r="E86"/>
    </row>
    <row r="87" spans="1:5">
      <c r="A87" s="217" t="s">
        <v>1163</v>
      </c>
      <c r="B87" s="218"/>
      <c r="C87" s="224">
        <f>'Balancete Ano'!F227</f>
        <v>0</v>
      </c>
      <c r="D87" s="224">
        <f>'Balancete ano anterior'!F227</f>
        <v>0</v>
      </c>
      <c r="E87"/>
    </row>
    <row r="88" spans="1:5">
      <c r="A88" s="233" t="s">
        <v>1164</v>
      </c>
      <c r="B88" s="218"/>
      <c r="C88" s="224">
        <f>'Balancete Ano'!F435</f>
        <v>0</v>
      </c>
      <c r="D88" s="224">
        <f>'Balancete ano anterior'!F435</f>
        <v>0</v>
      </c>
      <c r="E88"/>
    </row>
    <row r="89" spans="1:5">
      <c r="A89" s="233" t="s">
        <v>1165</v>
      </c>
      <c r="B89" s="218"/>
      <c r="C89" s="224">
        <f>-'Balancete Ano'!F595</f>
        <v>0</v>
      </c>
      <c r="D89" s="224">
        <f>-'Balancete ano anterior'!F595</f>
        <v>0</v>
      </c>
      <c r="E89"/>
    </row>
    <row r="90" spans="1:5">
      <c r="A90" s="234" t="s">
        <v>1166</v>
      </c>
      <c r="B90" s="221"/>
      <c r="C90" s="226">
        <f>'Balancete Ano'!D684</f>
        <v>0</v>
      </c>
      <c r="D90" s="226">
        <f>'Balancete ano anterior'!D684</f>
        <v>0</v>
      </c>
      <c r="E90"/>
    </row>
    <row r="91" spans="1:5">
      <c r="A91" s="213" t="s">
        <v>1157</v>
      </c>
      <c r="B91" s="214"/>
      <c r="C91" s="191">
        <f>C85+C86+C87-C88+C89-C90</f>
        <v>0</v>
      </c>
      <c r="D91" s="191">
        <f>D85+D86+D87-D88+D89-D90</f>
        <v>0</v>
      </c>
      <c r="E91"/>
    </row>
    <row r="92" spans="1:5">
      <c r="C92" s="28"/>
      <c r="D92" s="28"/>
      <c r="E92"/>
    </row>
    <row r="93" spans="1:5">
      <c r="C93" s="28"/>
      <c r="D93" s="28"/>
      <c r="E93"/>
    </row>
    <row r="94" spans="1:5">
      <c r="A94" s="213" t="s">
        <v>1167</v>
      </c>
      <c r="B94" s="228"/>
      <c r="C94" s="222" t="str">
        <f>'Balancete Ano'!C3&amp;" "&amp;'Balancete Ano'!C2</f>
        <v>Dezembro 2014</v>
      </c>
      <c r="D94" s="222" t="str">
        <f>'Balancete ano anterior'!C3 &amp;" "&amp;'Balancete ano anterior'!C2</f>
        <v>Dezembro 2013</v>
      </c>
      <c r="E94"/>
    </row>
    <row r="95" spans="1:5">
      <c r="A95" s="51" t="s">
        <v>1168</v>
      </c>
      <c r="B95" s="54"/>
      <c r="C95" s="229">
        <f>'Balancete Ano'!D687+'Balancete Ano'!D691+'Balancete Ano'!D692</f>
        <v>0</v>
      </c>
      <c r="D95" s="229">
        <f>'Balancete ano anterior'!D687+'Balancete ano anterior'!D691+'Balancete ano anterior'!D692</f>
        <v>0</v>
      </c>
      <c r="E95"/>
    </row>
    <row r="96" spans="1:5">
      <c r="A96" s="51" t="s">
        <v>1169</v>
      </c>
      <c r="B96" s="54"/>
      <c r="C96" s="224">
        <f>'Balancete Ano'!F174+'Balancete Ano'!F180+'Balancete Ano'!F186</f>
        <v>0</v>
      </c>
      <c r="D96" s="224">
        <f>'Balancete ano anterior'!F174+'Balancete ano anterior'!F180+'Balancete ano anterior'!F186</f>
        <v>0</v>
      </c>
      <c r="E96"/>
    </row>
    <row r="97" spans="1:5">
      <c r="A97" s="51" t="s">
        <v>1163</v>
      </c>
      <c r="B97" s="54"/>
      <c r="C97" s="224">
        <f>-'Balancete Ano'!F228</f>
        <v>0</v>
      </c>
      <c r="D97" s="224">
        <f>-'Balancete ano anterior'!F228</f>
        <v>0</v>
      </c>
      <c r="E97"/>
    </row>
    <row r="98" spans="1:5">
      <c r="A98" s="53" t="s">
        <v>1170</v>
      </c>
      <c r="B98" s="54"/>
      <c r="C98" s="224">
        <f>'Balancete Ano'!F436</f>
        <v>0</v>
      </c>
      <c r="D98" s="224">
        <f>'Balancete ano anterior'!F436</f>
        <v>0</v>
      </c>
      <c r="E98"/>
    </row>
    <row r="99" spans="1:5">
      <c r="A99" s="53" t="s">
        <v>1171</v>
      </c>
      <c r="B99" s="54"/>
      <c r="C99" s="224">
        <f>-'Balancete Ano'!F596</f>
        <v>0</v>
      </c>
      <c r="D99" s="224">
        <f>-'Balancete ano anterior'!F596</f>
        <v>0</v>
      </c>
      <c r="E99"/>
    </row>
    <row r="100" spans="1:5">
      <c r="A100" s="51" t="s">
        <v>1172</v>
      </c>
      <c r="B100" s="54"/>
      <c r="C100" s="226">
        <f>D95</f>
        <v>0</v>
      </c>
      <c r="D100" s="235">
        <v>0</v>
      </c>
      <c r="E100"/>
    </row>
    <row r="101" spans="1:5">
      <c r="A101" s="213" t="s">
        <v>1159</v>
      </c>
      <c r="B101" s="214"/>
      <c r="C101" s="191">
        <f>C95-C96+C97+C98-C99-C100</f>
        <v>0</v>
      </c>
      <c r="D101" s="191">
        <f>D95-D96+D97+D98-D99-D100</f>
        <v>0</v>
      </c>
      <c r="E101"/>
    </row>
    <row r="102" spans="1:5">
      <c r="C102" s="28"/>
      <c r="D102" s="28"/>
      <c r="E102"/>
    </row>
    <row r="103" spans="1:5" hidden="1">
      <c r="C103" s="28"/>
      <c r="D103" s="28"/>
      <c r="E103"/>
    </row>
    <row r="104" spans="1:5" hidden="1">
      <c r="C104" s="28"/>
      <c r="D104" s="28"/>
      <c r="E104"/>
    </row>
    <row r="105" spans="1:5" hidden="1">
      <c r="C105" s="28"/>
      <c r="D105" s="28"/>
      <c r="E105"/>
    </row>
    <row r="106" spans="1:5" hidden="1">
      <c r="C106" s="28"/>
      <c r="D106" s="28"/>
      <c r="E106"/>
    </row>
    <row r="107" spans="1:5" hidden="1">
      <c r="C107" s="28"/>
      <c r="D107" s="28"/>
      <c r="E107"/>
    </row>
    <row r="108" spans="1:5" hidden="1">
      <c r="C108" s="28"/>
      <c r="D108" s="28"/>
      <c r="E108"/>
    </row>
    <row r="109" spans="1:5" hidden="1">
      <c r="C109" s="28"/>
      <c r="D109" s="28"/>
      <c r="E109"/>
    </row>
    <row r="110" spans="1:5" hidden="1">
      <c r="C110" s="28"/>
      <c r="D110" s="28"/>
      <c r="E110"/>
    </row>
    <row r="111" spans="1:5" hidden="1">
      <c r="C111" s="28"/>
      <c r="D111" s="28"/>
      <c r="E111"/>
    </row>
    <row r="112" spans="1:5" hidden="1">
      <c r="C112" s="28"/>
      <c r="D112" s="28"/>
      <c r="E112"/>
    </row>
    <row r="113" spans="3:5" hidden="1">
      <c r="C113" s="28"/>
      <c r="D113" s="28"/>
      <c r="E113"/>
    </row>
    <row r="114" spans="3:5" hidden="1">
      <c r="C114" s="28"/>
      <c r="D114" s="28"/>
      <c r="E114" s="28"/>
    </row>
    <row r="115" spans="3:5" hidden="1">
      <c r="C115" s="28"/>
      <c r="D115" s="28"/>
      <c r="E115" s="28"/>
    </row>
    <row r="116" spans="3:5" hidden="1">
      <c r="C116" s="28"/>
      <c r="D116" s="28"/>
      <c r="E116" s="28"/>
    </row>
    <row r="117" spans="3:5" hidden="1">
      <c r="C117" s="28"/>
      <c r="D117" s="28"/>
      <c r="E117" s="28"/>
    </row>
    <row r="118" spans="3:5" hidden="1">
      <c r="C118" s="28"/>
      <c r="D118" s="28"/>
      <c r="E118" s="28"/>
    </row>
    <row r="119" spans="3:5" hidden="1">
      <c r="C119" s="28"/>
      <c r="D119" s="28"/>
      <c r="E119" s="28"/>
    </row>
    <row r="120" spans="3:5" hidden="1">
      <c r="C120" s="28"/>
      <c r="D120" s="28"/>
      <c r="E120" s="28"/>
    </row>
  </sheetData>
  <sheetProtection password="DED7" sheet="1" objects="1" scenarios="1" formatColumns="0" formatRows="0"/>
  <mergeCells count="7">
    <mergeCell ref="B43:C43"/>
    <mergeCell ref="A4:A5"/>
    <mergeCell ref="B4:B5"/>
    <mergeCell ref="C4:D4"/>
    <mergeCell ref="B39:B40"/>
    <mergeCell ref="C39:C40"/>
    <mergeCell ref="D39:D40"/>
  </mergeCells>
  <printOptions horizontalCentered="1"/>
  <pageMargins left="0.78740157480314965" right="0.55118110236220474" top="0.78740157480314965" bottom="0.78740157480314965" header="0.51181102362204722" footer="0.51181102362204722"/>
  <pageSetup paperSize="9" scale="75" fitToHeight="0" orientation="portrait" useFirstPageNumber="1" horizontalDpi="300" verticalDpi="300" r:id="rId1"/>
  <headerFooter scaleWithDoc="0" alignWithMargins="0">
    <oddFooter xml:space="preserve">&amp;R&amp;"Times New Roman,Normal"&amp;8APLICAÇÃO DISPONIBILIZADA POR: JORGE, VICTOR, NETO, FERNANDES &amp;&amp; ASSOCIADOS, SROC
</oddFooter>
  </headerFooter>
  <rowBreaks count="1" manualBreakCount="1">
    <brk id="44" max="3" man="1"/>
  </rowBreaks>
  <colBreaks count="1" manualBreakCount="1">
    <brk id="2" max="101" man="1"/>
  </colBreak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olha6">
    <pageSetUpPr fitToPage="1"/>
  </sheetPr>
  <dimension ref="A1:F77"/>
  <sheetViews>
    <sheetView showGridLines="0" showRowColHeaders="0" workbookViewId="0">
      <pane ySplit="6" topLeftCell="A7" activePane="bottomLeft" state="frozen"/>
      <selection pane="bottomLeft" activeCell="V1" sqref="V1"/>
    </sheetView>
  </sheetViews>
  <sheetFormatPr defaultColWidth="11.5703125" defaultRowHeight="12.75" zeroHeight="1"/>
  <cols>
    <col min="1" max="1" width="73" style="27" customWidth="1"/>
    <col min="2" max="2" width="11.5703125" style="27"/>
    <col min="3" max="4" width="15.85546875" style="27" customWidth="1"/>
    <col min="5" max="5" width="14.140625" style="27" hidden="1" customWidth="1"/>
    <col min="6" max="255" width="0" style="27" hidden="1" customWidth="1"/>
    <col min="256" max="16384" width="11.5703125" style="27"/>
  </cols>
  <sheetData>
    <row r="1" spans="1:6">
      <c r="A1" s="32" t="str">
        <f>"Entidade: "  &amp;Índice!D3</f>
        <v>Entidade: Empresa ABC, Lda.</v>
      </c>
    </row>
    <row r="2" spans="1:6" ht="15.75">
      <c r="A2" s="32" t="s">
        <v>1173</v>
      </c>
      <c r="D2" s="31"/>
    </row>
    <row r="3" spans="1:6">
      <c r="A3" s="32" t="str">
        <f>"PERÍODO FINDO em "&amp;'Balancete Ano'!C3&amp;" DE "&amp;'Balancete Ano'!C2</f>
        <v>PERÍODO FINDO em Dezembro DE 2014</v>
      </c>
    </row>
    <row r="4" spans="1:6">
      <c r="A4" s="32"/>
    </row>
    <row r="5" spans="1:6">
      <c r="A5" s="290" t="s">
        <v>1174</v>
      </c>
      <c r="B5" s="290" t="s">
        <v>1104</v>
      </c>
      <c r="C5" s="296" t="s">
        <v>1135</v>
      </c>
      <c r="D5" s="297"/>
      <c r="F5" s="54"/>
    </row>
    <row r="6" spans="1:6">
      <c r="A6" s="291"/>
      <c r="B6" s="291"/>
      <c r="C6" s="159" t="str">
        <f>'Balancete Ano'!C3&amp;" "&amp;'Balancete Ano'!C2</f>
        <v>Dezembro 2014</v>
      </c>
      <c r="D6" s="159" t="str">
        <f>'Balancete ano anterior'!C3 &amp;" "&amp;'Balancete ano anterior'!C2</f>
        <v>Dezembro 2013</v>
      </c>
    </row>
    <row r="7" spans="1:6">
      <c r="A7" s="160" t="s">
        <v>1175</v>
      </c>
      <c r="B7" s="166"/>
      <c r="C7" s="169"/>
      <c r="D7" s="169"/>
    </row>
    <row r="8" spans="1:6">
      <c r="A8" s="161" t="s">
        <v>1176</v>
      </c>
      <c r="B8" s="167"/>
      <c r="C8" s="170">
        <f>ACTOPR!I25</f>
        <v>0</v>
      </c>
      <c r="D8" s="172">
        <v>0</v>
      </c>
    </row>
    <row r="9" spans="1:6">
      <c r="A9" s="161" t="s">
        <v>1177</v>
      </c>
      <c r="B9" s="167"/>
      <c r="C9" s="170">
        <f>ACTOPR!I47</f>
        <v>0</v>
      </c>
      <c r="D9" s="172">
        <v>0</v>
      </c>
    </row>
    <row r="10" spans="1:6">
      <c r="A10" s="161" t="s">
        <v>1178</v>
      </c>
      <c r="B10" s="167"/>
      <c r="C10" s="171">
        <f>ACTOPR!I60</f>
        <v>0</v>
      </c>
      <c r="D10" s="173">
        <v>0</v>
      </c>
    </row>
    <row r="11" spans="1:6">
      <c r="A11" s="162" t="s">
        <v>1179</v>
      </c>
      <c r="B11" s="167"/>
      <c r="C11" s="174">
        <f>C8-C9-C10</f>
        <v>0</v>
      </c>
      <c r="D11" s="175">
        <f>D8-D9-D10</f>
        <v>0</v>
      </c>
    </row>
    <row r="12" spans="1:6">
      <c r="A12" s="161" t="s">
        <v>1180</v>
      </c>
      <c r="B12" s="167"/>
      <c r="C12" s="170">
        <f>ACTOPR!I75</f>
        <v>0</v>
      </c>
      <c r="D12" s="172">
        <v>0</v>
      </c>
    </row>
    <row r="13" spans="1:6">
      <c r="A13" s="161" t="s">
        <v>1181</v>
      </c>
      <c r="B13" s="167"/>
      <c r="C13" s="171">
        <f>ACTOPR!I121</f>
        <v>0</v>
      </c>
      <c r="D13" s="173">
        <v>0</v>
      </c>
    </row>
    <row r="14" spans="1:6" ht="13.5" thickBot="1">
      <c r="A14" s="162" t="s">
        <v>1182</v>
      </c>
      <c r="B14" s="167"/>
      <c r="C14" s="176">
        <f>C11-C12+C13</f>
        <v>0</v>
      </c>
      <c r="D14" s="178">
        <f>D11-D12+D13</f>
        <v>0</v>
      </c>
    </row>
    <row r="15" spans="1:6" ht="13.5" thickTop="1">
      <c r="A15" s="163" t="s">
        <v>1183</v>
      </c>
      <c r="B15" s="167"/>
      <c r="C15" s="170"/>
      <c r="D15" s="170"/>
    </row>
    <row r="16" spans="1:6">
      <c r="A16" s="161" t="s">
        <v>1184</v>
      </c>
      <c r="B16" s="167"/>
      <c r="C16" s="170"/>
      <c r="D16" s="179"/>
    </row>
    <row r="17" spans="1:4">
      <c r="A17" s="164" t="s">
        <v>477</v>
      </c>
      <c r="B17" s="167"/>
      <c r="C17" s="170">
        <f>ACTINV!I177</f>
        <v>0</v>
      </c>
      <c r="D17" s="172">
        <v>0</v>
      </c>
    </row>
    <row r="18" spans="1:4">
      <c r="A18" s="164" t="s">
        <v>521</v>
      </c>
      <c r="B18" s="167"/>
      <c r="C18" s="170">
        <f>ACTINV!I193</f>
        <v>0</v>
      </c>
      <c r="D18" s="172">
        <v>0</v>
      </c>
    </row>
    <row r="19" spans="1:4">
      <c r="A19" s="164" t="s">
        <v>416</v>
      </c>
      <c r="B19" s="167"/>
      <c r="C19" s="170">
        <f>ACTINV!I152</f>
        <v>0</v>
      </c>
      <c r="D19" s="172">
        <v>0</v>
      </c>
    </row>
    <row r="20" spans="1:4">
      <c r="A20" s="164" t="s">
        <v>1185</v>
      </c>
      <c r="B20" s="167"/>
      <c r="C20" s="170">
        <f>ACTINV!I226</f>
        <v>0</v>
      </c>
      <c r="D20" s="172">
        <v>0</v>
      </c>
    </row>
    <row r="21" spans="1:4">
      <c r="A21" s="161" t="s">
        <v>1186</v>
      </c>
      <c r="B21" s="167"/>
      <c r="C21" s="170"/>
      <c r="D21" s="179"/>
    </row>
    <row r="22" spans="1:4">
      <c r="A22" s="164" t="s">
        <v>477</v>
      </c>
      <c r="B22" s="167"/>
      <c r="C22" s="170">
        <f>ACTINV!I40</f>
        <v>0</v>
      </c>
      <c r="D22" s="172">
        <v>0</v>
      </c>
    </row>
    <row r="23" spans="1:4">
      <c r="A23" s="164" t="s">
        <v>521</v>
      </c>
      <c r="B23" s="167"/>
      <c r="C23" s="170">
        <f>ACTINV!I53</f>
        <v>0</v>
      </c>
      <c r="D23" s="172">
        <v>0</v>
      </c>
    </row>
    <row r="24" spans="1:4">
      <c r="A24" s="164" t="s">
        <v>416</v>
      </c>
      <c r="B24" s="167"/>
      <c r="C24" s="170">
        <f>ACTINV!I25</f>
        <v>0</v>
      </c>
      <c r="D24" s="172">
        <v>0</v>
      </c>
    </row>
    <row r="25" spans="1:4">
      <c r="A25" s="164" t="s">
        <v>1185</v>
      </c>
      <c r="B25" s="167"/>
      <c r="C25" s="170">
        <f>ACTINV!I87</f>
        <v>0</v>
      </c>
      <c r="D25" s="172">
        <v>0</v>
      </c>
    </row>
    <row r="26" spans="1:4">
      <c r="A26" s="164" t="s">
        <v>1187</v>
      </c>
      <c r="B26" s="167"/>
      <c r="C26" s="170">
        <f>ACTINV!I96</f>
        <v>0</v>
      </c>
      <c r="D26" s="172">
        <v>0</v>
      </c>
    </row>
    <row r="27" spans="1:4">
      <c r="A27" s="164" t="s">
        <v>1188</v>
      </c>
      <c r="B27" s="167"/>
      <c r="C27" s="170">
        <f>ACTINV!I111</f>
        <v>0</v>
      </c>
      <c r="D27" s="172">
        <v>0</v>
      </c>
    </row>
    <row r="28" spans="1:4">
      <c r="A28" s="164" t="s">
        <v>1189</v>
      </c>
      <c r="B28" s="167"/>
      <c r="C28" s="171">
        <f>ACTINV!I119</f>
        <v>0</v>
      </c>
      <c r="D28" s="173">
        <v>0</v>
      </c>
    </row>
    <row r="29" spans="1:4" ht="13.5" thickBot="1">
      <c r="A29" s="164" t="s">
        <v>1190</v>
      </c>
      <c r="B29" s="167"/>
      <c r="C29" s="178">
        <f>-SUM(C17:C20)+SUM(C22:C28)</f>
        <v>0</v>
      </c>
      <c r="D29" s="181">
        <f>-SUM(D17:D20)+SUM(D22:D28)</f>
        <v>0</v>
      </c>
    </row>
    <row r="30" spans="1:4" ht="13.5" thickTop="1">
      <c r="A30" s="163" t="s">
        <v>1191</v>
      </c>
      <c r="B30" s="167"/>
      <c r="C30" s="170"/>
      <c r="D30" s="170"/>
    </row>
    <row r="31" spans="1:4">
      <c r="A31" s="161" t="s">
        <v>1186</v>
      </c>
      <c r="B31" s="167"/>
      <c r="C31" s="170"/>
      <c r="D31" s="179"/>
    </row>
    <row r="32" spans="1:4">
      <c r="A32" s="164" t="s">
        <v>154</v>
      </c>
      <c r="B32" s="167"/>
      <c r="C32" s="170">
        <f>ACTFIN!I20</f>
        <v>0</v>
      </c>
      <c r="D32" s="172">
        <v>0</v>
      </c>
    </row>
    <row r="33" spans="1:4">
      <c r="A33" s="164" t="s">
        <v>1192</v>
      </c>
      <c r="B33" s="167"/>
      <c r="C33" s="170">
        <f>ACTFIN!I35</f>
        <v>0</v>
      </c>
      <c r="D33" s="172">
        <v>0</v>
      </c>
    </row>
    <row r="34" spans="1:4">
      <c r="A34" s="164" t="s">
        <v>815</v>
      </c>
      <c r="B34" s="167"/>
      <c r="C34" s="170">
        <f>ACTFIN!I47</f>
        <v>0</v>
      </c>
      <c r="D34" s="172">
        <v>0</v>
      </c>
    </row>
    <row r="35" spans="1:4">
      <c r="A35" s="164" t="s">
        <v>633</v>
      </c>
      <c r="B35" s="167"/>
      <c r="C35" s="170">
        <f>ACTFIN!I61</f>
        <v>0</v>
      </c>
      <c r="D35" s="172">
        <v>0</v>
      </c>
    </row>
    <row r="36" spans="1:4">
      <c r="A36" s="164" t="s">
        <v>1193</v>
      </c>
      <c r="B36" s="167"/>
      <c r="C36" s="170">
        <f>ACTFIN!I73</f>
        <v>0</v>
      </c>
      <c r="D36" s="172">
        <v>0</v>
      </c>
    </row>
    <row r="37" spans="1:4">
      <c r="A37" s="161" t="s">
        <v>1184</v>
      </c>
      <c r="B37" s="167"/>
      <c r="C37" s="170"/>
      <c r="D37" s="172">
        <v>0</v>
      </c>
    </row>
    <row r="38" spans="1:4">
      <c r="A38" s="164" t="s">
        <v>154</v>
      </c>
      <c r="B38" s="167"/>
      <c r="C38" s="170">
        <f>ACTFIN!I91</f>
        <v>0</v>
      </c>
      <c r="D38" s="172">
        <v>0</v>
      </c>
    </row>
    <row r="39" spans="1:4">
      <c r="A39" s="164" t="s">
        <v>1194</v>
      </c>
      <c r="B39" s="167"/>
      <c r="C39" s="170">
        <f>ACTFIN!I105</f>
        <v>0</v>
      </c>
      <c r="D39" s="172">
        <v>0</v>
      </c>
    </row>
    <row r="40" spans="1:4">
      <c r="A40" s="164" t="s">
        <v>1189</v>
      </c>
      <c r="B40" s="167"/>
      <c r="C40" s="170">
        <f>ACTFIN!I114</f>
        <v>0</v>
      </c>
      <c r="D40" s="172">
        <v>0</v>
      </c>
    </row>
    <row r="41" spans="1:4">
      <c r="A41" s="164" t="s">
        <v>1195</v>
      </c>
      <c r="B41" s="167"/>
      <c r="C41" s="170">
        <f>ACTFIN!I126</f>
        <v>0</v>
      </c>
      <c r="D41" s="172">
        <v>0</v>
      </c>
    </row>
    <row r="42" spans="1:4">
      <c r="A42" s="164" t="s">
        <v>1193</v>
      </c>
      <c r="B42" s="167"/>
      <c r="C42" s="171">
        <f>ACTFIN!I141</f>
        <v>0</v>
      </c>
      <c r="D42" s="173">
        <v>0</v>
      </c>
    </row>
    <row r="43" spans="1:4" ht="13.5" thickBot="1">
      <c r="A43" s="162" t="s">
        <v>1196</v>
      </c>
      <c r="B43" s="167"/>
      <c r="C43" s="178">
        <f>SUM(C32:C36)-SUM(C38:C42)</f>
        <v>0</v>
      </c>
      <c r="D43" s="178">
        <f>SUM(D32:D36)-SUM(D38:D42)</f>
        <v>0</v>
      </c>
    </row>
    <row r="44" spans="1:4" ht="13.5" thickTop="1">
      <c r="A44" s="162"/>
      <c r="B44" s="167"/>
      <c r="C44" s="171"/>
      <c r="D44" s="171"/>
    </row>
    <row r="45" spans="1:4">
      <c r="A45" s="161" t="s">
        <v>1197</v>
      </c>
      <c r="B45" s="167"/>
      <c r="C45" s="177">
        <f>C14+C29+C43</f>
        <v>0</v>
      </c>
      <c r="D45" s="177">
        <f>D14+D29+D43</f>
        <v>0</v>
      </c>
    </row>
    <row r="46" spans="1:4">
      <c r="A46" s="161" t="s">
        <v>1198</v>
      </c>
      <c r="B46" s="167"/>
      <c r="C46" s="177">
        <f>EXTRA!D44</f>
        <v>0</v>
      </c>
      <c r="D46" s="180">
        <v>0</v>
      </c>
    </row>
    <row r="47" spans="1:4">
      <c r="A47" s="161" t="s">
        <v>1199</v>
      </c>
      <c r="B47" s="167"/>
      <c r="C47" s="177">
        <f>'Balancete ano anterior'!D5+'Balancete ano anterior'!D6+'Balancete ano anterior'!D7</f>
        <v>0</v>
      </c>
      <c r="D47" s="180">
        <v>0</v>
      </c>
    </row>
    <row r="48" spans="1:4">
      <c r="A48" s="161" t="s">
        <v>1200</v>
      </c>
      <c r="B48" s="167"/>
      <c r="C48" s="177">
        <f>'Balancete Ano'!D5+'Balancete Ano'!D6+'Balancete Ano'!D7</f>
        <v>0</v>
      </c>
      <c r="D48" s="177">
        <f>'Balancete ano anterior'!D5+'Balancete ano anterior'!D6+'Balancete ano anterior'!D7</f>
        <v>0</v>
      </c>
    </row>
    <row r="49" spans="1:4">
      <c r="A49" s="165"/>
      <c r="B49" s="168"/>
      <c r="C49" s="177"/>
      <c r="D49" s="177"/>
    </row>
    <row r="50" spans="1:4">
      <c r="C50" s="55"/>
      <c r="D50" s="55"/>
    </row>
    <row r="51" spans="1:4">
      <c r="A51" s="27" t="s">
        <v>1132</v>
      </c>
      <c r="B51" s="27" t="str">
        <f>"NIF/ Matricula "</f>
        <v xml:space="preserve">NIF/ Matricula </v>
      </c>
      <c r="C51" s="55"/>
      <c r="D51" s="55" t="str">
        <f>Índice!I7</f>
        <v>A Gerência</v>
      </c>
    </row>
    <row r="52" spans="1:4">
      <c r="B52" s="294">
        <f>Índice!D7</f>
        <v>999999999</v>
      </c>
      <c r="C52" s="294"/>
      <c r="D52" s="55"/>
    </row>
    <row r="53" spans="1:4">
      <c r="A53" s="56" t="s">
        <v>1201</v>
      </c>
      <c r="B53" s="56"/>
      <c r="C53" s="57">
        <f>C47+C45+C46-C48</f>
        <v>0</v>
      </c>
      <c r="D53" s="58">
        <f>D47+D45+D46-D48</f>
        <v>0</v>
      </c>
    </row>
    <row r="54" spans="1:4" hidden="1">
      <c r="C54" s="55"/>
      <c r="D54" s="55"/>
    </row>
    <row r="55" spans="1:4" hidden="1"/>
    <row r="56" spans="1:4" hidden="1"/>
    <row r="57" spans="1:4" hidden="1"/>
    <row r="58" spans="1:4" hidden="1"/>
    <row r="59" spans="1:4" hidden="1"/>
    <row r="60" spans="1:4" hidden="1"/>
    <row r="61" spans="1:4" hidden="1"/>
    <row r="62" spans="1:4" hidden="1"/>
    <row r="63" spans="1:4" hidden="1"/>
    <row r="64" spans="1:4" hidden="1"/>
    <row r="65" spans="4:4" hidden="1"/>
    <row r="66" spans="4:4" hidden="1"/>
    <row r="67" spans="4:4" hidden="1"/>
    <row r="68" spans="4:4" hidden="1"/>
    <row r="69" spans="4:4" hidden="1"/>
    <row r="70" spans="4:4" hidden="1"/>
    <row r="71" spans="4:4" hidden="1"/>
    <row r="72" spans="4:4" hidden="1"/>
    <row r="73" spans="4:4" hidden="1"/>
    <row r="74" spans="4:4" hidden="1"/>
    <row r="75" spans="4:4" hidden="1"/>
    <row r="76" spans="4:4" hidden="1"/>
    <row r="77" spans="4:4" ht="15" hidden="1">
      <c r="D77" s="59"/>
    </row>
  </sheetData>
  <sheetProtection password="DED7" sheet="1" formatColumns="0" formatRows="0"/>
  <mergeCells count="4">
    <mergeCell ref="A5:A6"/>
    <mergeCell ref="B5:B6"/>
    <mergeCell ref="C5:D5"/>
    <mergeCell ref="B52:C52"/>
  </mergeCells>
  <printOptions horizontalCentered="1"/>
  <pageMargins left="0.78740157480314965" right="0.47244094488188981" top="0.6692913385826772" bottom="0.82677165354330717" header="0.51181102362204722" footer="0.43307086614173229"/>
  <pageSetup paperSize="9" scale="78" orientation="portrait" useFirstPageNumber="1" horizontalDpi="300" verticalDpi="300" r:id="rId1"/>
  <headerFooter scaleWithDoc="0" alignWithMargins="0">
    <oddFooter xml:space="preserve">&amp;R&amp;"Times New Roman,Normal"&amp;8APLICAÇÃO DISPONIBILIZADA  POR: JORGE, VICTOR, NETO, FERNANDES &amp;&amp; ASSOCIADOS, SROC
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olha7">
    <pageSetUpPr fitToPage="1"/>
  </sheetPr>
  <dimension ref="A1:F50"/>
  <sheetViews>
    <sheetView showGridLines="0" showRowColHeaders="0" workbookViewId="0">
      <pane ySplit="5" topLeftCell="A6" activePane="bottomLeft" state="frozen"/>
      <selection pane="bottomLeft"/>
    </sheetView>
  </sheetViews>
  <sheetFormatPr defaultColWidth="11.5703125" defaultRowHeight="12.75"/>
  <cols>
    <col min="1" max="1" width="7.42578125" style="27" customWidth="1"/>
    <col min="2" max="2" width="9.5703125" style="27" customWidth="1"/>
    <col min="3" max="3" width="73.140625" style="27" customWidth="1"/>
    <col min="4" max="4" width="23" style="27" customWidth="1"/>
    <col min="5" max="16384" width="11.5703125" style="27"/>
  </cols>
  <sheetData>
    <row r="1" spans="1:4">
      <c r="A1" s="60"/>
      <c r="B1" s="60"/>
      <c r="C1" s="60"/>
      <c r="D1" s="61"/>
    </row>
    <row r="2" spans="1:4" ht="18">
      <c r="A2" s="62"/>
      <c r="B2" s="63" t="s">
        <v>1328</v>
      </c>
      <c r="C2" s="64"/>
      <c r="D2" s="65"/>
    </row>
    <row r="3" spans="1:4">
      <c r="B3" s="66" t="str">
        <f>'Balancete Ano'!C1</f>
        <v>Empresa ABC, Lda.</v>
      </c>
      <c r="C3" s="67"/>
      <c r="D3" s="68"/>
    </row>
    <row r="4" spans="1:4">
      <c r="B4" s="69" t="s">
        <v>1</v>
      </c>
      <c r="C4" s="70">
        <f>'Balancete Ano'!C2</f>
        <v>2014</v>
      </c>
      <c r="D4" s="68"/>
    </row>
    <row r="5" spans="1:4" ht="15.75">
      <c r="B5" s="69" t="s">
        <v>1202</v>
      </c>
      <c r="C5" s="70" t="str">
        <f>'Balancete Ano'!C3</f>
        <v>Dezembro</v>
      </c>
      <c r="D5" s="31"/>
    </row>
    <row r="6" spans="1:4">
      <c r="D6" s="28"/>
    </row>
    <row r="7" spans="1:4">
      <c r="B7" s="302" t="s">
        <v>1203</v>
      </c>
      <c r="C7" s="302"/>
      <c r="D7" s="71"/>
    </row>
    <row r="8" spans="1:4">
      <c r="B8" s="302"/>
      <c r="C8" s="302"/>
      <c r="D8" s="72"/>
    </row>
    <row r="9" spans="1:4">
      <c r="D9" s="28"/>
    </row>
    <row r="10" spans="1:4">
      <c r="B10" s="73"/>
      <c r="C10" s="74"/>
      <c r="D10" s="75"/>
    </row>
    <row r="11" spans="1:4">
      <c r="B11" s="76" t="s">
        <v>1204</v>
      </c>
      <c r="C11" s="77" t="s">
        <v>1205</v>
      </c>
      <c r="D11" s="78">
        <v>0</v>
      </c>
    </row>
    <row r="12" spans="1:4">
      <c r="B12" s="76" t="s">
        <v>1206</v>
      </c>
      <c r="C12" s="77" t="s">
        <v>1207</v>
      </c>
      <c r="D12" s="78">
        <v>0</v>
      </c>
    </row>
    <row r="13" spans="1:4">
      <c r="B13" s="76"/>
      <c r="C13" s="77"/>
      <c r="D13" s="75"/>
    </row>
    <row r="14" spans="1:4">
      <c r="B14" s="76"/>
      <c r="C14" s="77"/>
      <c r="D14" s="75"/>
    </row>
    <row r="15" spans="1:4">
      <c r="B15" s="76">
        <v>41</v>
      </c>
      <c r="C15" s="77" t="s">
        <v>1208</v>
      </c>
      <c r="D15" s="78">
        <v>0</v>
      </c>
    </row>
    <row r="16" spans="1:4">
      <c r="B16" s="76">
        <v>419</v>
      </c>
      <c r="C16" s="77" t="s">
        <v>1209</v>
      </c>
      <c r="D16" s="78">
        <v>0</v>
      </c>
    </row>
    <row r="17" spans="2:4">
      <c r="B17" s="76">
        <v>42</v>
      </c>
      <c r="C17" s="77" t="s">
        <v>1210</v>
      </c>
      <c r="D17" s="78">
        <v>0</v>
      </c>
    </row>
    <row r="18" spans="2:4">
      <c r="B18" s="76">
        <v>428</v>
      </c>
      <c r="C18" s="77" t="s">
        <v>1211</v>
      </c>
      <c r="D18" s="78">
        <v>0</v>
      </c>
    </row>
    <row r="19" spans="2:4">
      <c r="B19" s="76">
        <v>429</v>
      </c>
      <c r="C19" s="77" t="s">
        <v>1212</v>
      </c>
      <c r="D19" s="78">
        <v>0</v>
      </c>
    </row>
    <row r="20" spans="2:4">
      <c r="B20" s="76">
        <v>43</v>
      </c>
      <c r="C20" s="79" t="s">
        <v>1213</v>
      </c>
      <c r="D20" s="78">
        <v>0</v>
      </c>
    </row>
    <row r="21" spans="2:4">
      <c r="B21" s="76">
        <v>438</v>
      </c>
      <c r="C21" s="79" t="s">
        <v>1214</v>
      </c>
      <c r="D21" s="78">
        <v>0</v>
      </c>
    </row>
    <row r="22" spans="2:4">
      <c r="B22" s="76">
        <v>439</v>
      </c>
      <c r="C22" s="79" t="s">
        <v>1215</v>
      </c>
      <c r="D22" s="78">
        <v>0</v>
      </c>
    </row>
    <row r="23" spans="2:4">
      <c r="B23" s="76">
        <v>44</v>
      </c>
      <c r="C23" s="79" t="s">
        <v>1216</v>
      </c>
      <c r="D23" s="78">
        <v>0</v>
      </c>
    </row>
    <row r="24" spans="2:4">
      <c r="B24" s="76">
        <v>448</v>
      </c>
      <c r="C24" s="79" t="s">
        <v>1217</v>
      </c>
      <c r="D24" s="78">
        <v>0</v>
      </c>
    </row>
    <row r="25" spans="2:4">
      <c r="B25" s="76">
        <v>449</v>
      </c>
      <c r="C25" s="79" t="s">
        <v>1218</v>
      </c>
      <c r="D25" s="78">
        <v>0</v>
      </c>
    </row>
    <row r="26" spans="2:4">
      <c r="B26" s="76">
        <v>451</v>
      </c>
      <c r="C26" s="77" t="s">
        <v>1219</v>
      </c>
      <c r="D26" s="78">
        <v>0</v>
      </c>
    </row>
    <row r="27" spans="2:4">
      <c r="B27" s="76">
        <v>4519</v>
      </c>
      <c r="C27" s="77" t="s">
        <v>1220</v>
      </c>
      <c r="D27" s="78">
        <v>0</v>
      </c>
    </row>
    <row r="28" spans="2:4">
      <c r="B28" s="76">
        <v>452</v>
      </c>
      <c r="C28" s="77" t="s">
        <v>1221</v>
      </c>
      <c r="D28" s="78">
        <v>0</v>
      </c>
    </row>
    <row r="29" spans="2:4">
      <c r="B29" s="76">
        <v>4529</v>
      </c>
      <c r="C29" s="77" t="s">
        <v>1222</v>
      </c>
      <c r="D29" s="78">
        <v>0</v>
      </c>
    </row>
    <row r="30" spans="2:4">
      <c r="B30" s="76">
        <v>453</v>
      </c>
      <c r="C30" s="77" t="s">
        <v>1223</v>
      </c>
      <c r="D30" s="78">
        <v>0</v>
      </c>
    </row>
    <row r="31" spans="2:4">
      <c r="B31" s="76">
        <v>4539</v>
      </c>
      <c r="C31" s="77" t="s">
        <v>1224</v>
      </c>
      <c r="D31" s="78">
        <v>0</v>
      </c>
    </row>
    <row r="32" spans="2:4">
      <c r="B32" s="76">
        <v>454</v>
      </c>
      <c r="C32" s="77" t="s">
        <v>1225</v>
      </c>
      <c r="D32" s="78">
        <v>0</v>
      </c>
    </row>
    <row r="33" spans="2:6">
      <c r="B33" s="76">
        <v>4549</v>
      </c>
      <c r="C33" s="77" t="s">
        <v>1226</v>
      </c>
      <c r="D33" s="78">
        <v>0</v>
      </c>
    </row>
    <row r="34" spans="2:6">
      <c r="B34" s="76">
        <v>372</v>
      </c>
      <c r="C34" s="77" t="s">
        <v>1227</v>
      </c>
      <c r="D34" s="78">
        <v>0</v>
      </c>
    </row>
    <row r="35" spans="2:6">
      <c r="B35" s="76">
        <v>3728</v>
      </c>
      <c r="C35" s="77" t="s">
        <v>1228</v>
      </c>
      <c r="D35" s="78">
        <v>0</v>
      </c>
    </row>
    <row r="36" spans="2:6">
      <c r="B36" s="76">
        <v>3729</v>
      </c>
      <c r="C36" s="77" t="s">
        <v>1229</v>
      </c>
      <c r="D36" s="78">
        <v>0</v>
      </c>
    </row>
    <row r="37" spans="2:6">
      <c r="B37" s="76"/>
      <c r="C37" s="77"/>
      <c r="D37" s="75"/>
    </row>
    <row r="38" spans="2:6">
      <c r="B38" s="76"/>
      <c r="C38" s="77"/>
      <c r="D38" s="75"/>
    </row>
    <row r="39" spans="2:6">
      <c r="B39" s="76">
        <v>2433</v>
      </c>
      <c r="C39" s="77" t="s">
        <v>1230</v>
      </c>
      <c r="D39" s="78">
        <v>0</v>
      </c>
    </row>
    <row r="40" spans="2:6">
      <c r="B40" s="76">
        <v>24321</v>
      </c>
      <c r="C40" s="77" t="s">
        <v>1231</v>
      </c>
      <c r="D40" s="78">
        <v>0</v>
      </c>
    </row>
    <row r="41" spans="2:6">
      <c r="B41" s="76">
        <v>24323</v>
      </c>
      <c r="C41" s="77" t="s">
        <v>1232</v>
      </c>
      <c r="D41" s="78">
        <v>0</v>
      </c>
    </row>
    <row r="42" spans="2:6">
      <c r="B42" s="76">
        <v>24322</v>
      </c>
      <c r="C42" s="77" t="s">
        <v>1233</v>
      </c>
      <c r="D42" s="78">
        <v>0</v>
      </c>
    </row>
    <row r="43" spans="2:6">
      <c r="B43" s="76"/>
      <c r="C43" s="77"/>
      <c r="D43" s="75"/>
    </row>
    <row r="44" spans="2:6">
      <c r="B44" s="76" t="s">
        <v>1234</v>
      </c>
      <c r="C44" s="77" t="s">
        <v>1198</v>
      </c>
      <c r="D44" s="78">
        <v>0</v>
      </c>
    </row>
    <row r="45" spans="2:6">
      <c r="B45" s="76"/>
      <c r="C45" s="77"/>
      <c r="D45" s="75"/>
    </row>
    <row r="46" spans="2:6">
      <c r="B46" s="76"/>
      <c r="C46" s="77"/>
      <c r="D46" s="75"/>
    </row>
    <row r="47" spans="2:6">
      <c r="B47" s="76"/>
      <c r="C47" s="77"/>
      <c r="D47" s="75"/>
    </row>
    <row r="48" spans="2:6">
      <c r="B48" s="76"/>
      <c r="C48" s="77"/>
      <c r="D48" s="75"/>
    </row>
    <row r="49" spans="2:4">
      <c r="B49" s="80"/>
      <c r="C49" s="81"/>
      <c r="D49" s="75"/>
    </row>
    <row r="50" spans="2:4">
      <c r="D50" s="28"/>
    </row>
  </sheetData>
  <sheetProtection password="DED7" sheet="1" objects="1" scenarios="1" formatColumns="0" formatRows="0"/>
  <mergeCells count="1">
    <mergeCell ref="B7:C8"/>
  </mergeCells>
  <pageMargins left="0.78740157480314965" right="0.78740157480314965" top="1.1417322834645669" bottom="1.5748031496062993" header="0.78740157480314965" footer="0.78740157480314965"/>
  <pageSetup paperSize="9" scale="78" orientation="portrait" useFirstPageNumber="1" horizontalDpi="300" verticalDpi="300" r:id="rId1"/>
  <headerFooter alignWithMargins="0">
    <oddFooter xml:space="preserve">&amp;R&amp;"Times New Roman,Normal"&amp;8PROCESSADO POR: JORGE, VICTOR, NETO, FERNANDES &amp;&amp; ASSOCIADOS, SROC
</oddFooter>
  </headerFooter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olha8"/>
  <dimension ref="A1:X213"/>
  <sheetViews>
    <sheetView showGridLines="0" showRowColHeaders="0" workbookViewId="0">
      <pane ySplit="8" topLeftCell="A9" activePane="bottomLeft" state="frozen"/>
      <selection pane="bottomLeft"/>
    </sheetView>
  </sheetViews>
  <sheetFormatPr defaultColWidth="11.5703125" defaultRowHeight="12.75"/>
  <cols>
    <col min="1" max="1" width="5.28515625" style="27" customWidth="1"/>
    <col min="2" max="2" width="9.42578125" style="27" customWidth="1"/>
    <col min="3" max="3" width="42.28515625" style="27" customWidth="1"/>
    <col min="4" max="4" width="11.5703125" style="27"/>
    <col min="5" max="5" width="7" style="27" customWidth="1"/>
    <col min="6" max="6" width="5.140625" style="27" customWidth="1"/>
    <col min="7" max="9" width="16" style="27" customWidth="1"/>
    <col min="10" max="10" width="12.140625" style="27" customWidth="1"/>
    <col min="11" max="12" width="9" style="27" customWidth="1"/>
    <col min="13" max="24" width="0" style="27" hidden="1" customWidth="1"/>
    <col min="25" max="249" width="9" style="27" customWidth="1"/>
    <col min="250" max="16384" width="11.5703125" style="27"/>
  </cols>
  <sheetData>
    <row r="1" spans="1:24">
      <c r="G1" s="28"/>
      <c r="H1" s="28"/>
      <c r="I1" s="28"/>
      <c r="M1" s="28"/>
    </row>
    <row r="2" spans="1:24">
      <c r="G2" s="28"/>
      <c r="H2" s="28"/>
      <c r="I2" s="28"/>
      <c r="M2" s="28"/>
    </row>
    <row r="3" spans="1:24">
      <c r="A3" s="60"/>
      <c r="B3" s="60"/>
      <c r="C3" s="60"/>
      <c r="D3" s="82"/>
      <c r="E3" s="82"/>
      <c r="F3" s="82"/>
      <c r="G3" s="61"/>
      <c r="H3" s="61"/>
      <c r="I3" s="61"/>
      <c r="M3" s="28"/>
    </row>
    <row r="4" spans="1:24" ht="18.75">
      <c r="A4" s="62"/>
      <c r="B4" s="63" t="s">
        <v>1235</v>
      </c>
      <c r="C4" s="64"/>
      <c r="D4" s="83"/>
      <c r="E4" s="83"/>
      <c r="F4" s="83"/>
      <c r="G4" s="84"/>
      <c r="H4" s="65"/>
      <c r="I4" s="65"/>
      <c r="M4" s="28"/>
    </row>
    <row r="5" spans="1:24" ht="12.2" customHeight="1">
      <c r="B5" s="66" t="str">
        <f>'Balancete Ano'!C1</f>
        <v>Empresa ABC, Lda.</v>
      </c>
      <c r="C5" s="67"/>
      <c r="D5" s="85"/>
      <c r="E5" s="85"/>
      <c r="G5" s="86"/>
      <c r="H5" s="87"/>
      <c r="I5" s="28"/>
      <c r="M5" s="28"/>
    </row>
    <row r="6" spans="1:24">
      <c r="B6" s="69" t="s">
        <v>1</v>
      </c>
      <c r="C6" s="70">
        <f>'Balancete Ano'!C2</f>
        <v>2014</v>
      </c>
      <c r="D6" s="70"/>
      <c r="E6" s="88"/>
      <c r="G6" s="28"/>
      <c r="H6" s="87"/>
      <c r="I6" s="28"/>
      <c r="M6" s="28"/>
    </row>
    <row r="7" spans="1:24">
      <c r="B7" s="69" t="s">
        <v>1202</v>
      </c>
      <c r="C7" s="70" t="str">
        <f>'Balancete Ano'!C3</f>
        <v>Dezembro</v>
      </c>
      <c r="D7" s="70"/>
      <c r="G7" s="28"/>
      <c r="H7" s="28"/>
      <c r="I7" s="28"/>
      <c r="M7" s="28"/>
    </row>
    <row r="8" spans="1:24" ht="15.75">
      <c r="G8" s="28"/>
      <c r="H8" s="28"/>
      <c r="I8" s="31"/>
      <c r="M8" s="28"/>
    </row>
    <row r="9" spans="1:24">
      <c r="B9" s="303" t="s">
        <v>1236</v>
      </c>
      <c r="C9" s="303"/>
      <c r="D9" s="303"/>
      <c r="E9" s="303"/>
      <c r="F9" s="303"/>
      <c r="G9" s="28"/>
      <c r="H9" s="28"/>
      <c r="I9" s="28"/>
      <c r="M9" s="28"/>
    </row>
    <row r="10" spans="1:24">
      <c r="G10" s="28"/>
      <c r="H10" s="28"/>
      <c r="I10" s="28"/>
      <c r="M10" s="304" t="s">
        <v>1237</v>
      </c>
      <c r="N10" s="304"/>
      <c r="O10" s="304"/>
      <c r="P10" s="305" t="s">
        <v>1238</v>
      </c>
      <c r="Q10" s="305"/>
      <c r="R10" s="305"/>
      <c r="S10" s="91" t="s">
        <v>1239</v>
      </c>
    </row>
    <row r="11" spans="1:24" ht="12.2" customHeight="1">
      <c r="B11" s="92" t="s">
        <v>5</v>
      </c>
      <c r="C11" s="92" t="s">
        <v>6</v>
      </c>
      <c r="D11" s="92" t="s">
        <v>1240</v>
      </c>
      <c r="E11" s="92" t="s">
        <v>1241</v>
      </c>
      <c r="F11" s="92" t="s">
        <v>1242</v>
      </c>
      <c r="G11" s="93" t="s">
        <v>1243</v>
      </c>
      <c r="H11" s="93" t="s">
        <v>1244</v>
      </c>
      <c r="I11" s="93" t="s">
        <v>1245</v>
      </c>
      <c r="M11" s="89" t="s">
        <v>1246</v>
      </c>
      <c r="N11" s="90" t="s">
        <v>1247</v>
      </c>
      <c r="O11" s="90" t="s">
        <v>1248</v>
      </c>
      <c r="P11" s="90" t="s">
        <v>1246</v>
      </c>
      <c r="Q11" s="90" t="s">
        <v>1247</v>
      </c>
      <c r="R11" s="90" t="s">
        <v>1248</v>
      </c>
      <c r="S11" s="90" t="s">
        <v>1249</v>
      </c>
      <c r="T11" s="90" t="s">
        <v>1250</v>
      </c>
      <c r="U11" s="90" t="s">
        <v>1251</v>
      </c>
      <c r="V11" s="90" t="s">
        <v>1249</v>
      </c>
      <c r="W11" s="90" t="s">
        <v>1243</v>
      </c>
      <c r="X11" s="90" t="s">
        <v>1241</v>
      </c>
    </row>
    <row r="12" spans="1:24">
      <c r="G12" s="28"/>
      <c r="H12" s="28"/>
      <c r="I12" s="28"/>
      <c r="M12" s="94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</row>
    <row r="13" spans="1:24">
      <c r="B13" s="96" t="s">
        <v>37</v>
      </c>
      <c r="C13" s="97" t="str">
        <f>VLOOKUP(B13,'Balancete Ano'!A$5:E$656,3,0)</f>
        <v>Clientes</v>
      </c>
      <c r="D13" s="98" t="s">
        <v>1248</v>
      </c>
      <c r="E13" s="98" t="s">
        <v>1252</v>
      </c>
      <c r="F13" s="98" t="s">
        <v>1249</v>
      </c>
      <c r="G13" s="99">
        <f t="shared" ref="G13:G21" si="0">W13</f>
        <v>0</v>
      </c>
      <c r="H13" s="100"/>
      <c r="I13" s="101">
        <f t="shared" ref="I13:I24" si="1">G13+H13</f>
        <v>0</v>
      </c>
      <c r="M13" s="28">
        <f>VLOOKUP(B13,'Balancete ano anterior'!A$5:E$656,4,0)</f>
        <v>0</v>
      </c>
      <c r="N13" s="28">
        <f>VLOOKUP(B13,'Balancete ano anterior'!A$5:E$656,5,0)</f>
        <v>0</v>
      </c>
      <c r="O13" s="28">
        <f t="shared" ref="O13:O44" si="2">-(M13-N13)</f>
        <v>0</v>
      </c>
      <c r="P13" s="28">
        <f>VLOOKUP(B13,'Balancete Ano'!A$5:E$656,4,0)</f>
        <v>0</v>
      </c>
      <c r="Q13" s="28">
        <f>VLOOKUP(B13,'Balancete Ano'!A$5:E$656,5,0)</f>
        <v>0</v>
      </c>
      <c r="R13" s="28">
        <f t="shared" ref="R13:R44" si="3">-(P13-Q13)</f>
        <v>0</v>
      </c>
      <c r="S13" s="28">
        <f t="shared" ref="S13:S44" si="4">R13-O13</f>
        <v>0</v>
      </c>
      <c r="T13" s="28">
        <f t="shared" ref="T13:T44" si="5">IF(AND(F13="I",D13="SD"),M13,IF(AND(F13="I",D13="SC"),N13,IF(AND(F13="I",D13="SL"),O13,0)))</f>
        <v>0</v>
      </c>
      <c r="U13" s="28">
        <f t="shared" ref="U13:U44" si="6">IF(AND(F13="F",D13="SD"),P13,IF(AND(F13="F",D13="SC"),Q13,IF(AND(F13="F",D13="SL"),R13,0)))</f>
        <v>0</v>
      </c>
      <c r="V13" s="28">
        <f t="shared" ref="V13:V44" si="7">IF(AND(F13="V",D13="SL"),S13,0)</f>
        <v>0</v>
      </c>
      <c r="W13" s="28">
        <f t="shared" ref="W13:W44" si="8">SUM(T13:V13)*X13</f>
        <v>0</v>
      </c>
      <c r="X13" s="102">
        <f t="shared" ref="X13:X44" si="9">IF(E13="-",-1,1)</f>
        <v>1</v>
      </c>
    </row>
    <row r="14" spans="1:24">
      <c r="B14" s="96" t="s">
        <v>67</v>
      </c>
      <c r="C14" s="97" t="str">
        <f>VLOOKUP(B14,'Balancete Ano'!A$5:E$656,3,0)</f>
        <v>Perdas por imparidade acumuladas</v>
      </c>
      <c r="D14" s="98" t="s">
        <v>1248</v>
      </c>
      <c r="E14" s="98" t="s">
        <v>1253</v>
      </c>
      <c r="F14" s="98" t="s">
        <v>1249</v>
      </c>
      <c r="G14" s="99">
        <f t="shared" si="0"/>
        <v>0</v>
      </c>
      <c r="H14" s="100"/>
      <c r="I14" s="101">
        <f t="shared" si="1"/>
        <v>0</v>
      </c>
      <c r="M14" s="28">
        <f>VLOOKUP(B14,'Balancete ano anterior'!A$5:E$656,4,0)</f>
        <v>0</v>
      </c>
      <c r="N14" s="28">
        <f>VLOOKUP(B14,'Balancete ano anterior'!A$5:E$656,5,0)</f>
        <v>0</v>
      </c>
      <c r="O14" s="28">
        <f t="shared" si="2"/>
        <v>0</v>
      </c>
      <c r="P14" s="28">
        <f>VLOOKUP(B14,'Balancete Ano'!A$5:E$656,4,0)</f>
        <v>0</v>
      </c>
      <c r="Q14" s="28">
        <f>VLOOKUP(B14,'Balancete Ano'!A$5:E$656,5,0)</f>
        <v>0</v>
      </c>
      <c r="R14" s="28">
        <f t="shared" si="3"/>
        <v>0</v>
      </c>
      <c r="S14" s="28">
        <f t="shared" si="4"/>
        <v>0</v>
      </c>
      <c r="T14" s="28">
        <f t="shared" si="5"/>
        <v>0</v>
      </c>
      <c r="U14" s="28">
        <f t="shared" si="6"/>
        <v>0</v>
      </c>
      <c r="V14" s="28">
        <f t="shared" si="7"/>
        <v>0</v>
      </c>
      <c r="W14" s="28">
        <f t="shared" si="8"/>
        <v>0</v>
      </c>
      <c r="X14" s="102">
        <f t="shared" si="9"/>
        <v>-1</v>
      </c>
    </row>
    <row r="15" spans="1:24">
      <c r="B15" s="96" t="s">
        <v>881</v>
      </c>
      <c r="C15" s="97" t="str">
        <f>VLOOKUP(B15,'Balancete Ano'!A$5:E$656,3,0)</f>
        <v>Vendas</v>
      </c>
      <c r="D15" s="98" t="s">
        <v>1248</v>
      </c>
      <c r="E15" s="98" t="s">
        <v>1252</v>
      </c>
      <c r="F15" s="98" t="s">
        <v>1251</v>
      </c>
      <c r="G15" s="99">
        <f t="shared" si="0"/>
        <v>0</v>
      </c>
      <c r="H15" s="100"/>
      <c r="I15" s="101">
        <f t="shared" si="1"/>
        <v>0</v>
      </c>
      <c r="M15" s="28">
        <f>VLOOKUP(B15,'Balancete ano anterior'!A$5:E$656,4,0)</f>
        <v>0</v>
      </c>
      <c r="N15" s="28">
        <f>VLOOKUP(B15,'Balancete ano anterior'!A$5:E$656,5,0)</f>
        <v>0</v>
      </c>
      <c r="O15" s="28">
        <f t="shared" si="2"/>
        <v>0</v>
      </c>
      <c r="P15" s="28">
        <f>VLOOKUP(B15,'Balancete Ano'!A$5:E$656,4,0)</f>
        <v>0</v>
      </c>
      <c r="Q15" s="28">
        <f>VLOOKUP(B15,'Balancete Ano'!A$5:E$656,5,0)</f>
        <v>0</v>
      </c>
      <c r="R15" s="28">
        <f t="shared" si="3"/>
        <v>0</v>
      </c>
      <c r="S15" s="28">
        <f t="shared" si="4"/>
        <v>0</v>
      </c>
      <c r="T15" s="28">
        <f t="shared" si="5"/>
        <v>0</v>
      </c>
      <c r="U15" s="28">
        <f t="shared" si="6"/>
        <v>0</v>
      </c>
      <c r="V15" s="28">
        <f t="shared" si="7"/>
        <v>0</v>
      </c>
      <c r="W15" s="28">
        <f t="shared" si="8"/>
        <v>0</v>
      </c>
      <c r="X15" s="102">
        <f t="shared" si="9"/>
        <v>1</v>
      </c>
    </row>
    <row r="16" spans="1:24">
      <c r="B16" s="96" t="s">
        <v>938</v>
      </c>
      <c r="C16" s="97" t="str">
        <f>VLOOKUP(B16,'Balancete Ano'!A$5:E$656,3,0)</f>
        <v>Prestações de serviços</v>
      </c>
      <c r="D16" s="98" t="s">
        <v>1248</v>
      </c>
      <c r="E16" s="98" t="s">
        <v>1252</v>
      </c>
      <c r="F16" s="98" t="s">
        <v>1251</v>
      </c>
      <c r="G16" s="99">
        <f t="shared" si="0"/>
        <v>0</v>
      </c>
      <c r="H16" s="100"/>
      <c r="I16" s="101">
        <f t="shared" si="1"/>
        <v>0</v>
      </c>
      <c r="M16" s="28">
        <f>VLOOKUP(B16,'Balancete ano anterior'!A$5:E$656,4,0)</f>
        <v>0</v>
      </c>
      <c r="N16" s="28">
        <f>VLOOKUP(B16,'Balancete ano anterior'!A$5:E$656,5,0)</f>
        <v>0</v>
      </c>
      <c r="O16" s="28">
        <f t="shared" si="2"/>
        <v>0</v>
      </c>
      <c r="P16" s="28">
        <f>VLOOKUP(B16,'Balancete Ano'!A$5:E$656,4,0)</f>
        <v>0</v>
      </c>
      <c r="Q16" s="28">
        <f>VLOOKUP(B16,'Balancete Ano'!A$5:E$656,5,0)</f>
        <v>0</v>
      </c>
      <c r="R16" s="28">
        <f t="shared" si="3"/>
        <v>0</v>
      </c>
      <c r="S16" s="28">
        <f t="shared" si="4"/>
        <v>0</v>
      </c>
      <c r="T16" s="28">
        <f t="shared" si="5"/>
        <v>0</v>
      </c>
      <c r="U16" s="28">
        <f t="shared" si="6"/>
        <v>0</v>
      </c>
      <c r="V16" s="28">
        <f t="shared" si="7"/>
        <v>0</v>
      </c>
      <c r="W16" s="28">
        <f t="shared" si="8"/>
        <v>0</v>
      </c>
      <c r="X16" s="102">
        <f t="shared" si="9"/>
        <v>1</v>
      </c>
    </row>
    <row r="17" spans="2:24">
      <c r="B17" s="96" t="s">
        <v>1004</v>
      </c>
      <c r="C17" s="97" t="str">
        <f>VLOOKUP(B17,'Balancete Ano'!A$5:E$656,3,0)</f>
        <v>Rendimentos suplementares</v>
      </c>
      <c r="D17" s="98" t="s">
        <v>1248</v>
      </c>
      <c r="E17" s="98" t="s">
        <v>1252</v>
      </c>
      <c r="F17" s="98" t="s">
        <v>1251</v>
      </c>
      <c r="G17" s="99">
        <f t="shared" si="0"/>
        <v>0</v>
      </c>
      <c r="H17" s="100"/>
      <c r="I17" s="101">
        <f t="shared" si="1"/>
        <v>0</v>
      </c>
      <c r="M17" s="28">
        <f>VLOOKUP(B17,'Balancete ano anterior'!A$5:E$656,4,0)</f>
        <v>0</v>
      </c>
      <c r="N17" s="28">
        <f>VLOOKUP(B17,'Balancete ano anterior'!A$5:E$656,5,0)</f>
        <v>0</v>
      </c>
      <c r="O17" s="28">
        <f t="shared" si="2"/>
        <v>0</v>
      </c>
      <c r="P17" s="28">
        <f>VLOOKUP(B17,'Balancete Ano'!A$5:E$656,4,0)</f>
        <v>0</v>
      </c>
      <c r="Q17" s="28">
        <f>VLOOKUP(B17,'Balancete Ano'!A$5:E$656,5,0)</f>
        <v>0</v>
      </c>
      <c r="R17" s="28">
        <f t="shared" si="3"/>
        <v>0</v>
      </c>
      <c r="S17" s="28">
        <f t="shared" si="4"/>
        <v>0</v>
      </c>
      <c r="T17" s="28">
        <f t="shared" si="5"/>
        <v>0</v>
      </c>
      <c r="U17" s="28">
        <f t="shared" si="6"/>
        <v>0</v>
      </c>
      <c r="V17" s="28">
        <f t="shared" si="7"/>
        <v>0</v>
      </c>
      <c r="W17" s="28">
        <f t="shared" si="8"/>
        <v>0</v>
      </c>
      <c r="X17" s="102">
        <f t="shared" si="9"/>
        <v>1</v>
      </c>
    </row>
    <row r="18" spans="2:24">
      <c r="B18" s="96" t="s">
        <v>800</v>
      </c>
      <c r="C18" s="97" t="str">
        <f>VLOOKUP(B18,'Balancete Ano'!A$5:E$656,3,0)</f>
        <v>Descontos de pronto pagamento concedidos</v>
      </c>
      <c r="D18" s="98" t="s">
        <v>1248</v>
      </c>
      <c r="E18" s="98" t="s">
        <v>1252</v>
      </c>
      <c r="F18" s="98" t="s">
        <v>1251</v>
      </c>
      <c r="G18" s="99">
        <f t="shared" si="0"/>
        <v>0</v>
      </c>
      <c r="H18" s="100"/>
      <c r="I18" s="101">
        <f t="shared" si="1"/>
        <v>0</v>
      </c>
      <c r="M18" s="28">
        <f>VLOOKUP(B18,'Balancete ano anterior'!A$5:E$656,4,0)</f>
        <v>0</v>
      </c>
      <c r="N18" s="28">
        <f>VLOOKUP(B18,'Balancete ano anterior'!A$5:E$656,5,0)</f>
        <v>0</v>
      </c>
      <c r="O18" s="28">
        <f t="shared" si="2"/>
        <v>0</v>
      </c>
      <c r="P18" s="28">
        <f>VLOOKUP(B18,'Balancete Ano'!A$5:E$656,4,0)</f>
        <v>0</v>
      </c>
      <c r="Q18" s="28">
        <f>VLOOKUP(B18,'Balancete Ano'!A$5:E$656,5,0)</f>
        <v>0</v>
      </c>
      <c r="R18" s="28">
        <f t="shared" si="3"/>
        <v>0</v>
      </c>
      <c r="S18" s="28">
        <f t="shared" si="4"/>
        <v>0</v>
      </c>
      <c r="T18" s="28">
        <f t="shared" si="5"/>
        <v>0</v>
      </c>
      <c r="U18" s="28">
        <f t="shared" si="6"/>
        <v>0</v>
      </c>
      <c r="V18" s="28">
        <f t="shared" si="7"/>
        <v>0</v>
      </c>
      <c r="W18" s="28">
        <f t="shared" si="8"/>
        <v>0</v>
      </c>
      <c r="X18" s="102">
        <f t="shared" si="9"/>
        <v>1</v>
      </c>
    </row>
    <row r="19" spans="2:24">
      <c r="B19" s="96" t="s">
        <v>1019</v>
      </c>
      <c r="C19" s="97" t="str">
        <f>VLOOKUP(B19,'Balancete Ano'!A$5:E$656,3,0)</f>
        <v>Recuperação de dívidas a receber</v>
      </c>
      <c r="D19" s="98" t="s">
        <v>1248</v>
      </c>
      <c r="E19" s="98" t="s">
        <v>1252</v>
      </c>
      <c r="F19" s="98" t="s">
        <v>1251</v>
      </c>
      <c r="G19" s="99">
        <f t="shared" si="0"/>
        <v>0</v>
      </c>
      <c r="H19" s="100"/>
      <c r="I19" s="101">
        <f t="shared" si="1"/>
        <v>0</v>
      </c>
      <c r="M19" s="28">
        <f>VLOOKUP(B19,'Balancete ano anterior'!A$5:E$656,4,0)</f>
        <v>0</v>
      </c>
      <c r="N19" s="28">
        <f>VLOOKUP(B19,'Balancete ano anterior'!A$5:E$656,5,0)</f>
        <v>0</v>
      </c>
      <c r="O19" s="28">
        <f t="shared" si="2"/>
        <v>0</v>
      </c>
      <c r="P19" s="28">
        <f>VLOOKUP(B19,'Balancete Ano'!A$5:E$656,4,0)</f>
        <v>0</v>
      </c>
      <c r="Q19" s="28">
        <f>VLOOKUP(B19,'Balancete Ano'!A$5:E$656,5,0)</f>
        <v>0</v>
      </c>
      <c r="R19" s="28">
        <f t="shared" si="3"/>
        <v>0</v>
      </c>
      <c r="S19" s="28">
        <f t="shared" si="4"/>
        <v>0</v>
      </c>
      <c r="T19" s="28">
        <f t="shared" si="5"/>
        <v>0</v>
      </c>
      <c r="U19" s="28">
        <f t="shared" si="6"/>
        <v>0</v>
      </c>
      <c r="V19" s="28">
        <f t="shared" si="7"/>
        <v>0</v>
      </c>
      <c r="W19" s="28">
        <f t="shared" si="8"/>
        <v>0</v>
      </c>
      <c r="X19" s="102">
        <f t="shared" si="9"/>
        <v>1</v>
      </c>
    </row>
    <row r="20" spans="2:24">
      <c r="B20" s="96" t="s">
        <v>272</v>
      </c>
      <c r="C20" s="97" t="str">
        <f>VLOOKUP(B20,'Balancete Ano'!A$5:E$656,3,0)</f>
        <v>Adiantamentos por conta de vendas</v>
      </c>
      <c r="D20" s="98" t="s">
        <v>1248</v>
      </c>
      <c r="E20" s="98" t="s">
        <v>1252</v>
      </c>
      <c r="F20" s="98" t="s">
        <v>1249</v>
      </c>
      <c r="G20" s="99">
        <f t="shared" si="0"/>
        <v>0</v>
      </c>
      <c r="H20" s="100"/>
      <c r="I20" s="101">
        <f t="shared" si="1"/>
        <v>0</v>
      </c>
      <c r="M20" s="28">
        <f>VLOOKUP(B20,'Balancete ano anterior'!A$5:E$656,4,0)</f>
        <v>0</v>
      </c>
      <c r="N20" s="28">
        <f>VLOOKUP(B20,'Balancete ano anterior'!A$5:E$656,5,0)</f>
        <v>0</v>
      </c>
      <c r="O20" s="28">
        <f t="shared" si="2"/>
        <v>0</v>
      </c>
      <c r="P20" s="28">
        <f>VLOOKUP(B20,'Balancete Ano'!A$5:E$656,4,0)</f>
        <v>0</v>
      </c>
      <c r="Q20" s="28">
        <f>VLOOKUP(B20,'Balancete Ano'!A$5:E$656,5,0)</f>
        <v>0</v>
      </c>
      <c r="R20" s="28">
        <f t="shared" si="3"/>
        <v>0</v>
      </c>
      <c r="S20" s="28">
        <f t="shared" si="4"/>
        <v>0</v>
      </c>
      <c r="T20" s="28">
        <f t="shared" si="5"/>
        <v>0</v>
      </c>
      <c r="U20" s="28">
        <f t="shared" si="6"/>
        <v>0</v>
      </c>
      <c r="V20" s="28">
        <f t="shared" si="7"/>
        <v>0</v>
      </c>
      <c r="W20" s="28">
        <f t="shared" si="8"/>
        <v>0</v>
      </c>
      <c r="X20" s="102">
        <f t="shared" si="9"/>
        <v>1</v>
      </c>
    </row>
    <row r="21" spans="2:24">
      <c r="B21" s="96" t="s">
        <v>802</v>
      </c>
      <c r="C21" s="97" t="str">
        <f>VLOOKUP(B21,'Balancete Ano'!A$5:E$656,3,0)</f>
        <v>Dívidas incobráveis</v>
      </c>
      <c r="D21" s="98" t="s">
        <v>1248</v>
      </c>
      <c r="E21" s="98" t="s">
        <v>1252</v>
      </c>
      <c r="F21" s="98" t="s">
        <v>1251</v>
      </c>
      <c r="G21" s="99">
        <f t="shared" si="0"/>
        <v>0</v>
      </c>
      <c r="H21" s="100"/>
      <c r="I21" s="101">
        <f t="shared" si="1"/>
        <v>0</v>
      </c>
      <c r="M21" s="28">
        <f>VLOOKUP(B21,'Balancete ano anterior'!A$5:E$656,4,0)</f>
        <v>0</v>
      </c>
      <c r="N21" s="28">
        <f>VLOOKUP(B21,'Balancete ano anterior'!A$5:E$656,5,0)</f>
        <v>0</v>
      </c>
      <c r="O21" s="28">
        <f t="shared" si="2"/>
        <v>0</v>
      </c>
      <c r="P21" s="28">
        <f>VLOOKUP(B21,'Balancete Ano'!A$5:E$656,4,0)</f>
        <v>0</v>
      </c>
      <c r="Q21" s="28">
        <f>VLOOKUP(B21,'Balancete Ano'!A$5:E$656,5,0)</f>
        <v>0</v>
      </c>
      <c r="R21" s="28">
        <f t="shared" si="3"/>
        <v>0</v>
      </c>
      <c r="S21" s="28">
        <f t="shared" si="4"/>
        <v>0</v>
      </c>
      <c r="T21" s="28">
        <f t="shared" si="5"/>
        <v>0</v>
      </c>
      <c r="U21" s="28">
        <f t="shared" si="6"/>
        <v>0</v>
      </c>
      <c r="V21" s="28">
        <f t="shared" si="7"/>
        <v>0</v>
      </c>
      <c r="W21" s="28">
        <f t="shared" si="8"/>
        <v>0</v>
      </c>
      <c r="X21" s="102">
        <f t="shared" si="9"/>
        <v>1</v>
      </c>
    </row>
    <row r="22" spans="2:24">
      <c r="B22" s="114">
        <v>2433</v>
      </c>
      <c r="C22" s="104" t="str">
        <f>VLOOKUP(B22,EXTRA!$B$10:$D$49,2,0)</f>
        <v>I.V.A. - Liquidado</v>
      </c>
      <c r="D22" s="105"/>
      <c r="E22" s="106" t="s">
        <v>1252</v>
      </c>
      <c r="F22" s="105"/>
      <c r="G22" s="107">
        <f>VLOOKUP(B22,EXTRA!$B$10:$D$49,3,0)*X22</f>
        <v>0</v>
      </c>
      <c r="H22" s="100"/>
      <c r="I22" s="101">
        <f t="shared" si="1"/>
        <v>0</v>
      </c>
      <c r="M22" s="28" t="e">
        <f>VLOOKUP(B22,'Balancete ano anterior'!A$5:E$656,4,0)</f>
        <v>#N/A</v>
      </c>
      <c r="N22" s="28" t="e">
        <f>VLOOKUP(B22,'Balancete ano anterior'!A$5:E$656,5,0)</f>
        <v>#N/A</v>
      </c>
      <c r="O22" s="28" t="e">
        <f t="shared" si="2"/>
        <v>#N/A</v>
      </c>
      <c r="P22" s="28" t="e">
        <f>VLOOKUP(B22,'Balancete Ano'!A$5:E$656,4,0)</f>
        <v>#N/A</v>
      </c>
      <c r="Q22" s="28" t="e">
        <f>VLOOKUP(B22,'Balancete Ano'!A$5:E$656,5,0)</f>
        <v>#N/A</v>
      </c>
      <c r="R22" s="28" t="e">
        <f t="shared" si="3"/>
        <v>#N/A</v>
      </c>
      <c r="S22" s="28" t="e">
        <f t="shared" si="4"/>
        <v>#N/A</v>
      </c>
      <c r="T22" s="28">
        <f t="shared" si="5"/>
        <v>0</v>
      </c>
      <c r="U22" s="28">
        <f t="shared" si="6"/>
        <v>0</v>
      </c>
      <c r="V22" s="28">
        <f t="shared" si="7"/>
        <v>0</v>
      </c>
      <c r="W22" s="28">
        <f t="shared" si="8"/>
        <v>0</v>
      </c>
      <c r="X22" s="102">
        <f t="shared" si="9"/>
        <v>1</v>
      </c>
    </row>
    <row r="23" spans="2:24">
      <c r="B23" s="96"/>
      <c r="C23" s="97"/>
      <c r="D23" s="108"/>
      <c r="E23" s="98"/>
      <c r="F23" s="98"/>
      <c r="G23" s="109"/>
      <c r="H23" s="109"/>
      <c r="I23" s="101">
        <f t="shared" si="1"/>
        <v>0</v>
      </c>
      <c r="M23" s="28" t="e">
        <f>VLOOKUP(B23,'Balancete ano anterior'!A$5:E$656,4,0)</f>
        <v>#N/A</v>
      </c>
      <c r="N23" s="28" t="e">
        <f>VLOOKUP(B23,'Balancete ano anterior'!A$5:E$656,5,0)</f>
        <v>#N/A</v>
      </c>
      <c r="O23" s="28" t="e">
        <f t="shared" si="2"/>
        <v>#N/A</v>
      </c>
      <c r="P23" s="28" t="e">
        <f>VLOOKUP(B23,'Balancete Ano'!A$5:E$656,4,0)</f>
        <v>#N/A</v>
      </c>
      <c r="Q23" s="28" t="e">
        <f>VLOOKUP(B23,'Balancete Ano'!A$5:E$656,5,0)</f>
        <v>#N/A</v>
      </c>
      <c r="R23" s="28" t="e">
        <f t="shared" si="3"/>
        <v>#N/A</v>
      </c>
      <c r="S23" s="28" t="e">
        <f t="shared" si="4"/>
        <v>#N/A</v>
      </c>
      <c r="T23" s="28">
        <f t="shared" si="5"/>
        <v>0</v>
      </c>
      <c r="U23" s="28">
        <f t="shared" si="6"/>
        <v>0</v>
      </c>
      <c r="V23" s="28">
        <f t="shared" si="7"/>
        <v>0</v>
      </c>
      <c r="W23" s="28">
        <f t="shared" si="8"/>
        <v>0</v>
      </c>
      <c r="X23" s="102">
        <f t="shared" si="9"/>
        <v>1</v>
      </c>
    </row>
    <row r="24" spans="2:24">
      <c r="B24" s="96"/>
      <c r="C24" s="97"/>
      <c r="D24" s="108"/>
      <c r="E24" s="98"/>
      <c r="F24" s="98"/>
      <c r="G24" s="99"/>
      <c r="H24" s="109"/>
      <c r="I24" s="101">
        <f t="shared" si="1"/>
        <v>0</v>
      </c>
      <c r="M24" s="28" t="e">
        <f>VLOOKUP(B24,'Balancete ano anterior'!A$5:E$656,4,0)</f>
        <v>#N/A</v>
      </c>
      <c r="N24" s="28" t="e">
        <f>VLOOKUP(B24,'Balancete ano anterior'!A$5:E$656,5,0)</f>
        <v>#N/A</v>
      </c>
      <c r="O24" s="28" t="e">
        <f t="shared" si="2"/>
        <v>#N/A</v>
      </c>
      <c r="P24" s="28" t="e">
        <f>VLOOKUP(B24,'Balancete Ano'!A$5:E$656,4,0)</f>
        <v>#N/A</v>
      </c>
      <c r="Q24" s="28" t="e">
        <f>VLOOKUP(B24,'Balancete Ano'!A$5:E$656,5,0)</f>
        <v>#N/A</v>
      </c>
      <c r="R24" s="28" t="e">
        <f t="shared" si="3"/>
        <v>#N/A</v>
      </c>
      <c r="S24" s="28" t="e">
        <f t="shared" si="4"/>
        <v>#N/A</v>
      </c>
      <c r="T24" s="28">
        <f t="shared" si="5"/>
        <v>0</v>
      </c>
      <c r="U24" s="28">
        <f t="shared" si="6"/>
        <v>0</v>
      </c>
      <c r="V24" s="28">
        <f t="shared" si="7"/>
        <v>0</v>
      </c>
      <c r="W24" s="28">
        <f t="shared" si="8"/>
        <v>0</v>
      </c>
      <c r="X24" s="102">
        <f t="shared" si="9"/>
        <v>1</v>
      </c>
    </row>
    <row r="25" spans="2:24">
      <c r="B25" s="110"/>
      <c r="C25" s="54"/>
      <c r="D25" s="95"/>
      <c r="E25" s="95"/>
      <c r="F25" s="95"/>
      <c r="G25" s="111"/>
      <c r="H25" s="112" t="s">
        <v>1254</v>
      </c>
      <c r="I25" s="101">
        <f>SUM(I13:I24)</f>
        <v>0</v>
      </c>
      <c r="M25" s="28" t="e">
        <f>VLOOKUP(B25,'Balancete ano anterior'!A$5:E$656,4,0)</f>
        <v>#N/A</v>
      </c>
      <c r="N25" s="28" t="e">
        <f>VLOOKUP(B25,'Balancete ano anterior'!A$5:E$656,5,0)</f>
        <v>#N/A</v>
      </c>
      <c r="O25" s="28" t="e">
        <f t="shared" si="2"/>
        <v>#N/A</v>
      </c>
      <c r="P25" s="28" t="e">
        <f>VLOOKUP(B25,'Balancete Ano'!A$5:E$656,4,0)</f>
        <v>#N/A</v>
      </c>
      <c r="Q25" s="28" t="e">
        <f>VLOOKUP(B25,'Balancete Ano'!A$5:E$656,5,0)</f>
        <v>#N/A</v>
      </c>
      <c r="R25" s="28" t="e">
        <f t="shared" si="3"/>
        <v>#N/A</v>
      </c>
      <c r="S25" s="28" t="e">
        <f t="shared" si="4"/>
        <v>#N/A</v>
      </c>
      <c r="T25" s="28">
        <f t="shared" si="5"/>
        <v>0</v>
      </c>
      <c r="U25" s="28">
        <f t="shared" si="6"/>
        <v>0</v>
      </c>
      <c r="V25" s="28">
        <f t="shared" si="7"/>
        <v>0</v>
      </c>
      <c r="W25" s="28">
        <f t="shared" si="8"/>
        <v>0</v>
      </c>
      <c r="X25" s="102">
        <f t="shared" si="9"/>
        <v>1</v>
      </c>
    </row>
    <row r="26" spans="2:24">
      <c r="G26" s="28"/>
      <c r="H26" s="28"/>
      <c r="I26" s="28"/>
      <c r="M26" s="28" t="e">
        <f>VLOOKUP(B26,'Balancete ano anterior'!A$5:E$656,4,0)</f>
        <v>#N/A</v>
      </c>
      <c r="N26" s="28" t="e">
        <f>VLOOKUP(B26,'Balancete ano anterior'!A$5:E$656,5,0)</f>
        <v>#N/A</v>
      </c>
      <c r="O26" s="28" t="e">
        <f t="shared" si="2"/>
        <v>#N/A</v>
      </c>
      <c r="P26" s="28" t="e">
        <f>VLOOKUP(B26,'Balancete Ano'!A$5:E$656,4,0)</f>
        <v>#N/A</v>
      </c>
      <c r="Q26" s="28" t="e">
        <f>VLOOKUP(B26,'Balancete Ano'!A$5:E$656,5,0)</f>
        <v>#N/A</v>
      </c>
      <c r="R26" s="28" t="e">
        <f t="shared" si="3"/>
        <v>#N/A</v>
      </c>
      <c r="S26" s="28" t="e">
        <f t="shared" si="4"/>
        <v>#N/A</v>
      </c>
      <c r="T26" s="28">
        <f t="shared" si="5"/>
        <v>0</v>
      </c>
      <c r="U26" s="28">
        <f t="shared" si="6"/>
        <v>0</v>
      </c>
      <c r="V26" s="28">
        <f t="shared" si="7"/>
        <v>0</v>
      </c>
      <c r="W26" s="28">
        <f t="shared" si="8"/>
        <v>0</v>
      </c>
      <c r="X26" s="102">
        <f t="shared" si="9"/>
        <v>1</v>
      </c>
    </row>
    <row r="27" spans="2:24">
      <c r="B27" s="303" t="s">
        <v>1255</v>
      </c>
      <c r="C27" s="303"/>
      <c r="D27" s="303"/>
      <c r="E27" s="303"/>
      <c r="F27" s="303"/>
      <c r="G27" s="28"/>
      <c r="H27" s="28"/>
      <c r="I27" s="28"/>
      <c r="M27" s="28" t="e">
        <f>VLOOKUP(B27,'Balancete ano anterior'!A$5:E$656,4,0)</f>
        <v>#N/A</v>
      </c>
      <c r="N27" s="28" t="e">
        <f>VLOOKUP(B27,'Balancete ano anterior'!A$5:E$656,5,0)</f>
        <v>#N/A</v>
      </c>
      <c r="O27" s="28" t="e">
        <f t="shared" si="2"/>
        <v>#N/A</v>
      </c>
      <c r="P27" s="28" t="e">
        <f>VLOOKUP(B27,'Balancete Ano'!A$5:E$656,4,0)</f>
        <v>#N/A</v>
      </c>
      <c r="Q27" s="28" t="e">
        <f>VLOOKUP(B27,'Balancete Ano'!A$5:E$656,5,0)</f>
        <v>#N/A</v>
      </c>
      <c r="R27" s="28" t="e">
        <f t="shared" si="3"/>
        <v>#N/A</v>
      </c>
      <c r="S27" s="28" t="e">
        <f t="shared" si="4"/>
        <v>#N/A</v>
      </c>
      <c r="T27" s="28">
        <f t="shared" si="5"/>
        <v>0</v>
      </c>
      <c r="U27" s="28">
        <f t="shared" si="6"/>
        <v>0</v>
      </c>
      <c r="V27" s="28">
        <f t="shared" si="7"/>
        <v>0</v>
      </c>
      <c r="W27" s="28">
        <f t="shared" si="8"/>
        <v>0</v>
      </c>
      <c r="X27" s="102">
        <f t="shared" si="9"/>
        <v>1</v>
      </c>
    </row>
    <row r="28" spans="2:24">
      <c r="G28" s="28"/>
      <c r="H28" s="28"/>
      <c r="I28" s="28"/>
      <c r="M28" s="28" t="e">
        <f>VLOOKUP(B28,'Balancete ano anterior'!A$5:E$656,4,0)</f>
        <v>#N/A</v>
      </c>
      <c r="N28" s="28" t="e">
        <f>VLOOKUP(B28,'Balancete ano anterior'!A$5:E$656,5,0)</f>
        <v>#N/A</v>
      </c>
      <c r="O28" s="28" t="e">
        <f t="shared" si="2"/>
        <v>#N/A</v>
      </c>
      <c r="P28" s="28" t="e">
        <f>VLOOKUP(B28,'Balancete Ano'!A$5:E$656,4,0)</f>
        <v>#N/A</v>
      </c>
      <c r="Q28" s="28" t="e">
        <f>VLOOKUP(B28,'Balancete Ano'!A$5:E$656,5,0)</f>
        <v>#N/A</v>
      </c>
      <c r="R28" s="28" t="e">
        <f t="shared" si="3"/>
        <v>#N/A</v>
      </c>
      <c r="S28" s="28" t="e">
        <f t="shared" si="4"/>
        <v>#N/A</v>
      </c>
      <c r="T28" s="28">
        <f t="shared" si="5"/>
        <v>0</v>
      </c>
      <c r="U28" s="28">
        <f t="shared" si="6"/>
        <v>0</v>
      </c>
      <c r="V28" s="28">
        <f t="shared" si="7"/>
        <v>0</v>
      </c>
      <c r="W28" s="28">
        <f t="shared" si="8"/>
        <v>0</v>
      </c>
      <c r="X28" s="102">
        <f t="shared" si="9"/>
        <v>1</v>
      </c>
    </row>
    <row r="29" spans="2:24">
      <c r="B29" s="92" t="s">
        <v>5</v>
      </c>
      <c r="C29" s="92" t="s">
        <v>6</v>
      </c>
      <c r="D29" s="92" t="s">
        <v>1240</v>
      </c>
      <c r="E29" s="92" t="s">
        <v>1241</v>
      </c>
      <c r="F29" s="92" t="s">
        <v>1242</v>
      </c>
      <c r="G29" s="93" t="s">
        <v>1243</v>
      </c>
      <c r="H29" s="93" t="s">
        <v>1244</v>
      </c>
      <c r="I29" s="93" t="s">
        <v>1245</v>
      </c>
      <c r="M29" s="28" t="e">
        <f>VLOOKUP(B29,'Balancete ano anterior'!A$5:E$656,4,0)</f>
        <v>#N/A</v>
      </c>
      <c r="N29" s="28" t="e">
        <f>VLOOKUP(B29,'Balancete ano anterior'!A$5:E$656,5,0)</f>
        <v>#N/A</v>
      </c>
      <c r="O29" s="28" t="e">
        <f t="shared" si="2"/>
        <v>#N/A</v>
      </c>
      <c r="P29" s="28" t="e">
        <f>VLOOKUP(B29,'Balancete Ano'!A$5:E$656,4,0)</f>
        <v>#N/A</v>
      </c>
      <c r="Q29" s="28" t="e">
        <f>VLOOKUP(B29,'Balancete Ano'!A$5:E$656,5,0)</f>
        <v>#N/A</v>
      </c>
      <c r="R29" s="28" t="e">
        <f t="shared" si="3"/>
        <v>#N/A</v>
      </c>
      <c r="S29" s="28" t="e">
        <f t="shared" si="4"/>
        <v>#N/A</v>
      </c>
      <c r="T29" s="28">
        <f t="shared" si="5"/>
        <v>0</v>
      </c>
      <c r="U29" s="28">
        <f t="shared" si="6"/>
        <v>0</v>
      </c>
      <c r="V29" s="28">
        <f t="shared" si="7"/>
        <v>0</v>
      </c>
      <c r="W29" s="28">
        <f t="shared" si="8"/>
        <v>0</v>
      </c>
      <c r="X29" s="102">
        <f t="shared" si="9"/>
        <v>1</v>
      </c>
    </row>
    <row r="30" spans="2:24">
      <c r="G30" s="28"/>
      <c r="H30" s="28"/>
      <c r="I30" s="28"/>
      <c r="M30" s="28" t="e">
        <f>VLOOKUP(B30,'Balancete ano anterior'!A$5:E$656,4,0)</f>
        <v>#N/A</v>
      </c>
      <c r="N30" s="28" t="e">
        <f>VLOOKUP(B30,'Balancete ano anterior'!A$5:E$656,5,0)</f>
        <v>#N/A</v>
      </c>
      <c r="O30" s="28" t="e">
        <f t="shared" si="2"/>
        <v>#N/A</v>
      </c>
      <c r="P30" s="28" t="e">
        <f>VLOOKUP(B30,'Balancete Ano'!A$5:E$656,4,0)</f>
        <v>#N/A</v>
      </c>
      <c r="Q30" s="28" t="e">
        <f>VLOOKUP(B30,'Balancete Ano'!A$5:E$656,5,0)</f>
        <v>#N/A</v>
      </c>
      <c r="R30" s="28" t="e">
        <f t="shared" si="3"/>
        <v>#N/A</v>
      </c>
      <c r="S30" s="28" t="e">
        <f t="shared" si="4"/>
        <v>#N/A</v>
      </c>
      <c r="T30" s="28">
        <f t="shared" si="5"/>
        <v>0</v>
      </c>
      <c r="U30" s="28">
        <f t="shared" si="6"/>
        <v>0</v>
      </c>
      <c r="V30" s="28">
        <f t="shared" si="7"/>
        <v>0</v>
      </c>
      <c r="W30" s="28">
        <f t="shared" si="8"/>
        <v>0</v>
      </c>
      <c r="X30" s="102">
        <f t="shared" si="9"/>
        <v>1</v>
      </c>
    </row>
    <row r="31" spans="2:24">
      <c r="B31" s="113" t="s">
        <v>73</v>
      </c>
      <c r="C31" s="97" t="str">
        <f>VLOOKUP(B31,'Balancete Ano'!A$5:E$656,3,0)</f>
        <v>Fornecedores</v>
      </c>
      <c r="D31" s="98" t="s">
        <v>1248</v>
      </c>
      <c r="E31" s="98" t="s">
        <v>1253</v>
      </c>
      <c r="F31" s="98" t="s">
        <v>1249</v>
      </c>
      <c r="G31" s="99">
        <f t="shared" ref="G31:G37" si="10">W31</f>
        <v>0</v>
      </c>
      <c r="H31" s="100"/>
      <c r="I31" s="101">
        <f t="shared" ref="I31:I46" si="11">G31+H31</f>
        <v>0</v>
      </c>
      <c r="M31" s="28">
        <f>VLOOKUP(B31,'Balancete ano anterior'!A$5:E$656,4,0)</f>
        <v>0</v>
      </c>
      <c r="N31" s="28">
        <f>VLOOKUP(B31,'Balancete ano anterior'!A$5:E$656,5,0)</f>
        <v>0</v>
      </c>
      <c r="O31" s="28">
        <f t="shared" si="2"/>
        <v>0</v>
      </c>
      <c r="P31" s="28">
        <f>VLOOKUP(B31,'Balancete Ano'!A$5:E$656,4,0)</f>
        <v>0</v>
      </c>
      <c r="Q31" s="28">
        <f>VLOOKUP(B31,'Balancete Ano'!A$5:E$656,5,0)</f>
        <v>0</v>
      </c>
      <c r="R31" s="28">
        <f t="shared" si="3"/>
        <v>0</v>
      </c>
      <c r="S31" s="28">
        <f t="shared" si="4"/>
        <v>0</v>
      </c>
      <c r="T31" s="28">
        <f t="shared" si="5"/>
        <v>0</v>
      </c>
      <c r="U31" s="28">
        <f t="shared" si="6"/>
        <v>0</v>
      </c>
      <c r="V31" s="28">
        <f t="shared" si="7"/>
        <v>0</v>
      </c>
      <c r="W31" s="28">
        <f t="shared" si="8"/>
        <v>0</v>
      </c>
      <c r="X31" s="102">
        <f t="shared" si="9"/>
        <v>-1</v>
      </c>
    </row>
    <row r="32" spans="2:24">
      <c r="B32" s="113" t="s">
        <v>101</v>
      </c>
      <c r="C32" s="97" t="str">
        <f>VLOOKUP(B32,'Balancete Ano'!A$5:E$656,3,0)</f>
        <v>Perdas por imparidade acumuladas</v>
      </c>
      <c r="D32" s="98" t="s">
        <v>1248</v>
      </c>
      <c r="E32" s="98" t="s">
        <v>1253</v>
      </c>
      <c r="F32" s="98" t="s">
        <v>1249</v>
      </c>
      <c r="G32" s="99">
        <f t="shared" si="10"/>
        <v>0</v>
      </c>
      <c r="H32" s="100"/>
      <c r="I32" s="101">
        <f t="shared" si="11"/>
        <v>0</v>
      </c>
      <c r="M32" s="28">
        <f>VLOOKUP(B32,'Balancete ano anterior'!A$5:E$656,4,0)</f>
        <v>0</v>
      </c>
      <c r="N32" s="28">
        <f>VLOOKUP(B32,'Balancete ano anterior'!A$5:E$656,5,0)</f>
        <v>0</v>
      </c>
      <c r="O32" s="28">
        <f t="shared" si="2"/>
        <v>0</v>
      </c>
      <c r="P32" s="28">
        <f>VLOOKUP(B32,'Balancete Ano'!A$5:E$656,4,0)</f>
        <v>0</v>
      </c>
      <c r="Q32" s="28">
        <f>VLOOKUP(B32,'Balancete Ano'!A$5:E$656,5,0)</f>
        <v>0</v>
      </c>
      <c r="R32" s="28">
        <f t="shared" si="3"/>
        <v>0</v>
      </c>
      <c r="S32" s="28">
        <f t="shared" si="4"/>
        <v>0</v>
      </c>
      <c r="T32" s="28">
        <f t="shared" si="5"/>
        <v>0</v>
      </c>
      <c r="U32" s="28">
        <f t="shared" si="6"/>
        <v>0</v>
      </c>
      <c r="V32" s="28">
        <f t="shared" si="7"/>
        <v>0</v>
      </c>
      <c r="W32" s="28">
        <f t="shared" si="8"/>
        <v>0</v>
      </c>
      <c r="X32" s="102">
        <f t="shared" si="9"/>
        <v>-1</v>
      </c>
    </row>
    <row r="33" spans="2:24">
      <c r="B33" s="113" t="s">
        <v>307</v>
      </c>
      <c r="C33" s="97" t="str">
        <f>VLOOKUP(B33,'Balancete Ano'!A$5:E$656,3,0)</f>
        <v>Compras</v>
      </c>
      <c r="D33" s="98" t="s">
        <v>1248</v>
      </c>
      <c r="E33" s="98" t="s">
        <v>1253</v>
      </c>
      <c r="F33" s="98" t="s">
        <v>1251</v>
      </c>
      <c r="G33" s="99">
        <f t="shared" si="10"/>
        <v>0</v>
      </c>
      <c r="H33" s="100"/>
      <c r="I33" s="101">
        <f t="shared" si="11"/>
        <v>0</v>
      </c>
      <c r="M33" s="28">
        <f>VLOOKUP(B33,'Balancete ano anterior'!A$5:E$656,4,0)</f>
        <v>0</v>
      </c>
      <c r="N33" s="28">
        <f>VLOOKUP(B33,'Balancete ano anterior'!A$5:E$656,5,0)</f>
        <v>0</v>
      </c>
      <c r="O33" s="28">
        <f t="shared" si="2"/>
        <v>0</v>
      </c>
      <c r="P33" s="28">
        <f>VLOOKUP(B33,'Balancete Ano'!A$5:E$656,4,0)</f>
        <v>0</v>
      </c>
      <c r="Q33" s="28">
        <f>VLOOKUP(B33,'Balancete Ano'!A$5:E$656,5,0)</f>
        <v>0</v>
      </c>
      <c r="R33" s="28">
        <f t="shared" si="3"/>
        <v>0</v>
      </c>
      <c r="S33" s="28">
        <f t="shared" si="4"/>
        <v>0</v>
      </c>
      <c r="T33" s="28">
        <f t="shared" si="5"/>
        <v>0</v>
      </c>
      <c r="U33" s="28">
        <f t="shared" si="6"/>
        <v>0</v>
      </c>
      <c r="V33" s="28">
        <f t="shared" si="7"/>
        <v>0</v>
      </c>
      <c r="W33" s="28">
        <f t="shared" si="8"/>
        <v>0</v>
      </c>
      <c r="X33" s="102">
        <f t="shared" si="9"/>
        <v>-1</v>
      </c>
    </row>
    <row r="34" spans="2:24">
      <c r="B34" s="113" t="s">
        <v>636</v>
      </c>
      <c r="C34" s="97" t="str">
        <f>VLOOKUP(B34,'Balancete Ano'!A$5:E$656,3,0)</f>
        <v>Fornecimentos e serviços externos</v>
      </c>
      <c r="D34" s="98" t="s">
        <v>1248</v>
      </c>
      <c r="E34" s="98" t="s">
        <v>1253</v>
      </c>
      <c r="F34" s="98" t="s">
        <v>1251</v>
      </c>
      <c r="G34" s="99">
        <f t="shared" si="10"/>
        <v>0</v>
      </c>
      <c r="H34" s="100"/>
      <c r="I34" s="101">
        <f t="shared" si="11"/>
        <v>0</v>
      </c>
      <c r="M34" s="28">
        <f>VLOOKUP(B34,'Balancete ano anterior'!A$5:E$656,4,0)</f>
        <v>0</v>
      </c>
      <c r="N34" s="28">
        <f>VLOOKUP(B34,'Balancete ano anterior'!A$5:E$656,5,0)</f>
        <v>0</v>
      </c>
      <c r="O34" s="28">
        <f t="shared" si="2"/>
        <v>0</v>
      </c>
      <c r="P34" s="28">
        <f>VLOOKUP(B34,'Balancete Ano'!A$5:E$656,4,0)</f>
        <v>0</v>
      </c>
      <c r="Q34" s="28">
        <f>VLOOKUP(B34,'Balancete Ano'!A$5:E$656,5,0)</f>
        <v>0</v>
      </c>
      <c r="R34" s="28">
        <f t="shared" si="3"/>
        <v>0</v>
      </c>
      <c r="S34" s="28">
        <f t="shared" si="4"/>
        <v>0</v>
      </c>
      <c r="T34" s="28">
        <f t="shared" si="5"/>
        <v>0</v>
      </c>
      <c r="U34" s="28">
        <f t="shared" si="6"/>
        <v>0</v>
      </c>
      <c r="V34" s="28">
        <f t="shared" si="7"/>
        <v>0</v>
      </c>
      <c r="W34" s="28">
        <f t="shared" si="8"/>
        <v>0</v>
      </c>
      <c r="X34" s="102">
        <f t="shared" si="9"/>
        <v>-1</v>
      </c>
    </row>
    <row r="35" spans="2:24">
      <c r="B35" s="113" t="s">
        <v>413</v>
      </c>
      <c r="C35" s="97" t="str">
        <f>VLOOKUP(B35,'Balancete Ano'!A$5:E$656,3,0)</f>
        <v>Adiantamentos por conta de compras</v>
      </c>
      <c r="D35" s="98" t="s">
        <v>1248</v>
      </c>
      <c r="E35" s="98" t="s">
        <v>1253</v>
      </c>
      <c r="F35" s="98" t="s">
        <v>1249</v>
      </c>
      <c r="G35" s="99">
        <f t="shared" si="10"/>
        <v>0</v>
      </c>
      <c r="H35" s="100"/>
      <c r="I35" s="101">
        <f t="shared" si="11"/>
        <v>0</v>
      </c>
      <c r="M35" s="28">
        <f>VLOOKUP(B35,'Balancete ano anterior'!A$5:E$656,4,0)</f>
        <v>0</v>
      </c>
      <c r="N35" s="28">
        <f>VLOOKUP(B35,'Balancete ano anterior'!A$5:E$656,5,0)</f>
        <v>0</v>
      </c>
      <c r="O35" s="28">
        <f t="shared" si="2"/>
        <v>0</v>
      </c>
      <c r="P35" s="28">
        <f>VLOOKUP(B35,'Balancete Ano'!A$5:E$656,4,0)</f>
        <v>0</v>
      </c>
      <c r="Q35" s="28">
        <f>VLOOKUP(B35,'Balancete Ano'!A$5:E$656,5,0)</f>
        <v>0</v>
      </c>
      <c r="R35" s="28">
        <f t="shared" si="3"/>
        <v>0</v>
      </c>
      <c r="S35" s="28">
        <f t="shared" si="4"/>
        <v>0</v>
      </c>
      <c r="T35" s="28">
        <f t="shared" si="5"/>
        <v>0</v>
      </c>
      <c r="U35" s="28">
        <f t="shared" si="6"/>
        <v>0</v>
      </c>
      <c r="V35" s="28">
        <f t="shared" si="7"/>
        <v>0</v>
      </c>
      <c r="W35" s="28">
        <f t="shared" si="8"/>
        <v>0</v>
      </c>
      <c r="X35" s="102">
        <f t="shared" si="9"/>
        <v>-1</v>
      </c>
    </row>
    <row r="36" spans="2:24">
      <c r="B36" s="113" t="s">
        <v>254</v>
      </c>
      <c r="C36" s="97" t="str">
        <f>VLOOKUP(B36,'Balancete Ano'!A$5:E$656,3,0)</f>
        <v>Seguros a Liquidar</v>
      </c>
      <c r="D36" s="98" t="s">
        <v>1248</v>
      </c>
      <c r="E36" s="98" t="s">
        <v>1253</v>
      </c>
      <c r="F36" s="98" t="s">
        <v>1249</v>
      </c>
      <c r="G36" s="99">
        <f t="shared" si="10"/>
        <v>0</v>
      </c>
      <c r="H36" s="100"/>
      <c r="I36" s="101">
        <f t="shared" si="11"/>
        <v>0</v>
      </c>
      <c r="M36" s="28">
        <f>VLOOKUP(B36,'Balancete ano anterior'!A$5:E$656,4,0)</f>
        <v>0</v>
      </c>
      <c r="N36" s="28">
        <f>VLOOKUP(B36,'Balancete ano anterior'!A$5:E$656,5,0)</f>
        <v>0</v>
      </c>
      <c r="O36" s="28">
        <f t="shared" si="2"/>
        <v>0</v>
      </c>
      <c r="P36" s="28">
        <f>VLOOKUP(B36,'Balancete Ano'!A$5:E$656,4,0)</f>
        <v>0</v>
      </c>
      <c r="Q36" s="28">
        <f>VLOOKUP(B36,'Balancete Ano'!A$5:E$656,5,0)</f>
        <v>0</v>
      </c>
      <c r="R36" s="28">
        <f t="shared" si="3"/>
        <v>0</v>
      </c>
      <c r="S36" s="28">
        <f t="shared" si="4"/>
        <v>0</v>
      </c>
      <c r="T36" s="28">
        <f t="shared" si="5"/>
        <v>0</v>
      </c>
      <c r="U36" s="28">
        <f t="shared" si="6"/>
        <v>0</v>
      </c>
      <c r="V36" s="28">
        <f t="shared" si="7"/>
        <v>0</v>
      </c>
      <c r="W36" s="28">
        <f t="shared" si="8"/>
        <v>0</v>
      </c>
      <c r="X36" s="102">
        <f t="shared" si="9"/>
        <v>-1</v>
      </c>
    </row>
    <row r="37" spans="2:24">
      <c r="B37" s="113" t="s">
        <v>1017</v>
      </c>
      <c r="C37" s="97" t="str">
        <f>VLOOKUP(B37,'Balancete Ano'!A$5:E$656,3,0)</f>
        <v>Descontos de pronto pagamento obtidos</v>
      </c>
      <c r="D37" s="98" t="s">
        <v>1248</v>
      </c>
      <c r="E37" s="98" t="s">
        <v>1253</v>
      </c>
      <c r="F37" s="98" t="s">
        <v>1251</v>
      </c>
      <c r="G37" s="99">
        <f t="shared" si="10"/>
        <v>0</v>
      </c>
      <c r="H37" s="100"/>
      <c r="I37" s="101">
        <f t="shared" si="11"/>
        <v>0</v>
      </c>
      <c r="M37" s="28">
        <f>VLOOKUP(B37,'Balancete ano anterior'!A$5:E$656,4,0)</f>
        <v>0</v>
      </c>
      <c r="N37" s="28">
        <f>VLOOKUP(B37,'Balancete ano anterior'!A$5:E$656,5,0)</f>
        <v>0</v>
      </c>
      <c r="O37" s="28">
        <f t="shared" si="2"/>
        <v>0</v>
      </c>
      <c r="P37" s="28">
        <f>VLOOKUP(B37,'Balancete Ano'!A$5:E$656,4,0)</f>
        <v>0</v>
      </c>
      <c r="Q37" s="28">
        <f>VLOOKUP(B37,'Balancete Ano'!A$5:E$656,5,0)</f>
        <v>0</v>
      </c>
      <c r="R37" s="28">
        <f t="shared" si="3"/>
        <v>0</v>
      </c>
      <c r="S37" s="28">
        <f t="shared" si="4"/>
        <v>0</v>
      </c>
      <c r="T37" s="28">
        <f t="shared" si="5"/>
        <v>0</v>
      </c>
      <c r="U37" s="28">
        <f t="shared" si="6"/>
        <v>0</v>
      </c>
      <c r="V37" s="28">
        <f t="shared" si="7"/>
        <v>0</v>
      </c>
      <c r="W37" s="28">
        <f t="shared" si="8"/>
        <v>0</v>
      </c>
      <c r="X37" s="102">
        <f t="shared" si="9"/>
        <v>-1</v>
      </c>
    </row>
    <row r="38" spans="2:24">
      <c r="B38" s="114">
        <v>24321</v>
      </c>
      <c r="C38" s="104" t="str">
        <f>VLOOKUP(B38,EXTRA!$B$10:$D$49,2,0)</f>
        <v>Iva dedutivel - Existências</v>
      </c>
      <c r="D38" s="105"/>
      <c r="E38" s="106" t="s">
        <v>1252</v>
      </c>
      <c r="F38" s="105"/>
      <c r="G38" s="107">
        <f>VLOOKUP(B38,EXTRA!$B$10:$D$49,3,0)*X38</f>
        <v>0</v>
      </c>
      <c r="H38" s="100"/>
      <c r="I38" s="101">
        <f t="shared" si="11"/>
        <v>0</v>
      </c>
      <c r="M38" s="28" t="e">
        <f>VLOOKUP(B38,'Balancete ano anterior'!A$5:E$656,4,0)</f>
        <v>#N/A</v>
      </c>
      <c r="N38" s="28" t="e">
        <f>VLOOKUP(B38,'Balancete ano anterior'!A$5:E$656,5,0)</f>
        <v>#N/A</v>
      </c>
      <c r="O38" s="28" t="e">
        <f t="shared" si="2"/>
        <v>#N/A</v>
      </c>
      <c r="P38" s="28" t="e">
        <f>VLOOKUP(B38,'Balancete Ano'!A$5:E$656,4,0)</f>
        <v>#N/A</v>
      </c>
      <c r="Q38" s="28" t="e">
        <f>VLOOKUP(B38,'Balancete Ano'!A$5:E$656,5,0)</f>
        <v>#N/A</v>
      </c>
      <c r="R38" s="28" t="e">
        <f t="shared" si="3"/>
        <v>#N/A</v>
      </c>
      <c r="S38" s="28" t="e">
        <f t="shared" si="4"/>
        <v>#N/A</v>
      </c>
      <c r="T38" s="28">
        <f t="shared" si="5"/>
        <v>0</v>
      </c>
      <c r="U38" s="28">
        <f t="shared" si="6"/>
        <v>0</v>
      </c>
      <c r="V38" s="28">
        <f t="shared" si="7"/>
        <v>0</v>
      </c>
      <c r="W38" s="28">
        <f t="shared" si="8"/>
        <v>0</v>
      </c>
      <c r="X38" s="102">
        <f t="shared" si="9"/>
        <v>1</v>
      </c>
    </row>
    <row r="39" spans="2:24">
      <c r="B39" s="114">
        <v>24323</v>
      </c>
      <c r="C39" s="104" t="str">
        <f>VLOOKUP(B39,EXTRA!$B$10:$D$49,2,0)</f>
        <v>Iva dedutivel - Outros bens e serviços</v>
      </c>
      <c r="D39" s="105"/>
      <c r="E39" s="106" t="s">
        <v>1252</v>
      </c>
      <c r="F39" s="105"/>
      <c r="G39" s="107">
        <f>VLOOKUP(B39,EXTRA!$B$10:$D$49,3,0)*X39</f>
        <v>0</v>
      </c>
      <c r="H39" s="100"/>
      <c r="I39" s="101">
        <f t="shared" si="11"/>
        <v>0</v>
      </c>
      <c r="M39" s="28" t="e">
        <f>VLOOKUP(B39,'Balancete ano anterior'!A$5:E$656,4,0)</f>
        <v>#N/A</v>
      </c>
      <c r="N39" s="28" t="e">
        <f>VLOOKUP(B39,'Balancete ano anterior'!A$5:E$656,5,0)</f>
        <v>#N/A</v>
      </c>
      <c r="O39" s="28" t="e">
        <f t="shared" si="2"/>
        <v>#N/A</v>
      </c>
      <c r="P39" s="28" t="e">
        <f>VLOOKUP(B39,'Balancete Ano'!A$5:E$656,4,0)</f>
        <v>#N/A</v>
      </c>
      <c r="Q39" s="28" t="e">
        <f>VLOOKUP(B39,'Balancete Ano'!A$5:E$656,5,0)</f>
        <v>#N/A</v>
      </c>
      <c r="R39" s="28" t="e">
        <f t="shared" si="3"/>
        <v>#N/A</v>
      </c>
      <c r="S39" s="28" t="e">
        <f t="shared" si="4"/>
        <v>#N/A</v>
      </c>
      <c r="T39" s="28">
        <f t="shared" si="5"/>
        <v>0</v>
      </c>
      <c r="U39" s="28">
        <f t="shared" si="6"/>
        <v>0</v>
      </c>
      <c r="V39" s="28">
        <f t="shared" si="7"/>
        <v>0</v>
      </c>
      <c r="W39" s="28">
        <f t="shared" si="8"/>
        <v>0</v>
      </c>
      <c r="X39" s="102">
        <f t="shared" si="9"/>
        <v>1</v>
      </c>
    </row>
    <row r="40" spans="2:24">
      <c r="B40" s="113"/>
      <c r="C40" s="115"/>
      <c r="D40" s="98"/>
      <c r="E40" s="98"/>
      <c r="F40" s="98"/>
      <c r="G40" s="99"/>
      <c r="H40" s="109"/>
      <c r="I40" s="101">
        <f t="shared" si="11"/>
        <v>0</v>
      </c>
      <c r="M40" s="28" t="e">
        <f>VLOOKUP(B40,'Balancete ano anterior'!A$5:E$656,4,0)</f>
        <v>#N/A</v>
      </c>
      <c r="N40" s="28" t="e">
        <f>VLOOKUP(B40,'Balancete ano anterior'!A$5:E$656,5,0)</f>
        <v>#N/A</v>
      </c>
      <c r="O40" s="28" t="e">
        <f t="shared" si="2"/>
        <v>#N/A</v>
      </c>
      <c r="P40" s="28" t="e">
        <f>VLOOKUP(B40,'Balancete Ano'!A$5:E$656,4,0)</f>
        <v>#N/A</v>
      </c>
      <c r="Q40" s="28" t="e">
        <f>VLOOKUP(B40,'Balancete Ano'!A$5:E$656,5,0)</f>
        <v>#N/A</v>
      </c>
      <c r="R40" s="28" t="e">
        <f t="shared" si="3"/>
        <v>#N/A</v>
      </c>
      <c r="S40" s="28" t="e">
        <f t="shared" si="4"/>
        <v>#N/A</v>
      </c>
      <c r="T40" s="28">
        <f t="shared" si="5"/>
        <v>0</v>
      </c>
      <c r="U40" s="28">
        <f t="shared" si="6"/>
        <v>0</v>
      </c>
      <c r="V40" s="28">
        <f t="shared" si="7"/>
        <v>0</v>
      </c>
      <c r="W40" s="28">
        <f t="shared" si="8"/>
        <v>0</v>
      </c>
      <c r="X40" s="102">
        <f t="shared" si="9"/>
        <v>1</v>
      </c>
    </row>
    <row r="41" spans="2:24">
      <c r="B41" s="113"/>
      <c r="C41" s="115"/>
      <c r="D41" s="98"/>
      <c r="E41" s="98"/>
      <c r="F41" s="98"/>
      <c r="G41" s="99"/>
      <c r="H41" s="109"/>
      <c r="I41" s="101">
        <f t="shared" si="11"/>
        <v>0</v>
      </c>
      <c r="M41" s="28" t="e">
        <f>VLOOKUP(B41,'Balancete ano anterior'!A$5:E$656,4,0)</f>
        <v>#N/A</v>
      </c>
      <c r="N41" s="28" t="e">
        <f>VLOOKUP(B41,'Balancete ano anterior'!A$5:E$656,5,0)</f>
        <v>#N/A</v>
      </c>
      <c r="O41" s="28" t="e">
        <f t="shared" si="2"/>
        <v>#N/A</v>
      </c>
      <c r="P41" s="28" t="e">
        <f>VLOOKUP(B41,'Balancete Ano'!A$5:E$656,4,0)</f>
        <v>#N/A</v>
      </c>
      <c r="Q41" s="28" t="e">
        <f>VLOOKUP(B41,'Balancete Ano'!A$5:E$656,5,0)</f>
        <v>#N/A</v>
      </c>
      <c r="R41" s="28" t="e">
        <f t="shared" si="3"/>
        <v>#N/A</v>
      </c>
      <c r="S41" s="28" t="e">
        <f t="shared" si="4"/>
        <v>#N/A</v>
      </c>
      <c r="T41" s="28">
        <f t="shared" si="5"/>
        <v>0</v>
      </c>
      <c r="U41" s="28">
        <f t="shared" si="6"/>
        <v>0</v>
      </c>
      <c r="V41" s="28">
        <f t="shared" si="7"/>
        <v>0</v>
      </c>
      <c r="W41" s="28">
        <f t="shared" si="8"/>
        <v>0</v>
      </c>
      <c r="X41" s="102">
        <f t="shared" si="9"/>
        <v>1</v>
      </c>
    </row>
    <row r="42" spans="2:24">
      <c r="B42" s="113"/>
      <c r="C42" s="116"/>
      <c r="D42" s="98"/>
      <c r="E42" s="98"/>
      <c r="F42" s="98"/>
      <c r="G42" s="99"/>
      <c r="H42" s="109"/>
      <c r="I42" s="101">
        <f t="shared" si="11"/>
        <v>0</v>
      </c>
      <c r="M42" s="28" t="e">
        <f>VLOOKUP(B42,'Balancete ano anterior'!A$5:E$656,4,0)</f>
        <v>#N/A</v>
      </c>
      <c r="N42" s="28" t="e">
        <f>VLOOKUP(B42,'Balancete ano anterior'!A$5:E$656,5,0)</f>
        <v>#N/A</v>
      </c>
      <c r="O42" s="28" t="e">
        <f t="shared" si="2"/>
        <v>#N/A</v>
      </c>
      <c r="P42" s="28" t="e">
        <f>VLOOKUP(B42,'Balancete Ano'!A$5:E$656,4,0)</f>
        <v>#N/A</v>
      </c>
      <c r="Q42" s="28" t="e">
        <f>VLOOKUP(B42,'Balancete Ano'!A$5:E$656,5,0)</f>
        <v>#N/A</v>
      </c>
      <c r="R42" s="28" t="e">
        <f t="shared" si="3"/>
        <v>#N/A</v>
      </c>
      <c r="S42" s="28" t="e">
        <f t="shared" si="4"/>
        <v>#N/A</v>
      </c>
      <c r="T42" s="28">
        <f t="shared" si="5"/>
        <v>0</v>
      </c>
      <c r="U42" s="28">
        <f t="shared" si="6"/>
        <v>0</v>
      </c>
      <c r="V42" s="28">
        <f t="shared" si="7"/>
        <v>0</v>
      </c>
      <c r="W42" s="28">
        <f t="shared" si="8"/>
        <v>0</v>
      </c>
      <c r="X42" s="102">
        <f t="shared" si="9"/>
        <v>1</v>
      </c>
    </row>
    <row r="43" spans="2:24">
      <c r="B43" s="113"/>
      <c r="C43" s="116"/>
      <c r="D43" s="98"/>
      <c r="E43" s="98"/>
      <c r="F43" s="98"/>
      <c r="G43" s="99"/>
      <c r="H43" s="109"/>
      <c r="I43" s="101">
        <f t="shared" si="11"/>
        <v>0</v>
      </c>
      <c r="M43" s="28" t="e">
        <f>VLOOKUP(B43,'Balancete ano anterior'!A$5:E$656,4,0)</f>
        <v>#N/A</v>
      </c>
      <c r="N43" s="28" t="e">
        <f>VLOOKUP(B43,'Balancete ano anterior'!A$5:E$656,5,0)</f>
        <v>#N/A</v>
      </c>
      <c r="O43" s="28" t="e">
        <f t="shared" si="2"/>
        <v>#N/A</v>
      </c>
      <c r="P43" s="28" t="e">
        <f>VLOOKUP(B43,'Balancete Ano'!A$5:E$656,4,0)</f>
        <v>#N/A</v>
      </c>
      <c r="Q43" s="28" t="e">
        <f>VLOOKUP(B43,'Balancete Ano'!A$5:E$656,5,0)</f>
        <v>#N/A</v>
      </c>
      <c r="R43" s="28" t="e">
        <f t="shared" si="3"/>
        <v>#N/A</v>
      </c>
      <c r="S43" s="28" t="e">
        <f t="shared" si="4"/>
        <v>#N/A</v>
      </c>
      <c r="T43" s="28">
        <f t="shared" si="5"/>
        <v>0</v>
      </c>
      <c r="U43" s="28">
        <f t="shared" si="6"/>
        <v>0</v>
      </c>
      <c r="V43" s="28">
        <f t="shared" si="7"/>
        <v>0</v>
      </c>
      <c r="W43" s="28">
        <f t="shared" si="8"/>
        <v>0</v>
      </c>
      <c r="X43" s="102">
        <f t="shared" si="9"/>
        <v>1</v>
      </c>
    </row>
    <row r="44" spans="2:24">
      <c r="B44" s="113"/>
      <c r="C44" s="116"/>
      <c r="D44" s="98"/>
      <c r="E44" s="98"/>
      <c r="F44" s="98"/>
      <c r="G44" s="99"/>
      <c r="H44" s="109"/>
      <c r="I44" s="101">
        <f t="shared" si="11"/>
        <v>0</v>
      </c>
      <c r="M44" s="28" t="e">
        <f>VLOOKUP(B44,'Balancete ano anterior'!A$5:E$656,4,0)</f>
        <v>#N/A</v>
      </c>
      <c r="N44" s="28" t="e">
        <f>VLOOKUP(B44,'Balancete ano anterior'!A$5:E$656,5,0)</f>
        <v>#N/A</v>
      </c>
      <c r="O44" s="28" t="e">
        <f t="shared" si="2"/>
        <v>#N/A</v>
      </c>
      <c r="P44" s="28" t="e">
        <f>VLOOKUP(B44,'Balancete Ano'!A$5:E$656,4,0)</f>
        <v>#N/A</v>
      </c>
      <c r="Q44" s="28" t="e">
        <f>VLOOKUP(B44,'Balancete Ano'!A$5:E$656,5,0)</f>
        <v>#N/A</v>
      </c>
      <c r="R44" s="28" t="e">
        <f t="shared" si="3"/>
        <v>#N/A</v>
      </c>
      <c r="S44" s="28" t="e">
        <f t="shared" si="4"/>
        <v>#N/A</v>
      </c>
      <c r="T44" s="28">
        <f t="shared" si="5"/>
        <v>0</v>
      </c>
      <c r="U44" s="28">
        <f t="shared" si="6"/>
        <v>0</v>
      </c>
      <c r="V44" s="28">
        <f t="shared" si="7"/>
        <v>0</v>
      </c>
      <c r="W44" s="28">
        <f t="shared" si="8"/>
        <v>0</v>
      </c>
      <c r="X44" s="102">
        <f t="shared" si="9"/>
        <v>1</v>
      </c>
    </row>
    <row r="45" spans="2:24">
      <c r="B45" s="113"/>
      <c r="C45" s="116"/>
      <c r="D45" s="98"/>
      <c r="E45" s="98"/>
      <c r="F45" s="98"/>
      <c r="G45" s="99"/>
      <c r="H45" s="109"/>
      <c r="I45" s="101">
        <f t="shared" si="11"/>
        <v>0</v>
      </c>
      <c r="M45" s="28" t="e">
        <f>VLOOKUP(B45,'Balancete ano anterior'!A$5:E$656,4,0)</f>
        <v>#N/A</v>
      </c>
      <c r="N45" s="28" t="e">
        <f>VLOOKUP(B45,'Balancete ano anterior'!A$5:E$656,5,0)</f>
        <v>#N/A</v>
      </c>
      <c r="O45" s="28" t="e">
        <f t="shared" ref="O45:O76" si="12">-(M45-N45)</f>
        <v>#N/A</v>
      </c>
      <c r="P45" s="28" t="e">
        <f>VLOOKUP(B45,'Balancete Ano'!A$5:E$656,4,0)</f>
        <v>#N/A</v>
      </c>
      <c r="Q45" s="28" t="e">
        <f>VLOOKUP(B45,'Balancete Ano'!A$5:E$656,5,0)</f>
        <v>#N/A</v>
      </c>
      <c r="R45" s="28" t="e">
        <f t="shared" ref="R45:R76" si="13">-(P45-Q45)</f>
        <v>#N/A</v>
      </c>
      <c r="S45" s="28" t="e">
        <f t="shared" ref="S45:S76" si="14">R45-O45</f>
        <v>#N/A</v>
      </c>
      <c r="T45" s="28">
        <f t="shared" ref="T45:T76" si="15">IF(AND(F45="I",D45="SD"),M45,IF(AND(F45="I",D45="SC"),N45,IF(AND(F45="I",D45="SL"),O45,0)))</f>
        <v>0</v>
      </c>
      <c r="U45" s="28">
        <f t="shared" ref="U45:U76" si="16">IF(AND(F45="F",D45="SD"),P45,IF(AND(F45="F",D45="SC"),Q45,IF(AND(F45="F",D45="SL"),R45,0)))</f>
        <v>0</v>
      </c>
      <c r="V45" s="28">
        <f t="shared" ref="V45:V76" si="17">IF(AND(F45="V",D45="SL"),S45,0)</f>
        <v>0</v>
      </c>
      <c r="W45" s="28">
        <f t="shared" ref="W45:W76" si="18">SUM(T45:V45)*X45</f>
        <v>0</v>
      </c>
      <c r="X45" s="102">
        <f t="shared" ref="X45:X76" si="19">IF(E45="-",-1,1)</f>
        <v>1</v>
      </c>
    </row>
    <row r="46" spans="2:24">
      <c r="B46" s="113"/>
      <c r="C46" s="116"/>
      <c r="D46" s="98"/>
      <c r="E46" s="98"/>
      <c r="F46" s="98"/>
      <c r="G46" s="99"/>
      <c r="H46" s="109"/>
      <c r="I46" s="101">
        <f t="shared" si="11"/>
        <v>0</v>
      </c>
      <c r="M46" s="28" t="e">
        <f>VLOOKUP(B46,'Balancete ano anterior'!A$5:E$656,4,0)</f>
        <v>#N/A</v>
      </c>
      <c r="N46" s="28" t="e">
        <f>VLOOKUP(B46,'Balancete ano anterior'!A$5:E$656,5,0)</f>
        <v>#N/A</v>
      </c>
      <c r="O46" s="28" t="e">
        <f t="shared" si="12"/>
        <v>#N/A</v>
      </c>
      <c r="P46" s="28" t="e">
        <f>VLOOKUP(B46,'Balancete Ano'!A$5:E$656,4,0)</f>
        <v>#N/A</v>
      </c>
      <c r="Q46" s="28" t="e">
        <f>VLOOKUP(B46,'Balancete Ano'!A$5:E$656,5,0)</f>
        <v>#N/A</v>
      </c>
      <c r="R46" s="28" t="e">
        <f t="shared" si="13"/>
        <v>#N/A</v>
      </c>
      <c r="S46" s="28" t="e">
        <f t="shared" si="14"/>
        <v>#N/A</v>
      </c>
      <c r="T46" s="28">
        <f t="shared" si="15"/>
        <v>0</v>
      </c>
      <c r="U46" s="28">
        <f t="shared" si="16"/>
        <v>0</v>
      </c>
      <c r="V46" s="28">
        <f t="shared" si="17"/>
        <v>0</v>
      </c>
      <c r="W46" s="28">
        <f t="shared" si="18"/>
        <v>0</v>
      </c>
      <c r="X46" s="102">
        <f t="shared" si="19"/>
        <v>1</v>
      </c>
    </row>
    <row r="47" spans="2:24">
      <c r="B47" s="54"/>
      <c r="C47" s="54"/>
      <c r="D47" s="54"/>
      <c r="E47" s="54"/>
      <c r="F47" s="54"/>
      <c r="G47" s="111"/>
      <c r="H47" s="112" t="s">
        <v>1254</v>
      </c>
      <c r="I47" s="117">
        <f>SUM(I31:I46)</f>
        <v>0</v>
      </c>
      <c r="M47" s="28" t="e">
        <f>VLOOKUP(B47,'Balancete ano anterior'!A$5:E$656,4,0)</f>
        <v>#N/A</v>
      </c>
      <c r="N47" s="28" t="e">
        <f>VLOOKUP(B47,'Balancete ano anterior'!A$5:E$656,5,0)</f>
        <v>#N/A</v>
      </c>
      <c r="O47" s="28" t="e">
        <f t="shared" si="12"/>
        <v>#N/A</v>
      </c>
      <c r="P47" s="28" t="e">
        <f>VLOOKUP(B47,'Balancete Ano'!A$5:E$656,4,0)</f>
        <v>#N/A</v>
      </c>
      <c r="Q47" s="28" t="e">
        <f>VLOOKUP(B47,'Balancete Ano'!A$5:E$656,5,0)</f>
        <v>#N/A</v>
      </c>
      <c r="R47" s="28" t="e">
        <f t="shared" si="13"/>
        <v>#N/A</v>
      </c>
      <c r="S47" s="28" t="e">
        <f t="shared" si="14"/>
        <v>#N/A</v>
      </c>
      <c r="T47" s="28">
        <f t="shared" si="15"/>
        <v>0</v>
      </c>
      <c r="U47" s="28">
        <f t="shared" si="16"/>
        <v>0</v>
      </c>
      <c r="V47" s="28">
        <f t="shared" si="17"/>
        <v>0</v>
      </c>
      <c r="W47" s="28">
        <f t="shared" si="18"/>
        <v>0</v>
      </c>
      <c r="X47" s="102">
        <f t="shared" si="19"/>
        <v>1</v>
      </c>
    </row>
    <row r="48" spans="2:24">
      <c r="G48" s="28"/>
      <c r="H48" s="28"/>
      <c r="I48" s="28"/>
      <c r="M48" s="28" t="e">
        <f>VLOOKUP(B48,'Balancete ano anterior'!A$5:E$656,4,0)</f>
        <v>#N/A</v>
      </c>
      <c r="N48" s="28" t="e">
        <f>VLOOKUP(B48,'Balancete ano anterior'!A$5:E$656,5,0)</f>
        <v>#N/A</v>
      </c>
      <c r="O48" s="28" t="e">
        <f t="shared" si="12"/>
        <v>#N/A</v>
      </c>
      <c r="P48" s="28" t="e">
        <f>VLOOKUP(B48,'Balancete Ano'!A$5:E$656,4,0)</f>
        <v>#N/A</v>
      </c>
      <c r="Q48" s="28" t="e">
        <f>VLOOKUP(B48,'Balancete Ano'!A$5:E$656,5,0)</f>
        <v>#N/A</v>
      </c>
      <c r="R48" s="28" t="e">
        <f t="shared" si="13"/>
        <v>#N/A</v>
      </c>
      <c r="S48" s="28" t="e">
        <f t="shared" si="14"/>
        <v>#N/A</v>
      </c>
      <c r="T48" s="28">
        <f t="shared" si="15"/>
        <v>0</v>
      </c>
      <c r="U48" s="28">
        <f t="shared" si="16"/>
        <v>0</v>
      </c>
      <c r="V48" s="28">
        <f t="shared" si="17"/>
        <v>0</v>
      </c>
      <c r="W48" s="28">
        <f t="shared" si="18"/>
        <v>0</v>
      </c>
      <c r="X48" s="102">
        <f t="shared" si="19"/>
        <v>1</v>
      </c>
    </row>
    <row r="49" spans="2:24">
      <c r="B49" s="303" t="s">
        <v>1178</v>
      </c>
      <c r="C49" s="303"/>
      <c r="D49" s="303"/>
      <c r="E49" s="303"/>
      <c r="F49" s="303"/>
      <c r="G49" s="28"/>
      <c r="H49" s="28"/>
      <c r="I49" s="28"/>
      <c r="M49" s="28" t="e">
        <f>VLOOKUP(B49,'Balancete ano anterior'!A$5:E$656,4,0)</f>
        <v>#N/A</v>
      </c>
      <c r="N49" s="28" t="e">
        <f>VLOOKUP(B49,'Balancete ano anterior'!A$5:E$656,5,0)</f>
        <v>#N/A</v>
      </c>
      <c r="O49" s="28" t="e">
        <f t="shared" si="12"/>
        <v>#N/A</v>
      </c>
      <c r="P49" s="28" t="e">
        <f>VLOOKUP(B49,'Balancete Ano'!A$5:E$656,4,0)</f>
        <v>#N/A</v>
      </c>
      <c r="Q49" s="28" t="e">
        <f>VLOOKUP(B49,'Balancete Ano'!A$5:E$656,5,0)</f>
        <v>#N/A</v>
      </c>
      <c r="R49" s="28" t="e">
        <f t="shared" si="13"/>
        <v>#N/A</v>
      </c>
      <c r="S49" s="28" t="e">
        <f t="shared" si="14"/>
        <v>#N/A</v>
      </c>
      <c r="T49" s="28">
        <f t="shared" si="15"/>
        <v>0</v>
      </c>
      <c r="U49" s="28">
        <f t="shared" si="16"/>
        <v>0</v>
      </c>
      <c r="V49" s="28">
        <f t="shared" si="17"/>
        <v>0</v>
      </c>
      <c r="W49" s="28">
        <f t="shared" si="18"/>
        <v>0</v>
      </c>
      <c r="X49" s="102">
        <f t="shared" si="19"/>
        <v>1</v>
      </c>
    </row>
    <row r="50" spans="2:24">
      <c r="G50" s="28"/>
      <c r="H50" s="28"/>
      <c r="I50" s="28"/>
      <c r="M50" s="28" t="e">
        <f>VLOOKUP(B50,'Balancete ano anterior'!A$5:E$656,4,0)</f>
        <v>#N/A</v>
      </c>
      <c r="N50" s="28" t="e">
        <f>VLOOKUP(B50,'Balancete ano anterior'!A$5:E$656,5,0)</f>
        <v>#N/A</v>
      </c>
      <c r="O50" s="28" t="e">
        <f t="shared" si="12"/>
        <v>#N/A</v>
      </c>
      <c r="P50" s="28" t="e">
        <f>VLOOKUP(B50,'Balancete Ano'!A$5:E$656,4,0)</f>
        <v>#N/A</v>
      </c>
      <c r="Q50" s="28" t="e">
        <f>VLOOKUP(B50,'Balancete Ano'!A$5:E$656,5,0)</f>
        <v>#N/A</v>
      </c>
      <c r="R50" s="28" t="e">
        <f t="shared" si="13"/>
        <v>#N/A</v>
      </c>
      <c r="S50" s="28" t="e">
        <f t="shared" si="14"/>
        <v>#N/A</v>
      </c>
      <c r="T50" s="28">
        <f t="shared" si="15"/>
        <v>0</v>
      </c>
      <c r="U50" s="28">
        <f t="shared" si="16"/>
        <v>0</v>
      </c>
      <c r="V50" s="28">
        <f t="shared" si="17"/>
        <v>0</v>
      </c>
      <c r="W50" s="28">
        <f t="shared" si="18"/>
        <v>0</v>
      </c>
      <c r="X50" s="102">
        <f t="shared" si="19"/>
        <v>1</v>
      </c>
    </row>
    <row r="51" spans="2:24">
      <c r="B51" s="92" t="s">
        <v>5</v>
      </c>
      <c r="C51" s="92" t="s">
        <v>6</v>
      </c>
      <c r="D51" s="92" t="s">
        <v>1240</v>
      </c>
      <c r="E51" s="92" t="s">
        <v>1241</v>
      </c>
      <c r="F51" s="92" t="s">
        <v>1242</v>
      </c>
      <c r="G51" s="93" t="s">
        <v>1243</v>
      </c>
      <c r="H51" s="93" t="s">
        <v>1244</v>
      </c>
      <c r="I51" s="93" t="s">
        <v>1245</v>
      </c>
      <c r="M51" s="28" t="e">
        <f>VLOOKUP(B51,'Balancete ano anterior'!A$5:E$656,4,0)</f>
        <v>#N/A</v>
      </c>
      <c r="N51" s="28" t="e">
        <f>VLOOKUP(B51,'Balancete ano anterior'!A$5:E$656,5,0)</f>
        <v>#N/A</v>
      </c>
      <c r="O51" s="28" t="e">
        <f t="shared" si="12"/>
        <v>#N/A</v>
      </c>
      <c r="P51" s="28" t="e">
        <f>VLOOKUP(B51,'Balancete Ano'!A$5:E$656,4,0)</f>
        <v>#N/A</v>
      </c>
      <c r="Q51" s="28" t="e">
        <f>VLOOKUP(B51,'Balancete Ano'!A$5:E$656,5,0)</f>
        <v>#N/A</v>
      </c>
      <c r="R51" s="28" t="e">
        <f t="shared" si="13"/>
        <v>#N/A</v>
      </c>
      <c r="S51" s="28" t="e">
        <f t="shared" si="14"/>
        <v>#N/A</v>
      </c>
      <c r="T51" s="28">
        <f t="shared" si="15"/>
        <v>0</v>
      </c>
      <c r="U51" s="28">
        <f t="shared" si="16"/>
        <v>0</v>
      </c>
      <c r="V51" s="28">
        <f t="shared" si="17"/>
        <v>0</v>
      </c>
      <c r="W51" s="28">
        <f t="shared" si="18"/>
        <v>0</v>
      </c>
      <c r="X51" s="102">
        <f t="shared" si="19"/>
        <v>1</v>
      </c>
    </row>
    <row r="52" spans="2:24">
      <c r="G52" s="28"/>
      <c r="H52" s="28"/>
      <c r="I52" s="28"/>
      <c r="M52" s="28" t="e">
        <f>VLOOKUP(B52,'Balancete ano anterior'!A$5:E$656,4,0)</f>
        <v>#N/A</v>
      </c>
      <c r="N52" s="28" t="e">
        <f>VLOOKUP(B52,'Balancete ano anterior'!A$5:E$656,5,0)</f>
        <v>#N/A</v>
      </c>
      <c r="O52" s="28" t="e">
        <f t="shared" si="12"/>
        <v>#N/A</v>
      </c>
      <c r="P52" s="28" t="e">
        <f>VLOOKUP(B52,'Balancete Ano'!A$5:E$656,4,0)</f>
        <v>#N/A</v>
      </c>
      <c r="Q52" s="28" t="e">
        <f>VLOOKUP(B52,'Balancete Ano'!A$5:E$656,5,0)</f>
        <v>#N/A</v>
      </c>
      <c r="R52" s="28" t="e">
        <f t="shared" si="13"/>
        <v>#N/A</v>
      </c>
      <c r="S52" s="28" t="e">
        <f t="shared" si="14"/>
        <v>#N/A</v>
      </c>
      <c r="T52" s="28">
        <f t="shared" si="15"/>
        <v>0</v>
      </c>
      <c r="U52" s="28">
        <f t="shared" si="16"/>
        <v>0</v>
      </c>
      <c r="V52" s="28">
        <f t="shared" si="17"/>
        <v>0</v>
      </c>
      <c r="W52" s="28">
        <f t="shared" si="18"/>
        <v>0</v>
      </c>
      <c r="X52" s="102">
        <f t="shared" si="19"/>
        <v>1</v>
      </c>
    </row>
    <row r="53" spans="2:24">
      <c r="B53" s="113" t="s">
        <v>102</v>
      </c>
      <c r="C53" s="97" t="str">
        <f>VLOOKUP(B53,'Balancete Ano'!A$5:E$656,3,0)</f>
        <v>Pessoal</v>
      </c>
      <c r="D53" s="98" t="s">
        <v>1248</v>
      </c>
      <c r="E53" s="98" t="s">
        <v>1253</v>
      </c>
      <c r="F53" s="98" t="s">
        <v>1249</v>
      </c>
      <c r="G53" s="99">
        <f>W53</f>
        <v>0</v>
      </c>
      <c r="H53" s="100"/>
      <c r="I53" s="101">
        <f t="shared" ref="I53:I59" si="20">G53+H53</f>
        <v>0</v>
      </c>
      <c r="M53" s="28">
        <f>VLOOKUP(B53,'Balancete ano anterior'!A$5:E$656,4,0)</f>
        <v>0</v>
      </c>
      <c r="N53" s="28">
        <f>VLOOKUP(B53,'Balancete ano anterior'!A$5:E$656,5,0)</f>
        <v>0</v>
      </c>
      <c r="O53" s="28">
        <f t="shared" si="12"/>
        <v>0</v>
      </c>
      <c r="P53" s="28">
        <f>VLOOKUP(B53,'Balancete Ano'!A$5:E$656,4,0)</f>
        <v>0</v>
      </c>
      <c r="Q53" s="28">
        <f>VLOOKUP(B53,'Balancete Ano'!A$5:E$656,5,0)</f>
        <v>0</v>
      </c>
      <c r="R53" s="28">
        <f t="shared" si="13"/>
        <v>0</v>
      </c>
      <c r="S53" s="28">
        <f t="shared" si="14"/>
        <v>0</v>
      </c>
      <c r="T53" s="28">
        <f t="shared" si="15"/>
        <v>0</v>
      </c>
      <c r="U53" s="28">
        <f t="shared" si="16"/>
        <v>0</v>
      </c>
      <c r="V53" s="28">
        <f t="shared" si="17"/>
        <v>0</v>
      </c>
      <c r="W53" s="28">
        <f t="shared" si="18"/>
        <v>0</v>
      </c>
      <c r="X53" s="102">
        <f t="shared" si="19"/>
        <v>-1</v>
      </c>
    </row>
    <row r="54" spans="2:24">
      <c r="B54" s="113" t="s">
        <v>126</v>
      </c>
      <c r="C54" s="97" t="str">
        <f>VLOOKUP(B54,'Balancete Ano'!A$5:E$656,3,0)</f>
        <v>Perdas por imparidade acumuladas</v>
      </c>
      <c r="D54" s="98" t="s">
        <v>1248</v>
      </c>
      <c r="E54" s="98" t="s">
        <v>1252</v>
      </c>
      <c r="F54" s="98" t="s">
        <v>1249</v>
      </c>
      <c r="G54" s="99">
        <f>W54</f>
        <v>0</v>
      </c>
      <c r="H54" s="100"/>
      <c r="I54" s="101">
        <f t="shared" si="20"/>
        <v>0</v>
      </c>
      <c r="M54" s="28">
        <f>VLOOKUP(B54,'Balancete ano anterior'!A$5:E$656,4,0)</f>
        <v>0</v>
      </c>
      <c r="N54" s="28">
        <f>VLOOKUP(B54,'Balancete ano anterior'!A$5:E$656,5,0)</f>
        <v>0</v>
      </c>
      <c r="O54" s="28">
        <f t="shared" si="12"/>
        <v>0</v>
      </c>
      <c r="P54" s="28">
        <f>VLOOKUP(B54,'Balancete Ano'!A$5:E$656,4,0)</f>
        <v>0</v>
      </c>
      <c r="Q54" s="28">
        <f>VLOOKUP(B54,'Balancete Ano'!A$5:E$656,5,0)</f>
        <v>0</v>
      </c>
      <c r="R54" s="28">
        <f t="shared" si="13"/>
        <v>0</v>
      </c>
      <c r="S54" s="28">
        <f t="shared" si="14"/>
        <v>0</v>
      </c>
      <c r="T54" s="28">
        <f t="shared" si="15"/>
        <v>0</v>
      </c>
      <c r="U54" s="28">
        <f t="shared" si="16"/>
        <v>0</v>
      </c>
      <c r="V54" s="28">
        <f t="shared" si="17"/>
        <v>0</v>
      </c>
      <c r="W54" s="28">
        <f t="shared" si="18"/>
        <v>0</v>
      </c>
      <c r="X54" s="102">
        <f t="shared" si="19"/>
        <v>1</v>
      </c>
    </row>
    <row r="55" spans="2:24">
      <c r="B55" s="113" t="s">
        <v>702</v>
      </c>
      <c r="C55" s="97" t="str">
        <f>VLOOKUP(B55,'Balancete Ano'!A$5:E$656,3,0)</f>
        <v>Gastos com o pessoal</v>
      </c>
      <c r="D55" s="98" t="s">
        <v>1248</v>
      </c>
      <c r="E55" s="98" t="s">
        <v>1253</v>
      </c>
      <c r="F55" s="98" t="s">
        <v>1251</v>
      </c>
      <c r="G55" s="99">
        <f>W55</f>
        <v>0</v>
      </c>
      <c r="H55" s="100"/>
      <c r="I55" s="101">
        <f t="shared" si="20"/>
        <v>0</v>
      </c>
      <c r="M55" s="28">
        <f>VLOOKUP(B55,'Balancete ano anterior'!A$5:E$656,4,0)</f>
        <v>0</v>
      </c>
      <c r="N55" s="28">
        <f>VLOOKUP(B55,'Balancete ano anterior'!A$5:E$656,5,0)</f>
        <v>0</v>
      </c>
      <c r="O55" s="28">
        <f t="shared" si="12"/>
        <v>0</v>
      </c>
      <c r="P55" s="28">
        <f>VLOOKUP(B55,'Balancete Ano'!A$5:E$656,4,0)</f>
        <v>0</v>
      </c>
      <c r="Q55" s="28">
        <f>VLOOKUP(B55,'Balancete Ano'!A$5:E$656,5,0)</f>
        <v>0</v>
      </c>
      <c r="R55" s="28">
        <f t="shared" si="13"/>
        <v>0</v>
      </c>
      <c r="S55" s="28">
        <f t="shared" si="14"/>
        <v>0</v>
      </c>
      <c r="T55" s="28">
        <f t="shared" si="15"/>
        <v>0</v>
      </c>
      <c r="U55" s="28">
        <f t="shared" si="16"/>
        <v>0</v>
      </c>
      <c r="V55" s="28">
        <f t="shared" si="17"/>
        <v>0</v>
      </c>
      <c r="W55" s="28">
        <f t="shared" si="18"/>
        <v>0</v>
      </c>
      <c r="X55" s="102">
        <f t="shared" si="19"/>
        <v>-1</v>
      </c>
    </row>
    <row r="56" spans="2:24">
      <c r="B56" s="113" t="s">
        <v>256</v>
      </c>
      <c r="C56" s="97" t="str">
        <f>VLOOKUP(B56,'Balancete Ano'!A$5:E$656,3,0)</f>
        <v>Remunerações a liquidar</v>
      </c>
      <c r="D56" s="98" t="s">
        <v>1248</v>
      </c>
      <c r="E56" s="98" t="s">
        <v>1253</v>
      </c>
      <c r="F56" s="98" t="s">
        <v>1249</v>
      </c>
      <c r="G56" s="99">
        <f>W56</f>
        <v>0</v>
      </c>
      <c r="H56" s="100"/>
      <c r="I56" s="101">
        <f t="shared" si="20"/>
        <v>0</v>
      </c>
      <c r="M56" s="28">
        <f>VLOOKUP(B56,'Balancete ano anterior'!A$5:E$656,4,0)</f>
        <v>0</v>
      </c>
      <c r="N56" s="28">
        <f>VLOOKUP(B56,'Balancete ano anterior'!A$5:E$656,5,0)</f>
        <v>0</v>
      </c>
      <c r="O56" s="28">
        <f t="shared" si="12"/>
        <v>0</v>
      </c>
      <c r="P56" s="28">
        <f>VLOOKUP(B56,'Balancete Ano'!A$5:E$656,4,0)</f>
        <v>0</v>
      </c>
      <c r="Q56" s="28">
        <f>VLOOKUP(B56,'Balancete Ano'!A$5:E$656,5,0)</f>
        <v>0</v>
      </c>
      <c r="R56" s="28">
        <f t="shared" si="13"/>
        <v>0</v>
      </c>
      <c r="S56" s="28">
        <f t="shared" si="14"/>
        <v>0</v>
      </c>
      <c r="T56" s="28">
        <f t="shared" si="15"/>
        <v>0</v>
      </c>
      <c r="U56" s="28">
        <f t="shared" si="16"/>
        <v>0</v>
      </c>
      <c r="V56" s="28">
        <f t="shared" si="17"/>
        <v>0</v>
      </c>
      <c r="W56" s="28">
        <f t="shared" si="18"/>
        <v>0</v>
      </c>
      <c r="X56" s="102">
        <f t="shared" si="19"/>
        <v>-1</v>
      </c>
    </row>
    <row r="57" spans="2:24">
      <c r="B57" s="113"/>
      <c r="C57" s="115"/>
      <c r="D57" s="98"/>
      <c r="E57" s="98"/>
      <c r="F57" s="98"/>
      <c r="G57" s="99"/>
      <c r="H57" s="109"/>
      <c r="I57" s="101">
        <f t="shared" si="20"/>
        <v>0</v>
      </c>
      <c r="M57" s="28" t="e">
        <f>VLOOKUP(B57,'Balancete ano anterior'!A$5:E$656,4,0)</f>
        <v>#N/A</v>
      </c>
      <c r="N57" s="28" t="e">
        <f>VLOOKUP(B57,'Balancete ano anterior'!A$5:E$656,5,0)</f>
        <v>#N/A</v>
      </c>
      <c r="O57" s="28" t="e">
        <f t="shared" si="12"/>
        <v>#N/A</v>
      </c>
      <c r="P57" s="28" t="e">
        <f>VLOOKUP(B57,'Balancete Ano'!A$5:E$656,4,0)</f>
        <v>#N/A</v>
      </c>
      <c r="Q57" s="28" t="e">
        <f>VLOOKUP(B57,'Balancete Ano'!A$5:E$656,5,0)</f>
        <v>#N/A</v>
      </c>
      <c r="R57" s="28" t="e">
        <f t="shared" si="13"/>
        <v>#N/A</v>
      </c>
      <c r="S57" s="28" t="e">
        <f t="shared" si="14"/>
        <v>#N/A</v>
      </c>
      <c r="T57" s="28">
        <f t="shared" si="15"/>
        <v>0</v>
      </c>
      <c r="U57" s="28">
        <f t="shared" si="16"/>
        <v>0</v>
      </c>
      <c r="V57" s="28">
        <f t="shared" si="17"/>
        <v>0</v>
      </c>
      <c r="W57" s="28">
        <f t="shared" si="18"/>
        <v>0</v>
      </c>
      <c r="X57" s="102">
        <f t="shared" si="19"/>
        <v>1</v>
      </c>
    </row>
    <row r="58" spans="2:24">
      <c r="B58" s="113"/>
      <c r="C58" s="115"/>
      <c r="D58" s="98"/>
      <c r="E58" s="98"/>
      <c r="F58" s="98"/>
      <c r="G58" s="99"/>
      <c r="H58" s="109"/>
      <c r="I58" s="101">
        <f t="shared" si="20"/>
        <v>0</v>
      </c>
      <c r="M58" s="28" t="e">
        <f>VLOOKUP(B58,'Balancete ano anterior'!A$5:E$656,4,0)</f>
        <v>#N/A</v>
      </c>
      <c r="N58" s="28" t="e">
        <f>VLOOKUP(B58,'Balancete ano anterior'!A$5:E$656,5,0)</f>
        <v>#N/A</v>
      </c>
      <c r="O58" s="28" t="e">
        <f t="shared" si="12"/>
        <v>#N/A</v>
      </c>
      <c r="P58" s="28" t="e">
        <f>VLOOKUP(B58,'Balancete Ano'!A$5:E$656,4,0)</f>
        <v>#N/A</v>
      </c>
      <c r="Q58" s="28" t="e">
        <f>VLOOKUP(B58,'Balancete Ano'!A$5:E$656,5,0)</f>
        <v>#N/A</v>
      </c>
      <c r="R58" s="28" t="e">
        <f t="shared" si="13"/>
        <v>#N/A</v>
      </c>
      <c r="S58" s="28" t="e">
        <f t="shared" si="14"/>
        <v>#N/A</v>
      </c>
      <c r="T58" s="28">
        <f t="shared" si="15"/>
        <v>0</v>
      </c>
      <c r="U58" s="28">
        <f t="shared" si="16"/>
        <v>0</v>
      </c>
      <c r="V58" s="28">
        <f t="shared" si="17"/>
        <v>0</v>
      </c>
      <c r="W58" s="28">
        <f t="shared" si="18"/>
        <v>0</v>
      </c>
      <c r="X58" s="102">
        <f t="shared" si="19"/>
        <v>1</v>
      </c>
    </row>
    <row r="59" spans="2:24">
      <c r="B59" s="113"/>
      <c r="C59" s="115"/>
      <c r="D59" s="98"/>
      <c r="E59" s="98"/>
      <c r="F59" s="98"/>
      <c r="G59" s="99"/>
      <c r="H59" s="109"/>
      <c r="I59" s="101">
        <f t="shared" si="20"/>
        <v>0</v>
      </c>
      <c r="M59" s="28" t="e">
        <f>VLOOKUP(B59,'Balancete ano anterior'!A$5:E$656,4,0)</f>
        <v>#N/A</v>
      </c>
      <c r="N59" s="28" t="e">
        <f>VLOOKUP(B59,'Balancete ano anterior'!A$5:E$656,5,0)</f>
        <v>#N/A</v>
      </c>
      <c r="O59" s="28" t="e">
        <f t="shared" si="12"/>
        <v>#N/A</v>
      </c>
      <c r="P59" s="28" t="e">
        <f>VLOOKUP(B59,'Balancete Ano'!A$5:E$656,4,0)</f>
        <v>#N/A</v>
      </c>
      <c r="Q59" s="28" t="e">
        <f>VLOOKUP(B59,'Balancete Ano'!A$5:E$656,5,0)</f>
        <v>#N/A</v>
      </c>
      <c r="R59" s="28" t="e">
        <f t="shared" si="13"/>
        <v>#N/A</v>
      </c>
      <c r="S59" s="28" t="e">
        <f t="shared" si="14"/>
        <v>#N/A</v>
      </c>
      <c r="T59" s="28">
        <f t="shared" si="15"/>
        <v>0</v>
      </c>
      <c r="U59" s="28">
        <f t="shared" si="16"/>
        <v>0</v>
      </c>
      <c r="V59" s="28">
        <f t="shared" si="17"/>
        <v>0</v>
      </c>
      <c r="W59" s="28">
        <f t="shared" si="18"/>
        <v>0</v>
      </c>
      <c r="X59" s="102">
        <f t="shared" si="19"/>
        <v>1</v>
      </c>
    </row>
    <row r="60" spans="2:24">
      <c r="B60" s="54"/>
      <c r="C60" s="54"/>
      <c r="D60" s="54"/>
      <c r="E60" s="54"/>
      <c r="F60" s="54"/>
      <c r="G60" s="111"/>
      <c r="H60" s="112" t="s">
        <v>1254</v>
      </c>
      <c r="I60" s="101">
        <f>SUM(I53:I59)</f>
        <v>0</v>
      </c>
      <c r="M60" s="28" t="e">
        <f>VLOOKUP(B60,'Balancete ano anterior'!A$5:E$656,4,0)</f>
        <v>#N/A</v>
      </c>
      <c r="N60" s="28" t="e">
        <f>VLOOKUP(B60,'Balancete ano anterior'!A$5:E$656,5,0)</f>
        <v>#N/A</v>
      </c>
      <c r="O60" s="28" t="e">
        <f t="shared" si="12"/>
        <v>#N/A</v>
      </c>
      <c r="P60" s="28" t="e">
        <f>VLOOKUP(B60,'Balancete Ano'!A$5:E$656,4,0)</f>
        <v>#N/A</v>
      </c>
      <c r="Q60" s="28" t="e">
        <f>VLOOKUP(B60,'Balancete Ano'!A$5:E$656,5,0)</f>
        <v>#N/A</v>
      </c>
      <c r="R60" s="28" t="e">
        <f t="shared" si="13"/>
        <v>#N/A</v>
      </c>
      <c r="S60" s="28" t="e">
        <f t="shared" si="14"/>
        <v>#N/A</v>
      </c>
      <c r="T60" s="28">
        <f t="shared" si="15"/>
        <v>0</v>
      </c>
      <c r="U60" s="28">
        <f t="shared" si="16"/>
        <v>0</v>
      </c>
      <c r="V60" s="28">
        <f t="shared" si="17"/>
        <v>0</v>
      </c>
      <c r="W60" s="28">
        <f t="shared" si="18"/>
        <v>0</v>
      </c>
      <c r="X60" s="102">
        <f t="shared" si="19"/>
        <v>1</v>
      </c>
    </row>
    <row r="61" spans="2:24">
      <c r="G61" s="28"/>
      <c r="H61" s="28"/>
      <c r="I61" s="28"/>
      <c r="M61" s="28" t="e">
        <f>VLOOKUP(B61,'Balancete ano anterior'!A$5:E$656,4,0)</f>
        <v>#N/A</v>
      </c>
      <c r="N61" s="28" t="e">
        <f>VLOOKUP(B61,'Balancete ano anterior'!A$5:E$656,5,0)</f>
        <v>#N/A</v>
      </c>
      <c r="O61" s="28" t="e">
        <f t="shared" si="12"/>
        <v>#N/A</v>
      </c>
      <c r="P61" s="28" t="e">
        <f>VLOOKUP(B61,'Balancete Ano'!A$5:E$656,4,0)</f>
        <v>#N/A</v>
      </c>
      <c r="Q61" s="28" t="e">
        <f>VLOOKUP(B61,'Balancete Ano'!A$5:E$656,5,0)</f>
        <v>#N/A</v>
      </c>
      <c r="R61" s="28" t="e">
        <f t="shared" si="13"/>
        <v>#N/A</v>
      </c>
      <c r="S61" s="28" t="e">
        <f t="shared" si="14"/>
        <v>#N/A</v>
      </c>
      <c r="T61" s="28">
        <f t="shared" si="15"/>
        <v>0</v>
      </c>
      <c r="U61" s="28">
        <f t="shared" si="16"/>
        <v>0</v>
      </c>
      <c r="V61" s="28">
        <f t="shared" si="17"/>
        <v>0</v>
      </c>
      <c r="W61" s="28">
        <f t="shared" si="18"/>
        <v>0</v>
      </c>
      <c r="X61" s="102">
        <f t="shared" si="19"/>
        <v>1</v>
      </c>
    </row>
    <row r="62" spans="2:24">
      <c r="B62" s="303" t="s">
        <v>1256</v>
      </c>
      <c r="C62" s="303"/>
      <c r="D62" s="303"/>
      <c r="E62" s="303"/>
      <c r="F62" s="303"/>
      <c r="G62" s="28"/>
      <c r="H62" s="28"/>
      <c r="I62" s="28"/>
      <c r="M62" s="28" t="e">
        <f>VLOOKUP(B62,'Balancete ano anterior'!A$5:E$656,4,0)</f>
        <v>#N/A</v>
      </c>
      <c r="N62" s="28" t="e">
        <f>VLOOKUP(B62,'Balancete ano anterior'!A$5:E$656,5,0)</f>
        <v>#N/A</v>
      </c>
      <c r="O62" s="28" t="e">
        <f t="shared" si="12"/>
        <v>#N/A</v>
      </c>
      <c r="P62" s="28" t="e">
        <f>VLOOKUP(B62,'Balancete Ano'!A$5:E$656,4,0)</f>
        <v>#N/A</v>
      </c>
      <c r="Q62" s="28" t="e">
        <f>VLOOKUP(B62,'Balancete Ano'!A$5:E$656,5,0)</f>
        <v>#N/A</v>
      </c>
      <c r="R62" s="28" t="e">
        <f t="shared" si="13"/>
        <v>#N/A</v>
      </c>
      <c r="S62" s="28" t="e">
        <f t="shared" si="14"/>
        <v>#N/A</v>
      </c>
      <c r="T62" s="28">
        <f t="shared" si="15"/>
        <v>0</v>
      </c>
      <c r="U62" s="28">
        <f t="shared" si="16"/>
        <v>0</v>
      </c>
      <c r="V62" s="28">
        <f t="shared" si="17"/>
        <v>0</v>
      </c>
      <c r="W62" s="28">
        <f t="shared" si="18"/>
        <v>0</v>
      </c>
      <c r="X62" s="102">
        <f t="shared" si="19"/>
        <v>1</v>
      </c>
    </row>
    <row r="63" spans="2:24">
      <c r="G63" s="28"/>
      <c r="H63" s="28"/>
      <c r="I63" s="28"/>
      <c r="M63" s="28" t="e">
        <f>VLOOKUP(B63,'Balancete ano anterior'!A$5:E$656,4,0)</f>
        <v>#N/A</v>
      </c>
      <c r="N63" s="28" t="e">
        <f>VLOOKUP(B63,'Balancete ano anterior'!A$5:E$656,5,0)</f>
        <v>#N/A</v>
      </c>
      <c r="O63" s="28" t="e">
        <f t="shared" si="12"/>
        <v>#N/A</v>
      </c>
      <c r="P63" s="28" t="e">
        <f>VLOOKUP(B63,'Balancete Ano'!A$5:E$656,4,0)</f>
        <v>#N/A</v>
      </c>
      <c r="Q63" s="28" t="e">
        <f>VLOOKUP(B63,'Balancete Ano'!A$5:E$656,5,0)</f>
        <v>#N/A</v>
      </c>
      <c r="R63" s="28" t="e">
        <f t="shared" si="13"/>
        <v>#N/A</v>
      </c>
      <c r="S63" s="28" t="e">
        <f t="shared" si="14"/>
        <v>#N/A</v>
      </c>
      <c r="T63" s="28">
        <f t="shared" si="15"/>
        <v>0</v>
      </c>
      <c r="U63" s="28">
        <f t="shared" si="16"/>
        <v>0</v>
      </c>
      <c r="V63" s="28">
        <f t="shared" si="17"/>
        <v>0</v>
      </c>
      <c r="W63" s="28">
        <f t="shared" si="18"/>
        <v>0</v>
      </c>
      <c r="X63" s="102">
        <f t="shared" si="19"/>
        <v>1</v>
      </c>
    </row>
    <row r="64" spans="2:24">
      <c r="B64" s="92" t="s">
        <v>5</v>
      </c>
      <c r="C64" s="92" t="s">
        <v>6</v>
      </c>
      <c r="D64" s="92" t="s">
        <v>1240</v>
      </c>
      <c r="E64" s="92" t="s">
        <v>1241</v>
      </c>
      <c r="F64" s="92" t="s">
        <v>1242</v>
      </c>
      <c r="G64" s="93" t="s">
        <v>1243</v>
      </c>
      <c r="H64" s="93" t="s">
        <v>1244</v>
      </c>
      <c r="I64" s="93" t="s">
        <v>1245</v>
      </c>
      <c r="M64" s="28" t="e">
        <f>VLOOKUP(B64,'Balancete ano anterior'!A$5:E$656,4,0)</f>
        <v>#N/A</v>
      </c>
      <c r="N64" s="28" t="e">
        <f>VLOOKUP(B64,'Balancete ano anterior'!A$5:E$656,5,0)</f>
        <v>#N/A</v>
      </c>
      <c r="O64" s="28" t="e">
        <f t="shared" si="12"/>
        <v>#N/A</v>
      </c>
      <c r="P64" s="28" t="e">
        <f>VLOOKUP(B64,'Balancete Ano'!A$5:E$656,4,0)</f>
        <v>#N/A</v>
      </c>
      <c r="Q64" s="28" t="e">
        <f>VLOOKUP(B64,'Balancete Ano'!A$5:E$656,5,0)</f>
        <v>#N/A</v>
      </c>
      <c r="R64" s="28" t="e">
        <f t="shared" si="13"/>
        <v>#N/A</v>
      </c>
      <c r="S64" s="28" t="e">
        <f t="shared" si="14"/>
        <v>#N/A</v>
      </c>
      <c r="T64" s="28">
        <f t="shared" si="15"/>
        <v>0</v>
      </c>
      <c r="U64" s="28">
        <f t="shared" si="16"/>
        <v>0</v>
      </c>
      <c r="V64" s="28">
        <f t="shared" si="17"/>
        <v>0</v>
      </c>
      <c r="W64" s="28">
        <f t="shared" si="18"/>
        <v>0</v>
      </c>
      <c r="X64" s="102">
        <f t="shared" si="19"/>
        <v>1</v>
      </c>
    </row>
    <row r="65" spans="2:24">
      <c r="G65" s="28"/>
      <c r="H65" s="28"/>
      <c r="I65" s="28"/>
      <c r="M65" s="28" t="e">
        <f>VLOOKUP(B65,'Balancete ano anterior'!A$5:E$656,4,0)</f>
        <v>#N/A</v>
      </c>
      <c r="N65" s="28" t="e">
        <f>VLOOKUP(B65,'Balancete ano anterior'!A$5:E$656,5,0)</f>
        <v>#N/A</v>
      </c>
      <c r="O65" s="28" t="e">
        <f t="shared" si="12"/>
        <v>#N/A</v>
      </c>
      <c r="P65" s="28" t="e">
        <f>VLOOKUP(B65,'Balancete Ano'!A$5:E$656,4,0)</f>
        <v>#N/A</v>
      </c>
      <c r="Q65" s="28" t="e">
        <f>VLOOKUP(B65,'Balancete Ano'!A$5:E$656,5,0)</f>
        <v>#N/A</v>
      </c>
      <c r="R65" s="28" t="e">
        <f t="shared" si="13"/>
        <v>#N/A</v>
      </c>
      <c r="S65" s="28" t="e">
        <f t="shared" si="14"/>
        <v>#N/A</v>
      </c>
      <c r="T65" s="28">
        <f t="shared" si="15"/>
        <v>0</v>
      </c>
      <c r="U65" s="28">
        <f t="shared" si="16"/>
        <v>0</v>
      </c>
      <c r="V65" s="28">
        <f t="shared" si="17"/>
        <v>0</v>
      </c>
      <c r="W65" s="28">
        <f t="shared" si="18"/>
        <v>0</v>
      </c>
      <c r="X65" s="102">
        <f t="shared" si="19"/>
        <v>1</v>
      </c>
    </row>
    <row r="66" spans="2:24">
      <c r="B66" s="113" t="s">
        <v>129</v>
      </c>
      <c r="C66" s="97" t="str">
        <f>VLOOKUP(B66,'Balancete Ano'!A$5:E$656,3,0)</f>
        <v>Imposto sobre o rendimento</v>
      </c>
      <c r="D66" s="98" t="s">
        <v>1248</v>
      </c>
      <c r="E66" s="98" t="s">
        <v>1253</v>
      </c>
      <c r="F66" s="98" t="s">
        <v>1249</v>
      </c>
      <c r="G66" s="99">
        <f t="shared" ref="G66:G72" si="21">W66</f>
        <v>0</v>
      </c>
      <c r="H66" s="100"/>
      <c r="I66" s="101">
        <f t="shared" ref="I66:I74" si="22">G66+H66</f>
        <v>0</v>
      </c>
      <c r="M66" s="28">
        <f>VLOOKUP(B66,'Balancete ano anterior'!A$5:E$656,4,0)</f>
        <v>0</v>
      </c>
      <c r="N66" s="28">
        <f>VLOOKUP(B66,'Balancete ano anterior'!A$5:E$656,5,0)</f>
        <v>0</v>
      </c>
      <c r="O66" s="28">
        <f t="shared" si="12"/>
        <v>0</v>
      </c>
      <c r="P66" s="28">
        <f>VLOOKUP(B66,'Balancete Ano'!A$5:E$656,4,0)</f>
        <v>0</v>
      </c>
      <c r="Q66" s="28">
        <f>VLOOKUP(B66,'Balancete Ano'!A$5:E$656,5,0)</f>
        <v>0</v>
      </c>
      <c r="R66" s="28">
        <f t="shared" si="13"/>
        <v>0</v>
      </c>
      <c r="S66" s="28">
        <f t="shared" si="14"/>
        <v>0</v>
      </c>
      <c r="T66" s="28">
        <f t="shared" si="15"/>
        <v>0</v>
      </c>
      <c r="U66" s="28">
        <f t="shared" si="16"/>
        <v>0</v>
      </c>
      <c r="V66" s="28">
        <f t="shared" si="17"/>
        <v>0</v>
      </c>
      <c r="W66" s="28">
        <f t="shared" si="18"/>
        <v>0</v>
      </c>
      <c r="X66" s="102">
        <f t="shared" si="19"/>
        <v>-1</v>
      </c>
    </row>
    <row r="67" spans="2:24">
      <c r="B67" s="113" t="s">
        <v>1093</v>
      </c>
      <c r="C67" s="97" t="str">
        <f>VLOOKUP(B67,'Balancete Ano'!A$5:E$656,3,0)</f>
        <v>Imposto sobre o rendimento do período</v>
      </c>
      <c r="D67" s="98" t="s">
        <v>1248</v>
      </c>
      <c r="E67" s="98" t="s">
        <v>1253</v>
      </c>
      <c r="F67" s="98" t="s">
        <v>1251</v>
      </c>
      <c r="G67" s="99">
        <f t="shared" si="21"/>
        <v>0</v>
      </c>
      <c r="H67" s="100"/>
      <c r="I67" s="101">
        <f t="shared" si="22"/>
        <v>0</v>
      </c>
      <c r="M67" s="28">
        <f>VLOOKUP(B67,'Balancete ano anterior'!A$5:E$656,4,0)</f>
        <v>0</v>
      </c>
      <c r="N67" s="28">
        <f>VLOOKUP(B67,'Balancete ano anterior'!A$5:E$656,5,0)</f>
        <v>0</v>
      </c>
      <c r="O67" s="28">
        <f t="shared" si="12"/>
        <v>0</v>
      </c>
      <c r="P67" s="28">
        <f>VLOOKUP(B67,'Balancete Ano'!A$5:E$656,4,0)</f>
        <v>0</v>
      </c>
      <c r="Q67" s="28">
        <f>VLOOKUP(B67,'Balancete Ano'!A$5:E$656,5,0)</f>
        <v>0</v>
      </c>
      <c r="R67" s="28">
        <f t="shared" si="13"/>
        <v>0</v>
      </c>
      <c r="S67" s="28">
        <f t="shared" si="14"/>
        <v>0</v>
      </c>
      <c r="T67" s="28">
        <f t="shared" si="15"/>
        <v>0</v>
      </c>
      <c r="U67" s="28">
        <f t="shared" si="16"/>
        <v>0</v>
      </c>
      <c r="V67" s="28">
        <f t="shared" si="17"/>
        <v>0</v>
      </c>
      <c r="W67" s="28">
        <f t="shared" si="18"/>
        <v>0</v>
      </c>
      <c r="X67" s="102">
        <f t="shared" si="19"/>
        <v>-1</v>
      </c>
    </row>
    <row r="68" spans="2:24">
      <c r="B68" s="113" t="s">
        <v>1053</v>
      </c>
      <c r="C68" s="97" t="str">
        <f>VLOOKUP(B68,'Balancete Ano'!A$5:E$656,3,0)</f>
        <v>Excesso da estimativa para impostos</v>
      </c>
      <c r="D68" s="98" t="s">
        <v>1248</v>
      </c>
      <c r="E68" s="98" t="s">
        <v>1253</v>
      </c>
      <c r="F68" s="98" t="s">
        <v>1251</v>
      </c>
      <c r="G68" s="99">
        <f t="shared" si="21"/>
        <v>0</v>
      </c>
      <c r="H68" s="100"/>
      <c r="I68" s="101">
        <f t="shared" si="22"/>
        <v>0</v>
      </c>
      <c r="M68" s="28">
        <f>VLOOKUP(B68,'Balancete ano anterior'!A$5:E$656,4,0)</f>
        <v>0</v>
      </c>
      <c r="N68" s="28">
        <f>VLOOKUP(B68,'Balancete ano anterior'!A$5:E$656,5,0)</f>
        <v>0</v>
      </c>
      <c r="O68" s="28">
        <f t="shared" si="12"/>
        <v>0</v>
      </c>
      <c r="P68" s="28">
        <f>VLOOKUP(B68,'Balancete Ano'!A$5:E$656,4,0)</f>
        <v>0</v>
      </c>
      <c r="Q68" s="28">
        <f>VLOOKUP(B68,'Balancete Ano'!A$5:E$656,5,0)</f>
        <v>0</v>
      </c>
      <c r="R68" s="28">
        <f t="shared" si="13"/>
        <v>0</v>
      </c>
      <c r="S68" s="28">
        <f t="shared" si="14"/>
        <v>0</v>
      </c>
      <c r="T68" s="28">
        <f t="shared" si="15"/>
        <v>0</v>
      </c>
      <c r="U68" s="28">
        <f t="shared" si="16"/>
        <v>0</v>
      </c>
      <c r="V68" s="28">
        <f t="shared" si="17"/>
        <v>0</v>
      </c>
      <c r="W68" s="28">
        <f t="shared" si="18"/>
        <v>0</v>
      </c>
      <c r="X68" s="102">
        <f t="shared" si="19"/>
        <v>-1</v>
      </c>
    </row>
    <row r="69" spans="2:24">
      <c r="B69" s="113" t="s">
        <v>1059</v>
      </c>
      <c r="C69" s="97" t="str">
        <f>VLOOKUP(B69,'Balancete Ano'!A$5:E$656,3,0)</f>
        <v>Restituição de impostos</v>
      </c>
      <c r="D69" s="98" t="s">
        <v>1248</v>
      </c>
      <c r="E69" s="98" t="s">
        <v>1253</v>
      </c>
      <c r="F69" s="98" t="s">
        <v>1251</v>
      </c>
      <c r="G69" s="99">
        <f t="shared" si="21"/>
        <v>0</v>
      </c>
      <c r="H69" s="100"/>
      <c r="I69" s="101">
        <f t="shared" si="22"/>
        <v>0</v>
      </c>
      <c r="M69" s="28">
        <f>VLOOKUP(B69,'Balancete ano anterior'!A$5:E$656,4,0)</f>
        <v>0</v>
      </c>
      <c r="N69" s="28">
        <f>VLOOKUP(B69,'Balancete ano anterior'!A$5:E$656,5,0)</f>
        <v>0</v>
      </c>
      <c r="O69" s="28">
        <f t="shared" si="12"/>
        <v>0</v>
      </c>
      <c r="P69" s="28">
        <f>VLOOKUP(B69,'Balancete Ano'!A$5:E$656,4,0)</f>
        <v>0</v>
      </c>
      <c r="Q69" s="28">
        <f>VLOOKUP(B69,'Balancete Ano'!A$5:E$656,5,0)</f>
        <v>0</v>
      </c>
      <c r="R69" s="28">
        <f t="shared" si="13"/>
        <v>0</v>
      </c>
      <c r="S69" s="28">
        <f t="shared" si="14"/>
        <v>0</v>
      </c>
      <c r="T69" s="28">
        <f t="shared" si="15"/>
        <v>0</v>
      </c>
      <c r="U69" s="28">
        <f t="shared" si="16"/>
        <v>0</v>
      </c>
      <c r="V69" s="28">
        <f t="shared" si="17"/>
        <v>0</v>
      </c>
      <c r="W69" s="28">
        <f t="shared" si="18"/>
        <v>0</v>
      </c>
      <c r="X69" s="102">
        <f t="shared" si="19"/>
        <v>-1</v>
      </c>
    </row>
    <row r="70" spans="2:24">
      <c r="B70" s="113" t="s">
        <v>857</v>
      </c>
      <c r="C70" s="97" t="str">
        <f>VLOOKUP(B70,'Balancete Ano'!A$5:E$656,3,0)</f>
        <v>Insuficiência da estimativa para impostos</v>
      </c>
      <c r="D70" s="98" t="s">
        <v>1248</v>
      </c>
      <c r="E70" s="98" t="s">
        <v>1253</v>
      </c>
      <c r="F70" s="98" t="s">
        <v>1251</v>
      </c>
      <c r="G70" s="99">
        <f t="shared" si="21"/>
        <v>0</v>
      </c>
      <c r="H70" s="100"/>
      <c r="I70" s="101">
        <f t="shared" si="22"/>
        <v>0</v>
      </c>
      <c r="M70" s="28">
        <f>VLOOKUP(B70,'Balancete ano anterior'!A$5:E$656,4,0)</f>
        <v>0</v>
      </c>
      <c r="N70" s="28">
        <f>VLOOKUP(B70,'Balancete ano anterior'!A$5:E$656,5,0)</f>
        <v>0</v>
      </c>
      <c r="O70" s="28">
        <f t="shared" si="12"/>
        <v>0</v>
      </c>
      <c r="P70" s="28">
        <f>VLOOKUP(B70,'Balancete Ano'!A$5:E$656,4,0)</f>
        <v>0</v>
      </c>
      <c r="Q70" s="28">
        <f>VLOOKUP(B70,'Balancete Ano'!A$5:E$656,5,0)</f>
        <v>0</v>
      </c>
      <c r="R70" s="28">
        <f t="shared" si="13"/>
        <v>0</v>
      </c>
      <c r="S70" s="28">
        <f t="shared" si="14"/>
        <v>0</v>
      </c>
      <c r="T70" s="28">
        <f t="shared" si="15"/>
        <v>0</v>
      </c>
      <c r="U70" s="28">
        <f t="shared" si="16"/>
        <v>0</v>
      </c>
      <c r="V70" s="28">
        <f t="shared" si="17"/>
        <v>0</v>
      </c>
      <c r="W70" s="28">
        <f t="shared" si="18"/>
        <v>0</v>
      </c>
      <c r="X70" s="102">
        <f t="shared" si="19"/>
        <v>-1</v>
      </c>
    </row>
    <row r="71" spans="2:24">
      <c r="B71" s="113" t="s">
        <v>266</v>
      </c>
      <c r="C71" s="97" t="str">
        <f>VLOOKUP(B71,'Balancete Ano'!A$5:E$656,3,0)</f>
        <v>Activos por impostos diferidos</v>
      </c>
      <c r="D71" s="98" t="s">
        <v>1248</v>
      </c>
      <c r="E71" s="98" t="s">
        <v>1253</v>
      </c>
      <c r="F71" s="98" t="s">
        <v>1249</v>
      </c>
      <c r="G71" s="99">
        <f t="shared" si="21"/>
        <v>0</v>
      </c>
      <c r="H71" s="100"/>
      <c r="I71" s="101">
        <f t="shared" si="22"/>
        <v>0</v>
      </c>
      <c r="M71" s="28">
        <f>VLOOKUP(B71,'Balancete ano anterior'!A$5:E$656,4,0)</f>
        <v>0</v>
      </c>
      <c r="N71" s="28">
        <f>VLOOKUP(B71,'Balancete ano anterior'!A$5:E$656,5,0)</f>
        <v>0</v>
      </c>
      <c r="O71" s="28">
        <f t="shared" si="12"/>
        <v>0</v>
      </c>
      <c r="P71" s="28">
        <f>VLOOKUP(B71,'Balancete Ano'!A$5:E$656,4,0)</f>
        <v>0</v>
      </c>
      <c r="Q71" s="28">
        <f>VLOOKUP(B71,'Balancete Ano'!A$5:E$656,5,0)</f>
        <v>0</v>
      </c>
      <c r="R71" s="28">
        <f t="shared" si="13"/>
        <v>0</v>
      </c>
      <c r="S71" s="28">
        <f t="shared" si="14"/>
        <v>0</v>
      </c>
      <c r="T71" s="28">
        <f t="shared" si="15"/>
        <v>0</v>
      </c>
      <c r="U71" s="28">
        <f t="shared" si="16"/>
        <v>0</v>
      </c>
      <c r="V71" s="28">
        <f t="shared" si="17"/>
        <v>0</v>
      </c>
      <c r="W71" s="28">
        <f t="shared" si="18"/>
        <v>0</v>
      </c>
      <c r="X71" s="102">
        <f t="shared" si="19"/>
        <v>-1</v>
      </c>
    </row>
    <row r="72" spans="2:24">
      <c r="B72" s="113" t="s">
        <v>268</v>
      </c>
      <c r="C72" s="97" t="str">
        <f>VLOOKUP(B72,'Balancete Ano'!A$5:E$656,3,0)</f>
        <v>Passivos por impostos diferidos</v>
      </c>
      <c r="D72" s="98" t="s">
        <v>1248</v>
      </c>
      <c r="E72" s="98" t="s">
        <v>1253</v>
      </c>
      <c r="F72" s="98" t="s">
        <v>1249</v>
      </c>
      <c r="G72" s="99">
        <f t="shared" si="21"/>
        <v>0</v>
      </c>
      <c r="H72" s="100"/>
      <c r="I72" s="101">
        <f t="shared" si="22"/>
        <v>0</v>
      </c>
      <c r="M72" s="28">
        <f>VLOOKUP(B72,'Balancete ano anterior'!A$5:E$656,4,0)</f>
        <v>0</v>
      </c>
      <c r="N72" s="28">
        <f>VLOOKUP(B72,'Balancete ano anterior'!A$5:E$656,5,0)</f>
        <v>0</v>
      </c>
      <c r="O72" s="28">
        <f t="shared" si="12"/>
        <v>0</v>
      </c>
      <c r="P72" s="28">
        <f>VLOOKUP(B72,'Balancete Ano'!A$5:E$656,4,0)</f>
        <v>0</v>
      </c>
      <c r="Q72" s="28">
        <f>VLOOKUP(B72,'Balancete Ano'!A$5:E$656,5,0)</f>
        <v>0</v>
      </c>
      <c r="R72" s="28">
        <f t="shared" si="13"/>
        <v>0</v>
      </c>
      <c r="S72" s="28">
        <f t="shared" si="14"/>
        <v>0</v>
      </c>
      <c r="T72" s="28">
        <f t="shared" si="15"/>
        <v>0</v>
      </c>
      <c r="U72" s="28">
        <f t="shared" si="16"/>
        <v>0</v>
      </c>
      <c r="V72" s="28">
        <f t="shared" si="17"/>
        <v>0</v>
      </c>
      <c r="W72" s="28">
        <f t="shared" si="18"/>
        <v>0</v>
      </c>
      <c r="X72" s="102">
        <f t="shared" si="19"/>
        <v>-1</v>
      </c>
    </row>
    <row r="73" spans="2:24">
      <c r="B73" s="113"/>
      <c r="C73" s="115"/>
      <c r="D73" s="98"/>
      <c r="E73" s="98"/>
      <c r="F73" s="98"/>
      <c r="G73" s="99"/>
      <c r="H73" s="109"/>
      <c r="I73" s="101">
        <f t="shared" si="22"/>
        <v>0</v>
      </c>
      <c r="M73" s="28" t="e">
        <f>VLOOKUP(B73,'Balancete ano anterior'!A$5:E$656,4,0)</f>
        <v>#N/A</v>
      </c>
      <c r="N73" s="28" t="e">
        <f>VLOOKUP(B73,'Balancete ano anterior'!A$5:E$656,5,0)</f>
        <v>#N/A</v>
      </c>
      <c r="O73" s="28" t="e">
        <f t="shared" si="12"/>
        <v>#N/A</v>
      </c>
      <c r="P73" s="28" t="e">
        <f>VLOOKUP(B73,'Balancete Ano'!A$5:E$656,4,0)</f>
        <v>#N/A</v>
      </c>
      <c r="Q73" s="28" t="e">
        <f>VLOOKUP(B73,'Balancete Ano'!A$5:E$656,5,0)</f>
        <v>#N/A</v>
      </c>
      <c r="R73" s="28" t="e">
        <f t="shared" si="13"/>
        <v>#N/A</v>
      </c>
      <c r="S73" s="28" t="e">
        <f t="shared" si="14"/>
        <v>#N/A</v>
      </c>
      <c r="T73" s="28">
        <f t="shared" si="15"/>
        <v>0</v>
      </c>
      <c r="U73" s="28">
        <f t="shared" si="16"/>
        <v>0</v>
      </c>
      <c r="V73" s="28">
        <f t="shared" si="17"/>
        <v>0</v>
      </c>
      <c r="W73" s="28">
        <f t="shared" si="18"/>
        <v>0</v>
      </c>
      <c r="X73" s="102">
        <f t="shared" si="19"/>
        <v>1</v>
      </c>
    </row>
    <row r="74" spans="2:24">
      <c r="B74" s="113"/>
      <c r="C74" s="115"/>
      <c r="D74" s="98"/>
      <c r="E74" s="98"/>
      <c r="F74" s="98"/>
      <c r="G74" s="99"/>
      <c r="H74" s="109"/>
      <c r="I74" s="101">
        <f t="shared" si="22"/>
        <v>0</v>
      </c>
      <c r="M74" s="28" t="e">
        <f>VLOOKUP(B74,'Balancete ano anterior'!A$5:E$656,4,0)</f>
        <v>#N/A</v>
      </c>
      <c r="N74" s="28" t="e">
        <f>VLOOKUP(B74,'Balancete ano anterior'!A$5:E$656,5,0)</f>
        <v>#N/A</v>
      </c>
      <c r="O74" s="28" t="e">
        <f t="shared" si="12"/>
        <v>#N/A</v>
      </c>
      <c r="P74" s="28" t="e">
        <f>VLOOKUP(B74,'Balancete Ano'!A$5:E$656,4,0)</f>
        <v>#N/A</v>
      </c>
      <c r="Q74" s="28" t="e">
        <f>VLOOKUP(B74,'Balancete Ano'!A$5:E$656,5,0)</f>
        <v>#N/A</v>
      </c>
      <c r="R74" s="28" t="e">
        <f t="shared" si="13"/>
        <v>#N/A</v>
      </c>
      <c r="S74" s="28" t="e">
        <f t="shared" si="14"/>
        <v>#N/A</v>
      </c>
      <c r="T74" s="28">
        <f t="shared" si="15"/>
        <v>0</v>
      </c>
      <c r="U74" s="28">
        <f t="shared" si="16"/>
        <v>0</v>
      </c>
      <c r="V74" s="28">
        <f t="shared" si="17"/>
        <v>0</v>
      </c>
      <c r="W74" s="28">
        <f t="shared" si="18"/>
        <v>0</v>
      </c>
      <c r="X74" s="102">
        <f t="shared" si="19"/>
        <v>1</v>
      </c>
    </row>
    <row r="75" spans="2:24">
      <c r="B75" s="54"/>
      <c r="C75" s="54"/>
      <c r="D75" s="54"/>
      <c r="E75" s="54"/>
      <c r="F75" s="54"/>
      <c r="G75" s="111"/>
      <c r="H75" s="112" t="s">
        <v>1254</v>
      </c>
      <c r="I75" s="117">
        <f>SUM(I66:I74)</f>
        <v>0</v>
      </c>
      <c r="M75" s="28" t="e">
        <f>VLOOKUP(B75,'Balancete ano anterior'!A$5:E$656,4,0)</f>
        <v>#N/A</v>
      </c>
      <c r="N75" s="28" t="e">
        <f>VLOOKUP(B75,'Balancete ano anterior'!A$5:E$656,5,0)</f>
        <v>#N/A</v>
      </c>
      <c r="O75" s="28" t="e">
        <f t="shared" si="12"/>
        <v>#N/A</v>
      </c>
      <c r="P75" s="28" t="e">
        <f>VLOOKUP(B75,'Balancete Ano'!A$5:E$656,4,0)</f>
        <v>#N/A</v>
      </c>
      <c r="Q75" s="28" t="e">
        <f>VLOOKUP(B75,'Balancete Ano'!A$5:E$656,5,0)</f>
        <v>#N/A</v>
      </c>
      <c r="R75" s="28" t="e">
        <f t="shared" si="13"/>
        <v>#N/A</v>
      </c>
      <c r="S75" s="28" t="e">
        <f t="shared" si="14"/>
        <v>#N/A</v>
      </c>
      <c r="T75" s="28">
        <f t="shared" si="15"/>
        <v>0</v>
      </c>
      <c r="U75" s="28">
        <f t="shared" si="16"/>
        <v>0</v>
      </c>
      <c r="V75" s="28">
        <f t="shared" si="17"/>
        <v>0</v>
      </c>
      <c r="W75" s="28">
        <f t="shared" si="18"/>
        <v>0</v>
      </c>
      <c r="X75" s="102">
        <f t="shared" si="19"/>
        <v>1</v>
      </c>
    </row>
    <row r="76" spans="2:24">
      <c r="G76" s="28"/>
      <c r="H76" s="28"/>
      <c r="I76" s="28"/>
      <c r="M76" s="28" t="e">
        <f>VLOOKUP(B76,'Balancete ano anterior'!A$5:E$656,4,0)</f>
        <v>#N/A</v>
      </c>
      <c r="N76" s="28" t="e">
        <f>VLOOKUP(B76,'Balancete ano anterior'!A$5:E$656,5,0)</f>
        <v>#N/A</v>
      </c>
      <c r="O76" s="28" t="e">
        <f t="shared" si="12"/>
        <v>#N/A</v>
      </c>
      <c r="P76" s="28" t="e">
        <f>VLOOKUP(B76,'Balancete Ano'!A$5:E$656,4,0)</f>
        <v>#N/A</v>
      </c>
      <c r="Q76" s="28" t="e">
        <f>VLOOKUP(B76,'Balancete Ano'!A$5:E$656,5,0)</f>
        <v>#N/A</v>
      </c>
      <c r="R76" s="28" t="e">
        <f t="shared" si="13"/>
        <v>#N/A</v>
      </c>
      <c r="S76" s="28" t="e">
        <f t="shared" si="14"/>
        <v>#N/A</v>
      </c>
      <c r="T76" s="28">
        <f t="shared" si="15"/>
        <v>0</v>
      </c>
      <c r="U76" s="28">
        <f t="shared" si="16"/>
        <v>0</v>
      </c>
      <c r="V76" s="28">
        <f t="shared" si="17"/>
        <v>0</v>
      </c>
      <c r="W76" s="28">
        <f t="shared" si="18"/>
        <v>0</v>
      </c>
      <c r="X76" s="102">
        <f t="shared" si="19"/>
        <v>1</v>
      </c>
    </row>
    <row r="77" spans="2:24">
      <c r="B77" s="303" t="s">
        <v>1257</v>
      </c>
      <c r="C77" s="303"/>
      <c r="D77" s="303"/>
      <c r="E77" s="303"/>
      <c r="F77" s="303"/>
      <c r="G77" s="28"/>
      <c r="H77" s="28"/>
      <c r="I77" s="28"/>
      <c r="M77" s="28" t="e">
        <f>VLOOKUP(B77,'Balancete ano anterior'!A$5:E$656,4,0)</f>
        <v>#N/A</v>
      </c>
      <c r="N77" s="28" t="e">
        <f>VLOOKUP(B77,'Balancete ano anterior'!A$5:E$656,5,0)</f>
        <v>#N/A</v>
      </c>
      <c r="O77" s="28" t="e">
        <f t="shared" ref="O77:O108" si="23">-(M77-N77)</f>
        <v>#N/A</v>
      </c>
      <c r="P77" s="28" t="e">
        <f>VLOOKUP(B77,'Balancete Ano'!A$5:E$656,4,0)</f>
        <v>#N/A</v>
      </c>
      <c r="Q77" s="28" t="e">
        <f>VLOOKUP(B77,'Balancete Ano'!A$5:E$656,5,0)</f>
        <v>#N/A</v>
      </c>
      <c r="R77" s="28" t="e">
        <f t="shared" ref="R77:R108" si="24">-(P77-Q77)</f>
        <v>#N/A</v>
      </c>
      <c r="S77" s="28" t="e">
        <f t="shared" ref="S77:S108" si="25">R77-O77</f>
        <v>#N/A</v>
      </c>
      <c r="T77" s="28">
        <f t="shared" ref="T77:T108" si="26">IF(AND(F77="I",D77="SD"),M77,IF(AND(F77="I",D77="SC"),N77,IF(AND(F77="I",D77="SL"),O77,0)))</f>
        <v>0</v>
      </c>
      <c r="U77" s="28">
        <f t="shared" ref="U77:U108" si="27">IF(AND(F77="F",D77="SD"),P77,IF(AND(F77="F",D77="SC"),Q77,IF(AND(F77="F",D77="SL"),R77,0)))</f>
        <v>0</v>
      </c>
      <c r="V77" s="28">
        <f t="shared" ref="V77:V108" si="28">IF(AND(F77="V",D77="SL"),S77,0)</f>
        <v>0</v>
      </c>
      <c r="W77" s="28">
        <f t="shared" ref="W77:W108" si="29">SUM(T77:V77)*X77</f>
        <v>0</v>
      </c>
      <c r="X77" s="102">
        <f t="shared" ref="X77:X108" si="30">IF(E77="-",-1,1)</f>
        <v>1</v>
      </c>
    </row>
    <row r="78" spans="2:24">
      <c r="G78" s="28"/>
      <c r="H78" s="28"/>
      <c r="I78" s="28"/>
      <c r="M78" s="28" t="e">
        <f>VLOOKUP(B78,'Balancete ano anterior'!A$5:E$656,4,0)</f>
        <v>#N/A</v>
      </c>
      <c r="N78" s="28" t="e">
        <f>VLOOKUP(B78,'Balancete ano anterior'!A$5:E$656,5,0)</f>
        <v>#N/A</v>
      </c>
      <c r="O78" s="28" t="e">
        <f t="shared" si="23"/>
        <v>#N/A</v>
      </c>
      <c r="P78" s="28" t="e">
        <f>VLOOKUP(B78,'Balancete Ano'!A$5:E$656,4,0)</f>
        <v>#N/A</v>
      </c>
      <c r="Q78" s="28" t="e">
        <f>VLOOKUP(B78,'Balancete Ano'!A$5:E$656,5,0)</f>
        <v>#N/A</v>
      </c>
      <c r="R78" s="28" t="e">
        <f t="shared" si="24"/>
        <v>#N/A</v>
      </c>
      <c r="S78" s="28" t="e">
        <f t="shared" si="25"/>
        <v>#N/A</v>
      </c>
      <c r="T78" s="28">
        <f t="shared" si="26"/>
        <v>0</v>
      </c>
      <c r="U78" s="28">
        <f t="shared" si="27"/>
        <v>0</v>
      </c>
      <c r="V78" s="28">
        <f t="shared" si="28"/>
        <v>0</v>
      </c>
      <c r="W78" s="28">
        <f t="shared" si="29"/>
        <v>0</v>
      </c>
      <c r="X78" s="102">
        <f t="shared" si="30"/>
        <v>1</v>
      </c>
    </row>
    <row r="79" spans="2:24">
      <c r="B79" s="92" t="s">
        <v>5</v>
      </c>
      <c r="C79" s="92" t="s">
        <v>6</v>
      </c>
      <c r="D79" s="92" t="s">
        <v>1240</v>
      </c>
      <c r="E79" s="92" t="s">
        <v>1241</v>
      </c>
      <c r="F79" s="92" t="s">
        <v>1242</v>
      </c>
      <c r="G79" s="93" t="s">
        <v>1243</v>
      </c>
      <c r="H79" s="93" t="s">
        <v>1244</v>
      </c>
      <c r="I79" s="93" t="s">
        <v>1245</v>
      </c>
      <c r="M79" s="28" t="e">
        <f>VLOOKUP(B79,'Balancete ano anterior'!A$5:E$656,4,0)</f>
        <v>#N/A</v>
      </c>
      <c r="N79" s="28" t="e">
        <f>VLOOKUP(B79,'Balancete ano anterior'!A$5:E$656,5,0)</f>
        <v>#N/A</v>
      </c>
      <c r="O79" s="28" t="e">
        <f t="shared" si="23"/>
        <v>#N/A</v>
      </c>
      <c r="P79" s="28" t="e">
        <f>VLOOKUP(B79,'Balancete Ano'!A$5:E$656,4,0)</f>
        <v>#N/A</v>
      </c>
      <c r="Q79" s="28" t="e">
        <f>VLOOKUP(B79,'Balancete Ano'!A$5:E$656,5,0)</f>
        <v>#N/A</v>
      </c>
      <c r="R79" s="28" t="e">
        <f t="shared" si="24"/>
        <v>#N/A</v>
      </c>
      <c r="S79" s="28" t="e">
        <f t="shared" si="25"/>
        <v>#N/A</v>
      </c>
      <c r="T79" s="28">
        <f t="shared" si="26"/>
        <v>0</v>
      </c>
      <c r="U79" s="28">
        <f t="shared" si="27"/>
        <v>0</v>
      </c>
      <c r="V79" s="28">
        <f t="shared" si="28"/>
        <v>0</v>
      </c>
      <c r="W79" s="28">
        <f t="shared" si="29"/>
        <v>0</v>
      </c>
      <c r="X79" s="102">
        <f t="shared" si="30"/>
        <v>1</v>
      </c>
    </row>
    <row r="80" spans="2:24">
      <c r="G80" s="28"/>
      <c r="H80" s="28"/>
      <c r="I80" s="28"/>
      <c r="M80" s="28" t="e">
        <f>VLOOKUP(B80,'Balancete ano anterior'!A$5:E$656,4,0)</f>
        <v>#N/A</v>
      </c>
      <c r="N80" s="28" t="e">
        <f>VLOOKUP(B80,'Balancete ano anterior'!A$5:E$656,5,0)</f>
        <v>#N/A</v>
      </c>
      <c r="O80" s="28" t="e">
        <f t="shared" si="23"/>
        <v>#N/A</v>
      </c>
      <c r="P80" s="28" t="e">
        <f>VLOOKUP(B80,'Balancete Ano'!A$5:E$656,4,0)</f>
        <v>#N/A</v>
      </c>
      <c r="Q80" s="28" t="e">
        <f>VLOOKUP(B80,'Balancete Ano'!A$5:E$656,5,0)</f>
        <v>#N/A</v>
      </c>
      <c r="R80" s="28" t="e">
        <f t="shared" si="24"/>
        <v>#N/A</v>
      </c>
      <c r="S80" s="28" t="e">
        <f t="shared" si="25"/>
        <v>#N/A</v>
      </c>
      <c r="T80" s="28">
        <f t="shared" si="26"/>
        <v>0</v>
      </c>
      <c r="U80" s="28">
        <f t="shared" si="27"/>
        <v>0</v>
      </c>
      <c r="V80" s="28">
        <f t="shared" si="28"/>
        <v>0</v>
      </c>
      <c r="W80" s="28">
        <f t="shared" si="29"/>
        <v>0</v>
      </c>
      <c r="X80" s="102">
        <f t="shared" si="30"/>
        <v>1</v>
      </c>
    </row>
    <row r="81" spans="2:24">
      <c r="B81" s="113" t="s">
        <v>955</v>
      </c>
      <c r="C81" s="97" t="str">
        <f>VLOOKUP(B81,'Balancete Ano'!A$5:E$656,3,0)</f>
        <v>Subsídios à exploração</v>
      </c>
      <c r="D81" s="98" t="s">
        <v>1248</v>
      </c>
      <c r="E81" s="98" t="s">
        <v>1252</v>
      </c>
      <c r="F81" s="98" t="s">
        <v>1251</v>
      </c>
      <c r="G81" s="99">
        <f t="shared" ref="G81:G115" si="31">W81</f>
        <v>0</v>
      </c>
      <c r="H81" s="100"/>
      <c r="I81" s="101">
        <f t="shared" ref="I81:I119" si="32">G81+H81</f>
        <v>0</v>
      </c>
      <c r="M81" s="28">
        <f>VLOOKUP(B81,'Balancete ano anterior'!A$5:E$656,4,0)</f>
        <v>0</v>
      </c>
      <c r="N81" s="28">
        <f>VLOOKUP(B81,'Balancete ano anterior'!A$5:E$656,5,0)</f>
        <v>0</v>
      </c>
      <c r="O81" s="28">
        <f t="shared" si="23"/>
        <v>0</v>
      </c>
      <c r="P81" s="28">
        <f>VLOOKUP(B81,'Balancete Ano'!A$5:E$656,4,0)</f>
        <v>0</v>
      </c>
      <c r="Q81" s="28">
        <f>VLOOKUP(B81,'Balancete Ano'!A$5:E$656,5,0)</f>
        <v>0</v>
      </c>
      <c r="R81" s="28">
        <f t="shared" si="24"/>
        <v>0</v>
      </c>
      <c r="S81" s="28">
        <f t="shared" si="25"/>
        <v>0</v>
      </c>
      <c r="T81" s="28">
        <f t="shared" si="26"/>
        <v>0</v>
      </c>
      <c r="U81" s="28">
        <f t="shared" si="27"/>
        <v>0</v>
      </c>
      <c r="V81" s="28">
        <f t="shared" si="28"/>
        <v>0</v>
      </c>
      <c r="W81" s="28">
        <f t="shared" si="29"/>
        <v>0</v>
      </c>
      <c r="X81" s="102">
        <f t="shared" si="30"/>
        <v>1</v>
      </c>
    </row>
    <row r="82" spans="2:24">
      <c r="B82" s="113" t="s">
        <v>131</v>
      </c>
      <c r="C82" s="97" t="str">
        <f>VLOOKUP(B82,'Balancete Ano'!A$5:E$656,3,0)</f>
        <v>Retenção de impostos sobre rendimentos</v>
      </c>
      <c r="D82" s="98" t="s">
        <v>1248</v>
      </c>
      <c r="E82" s="98" t="s">
        <v>1252</v>
      </c>
      <c r="F82" s="98" t="s">
        <v>1249</v>
      </c>
      <c r="G82" s="99">
        <f t="shared" si="31"/>
        <v>0</v>
      </c>
      <c r="H82" s="100"/>
      <c r="I82" s="101">
        <f t="shared" si="32"/>
        <v>0</v>
      </c>
      <c r="M82" s="28">
        <f>VLOOKUP(B82,'Balancete ano anterior'!A$5:E$656,4,0)</f>
        <v>0</v>
      </c>
      <c r="N82" s="28">
        <f>VLOOKUP(B82,'Balancete ano anterior'!A$5:E$656,5,0)</f>
        <v>0</v>
      </c>
      <c r="O82" s="28">
        <f t="shared" si="23"/>
        <v>0</v>
      </c>
      <c r="P82" s="28">
        <f>VLOOKUP(B82,'Balancete Ano'!A$5:E$656,4,0)</f>
        <v>0</v>
      </c>
      <c r="Q82" s="28">
        <f>VLOOKUP(B82,'Balancete Ano'!A$5:E$656,5,0)</f>
        <v>0</v>
      </c>
      <c r="R82" s="28">
        <f t="shared" si="24"/>
        <v>0</v>
      </c>
      <c r="S82" s="28">
        <f t="shared" si="25"/>
        <v>0</v>
      </c>
      <c r="T82" s="28">
        <f t="shared" si="26"/>
        <v>0</v>
      </c>
      <c r="U82" s="28">
        <f t="shared" si="27"/>
        <v>0</v>
      </c>
      <c r="V82" s="28">
        <f t="shared" si="28"/>
        <v>0</v>
      </c>
      <c r="W82" s="28">
        <f t="shared" si="29"/>
        <v>0</v>
      </c>
      <c r="X82" s="102">
        <f t="shared" si="30"/>
        <v>1</v>
      </c>
    </row>
    <row r="83" spans="2:24">
      <c r="B83" s="113" t="s">
        <v>793</v>
      </c>
      <c r="C83" s="97" t="str">
        <f>VLOOKUP(B83,'Balancete Ano'!A$5:E$656,3,0)</f>
        <v>Impostos</v>
      </c>
      <c r="D83" s="98" t="s">
        <v>1248</v>
      </c>
      <c r="E83" s="98" t="s">
        <v>1252</v>
      </c>
      <c r="F83" s="98" t="s">
        <v>1251</v>
      </c>
      <c r="G83" s="99">
        <f t="shared" si="31"/>
        <v>0</v>
      </c>
      <c r="H83" s="100"/>
      <c r="I83" s="101">
        <f t="shared" si="32"/>
        <v>0</v>
      </c>
      <c r="M83" s="28">
        <f>VLOOKUP(B83,'Balancete ano anterior'!A$5:E$656,4,0)</f>
        <v>0</v>
      </c>
      <c r="N83" s="28">
        <f>VLOOKUP(B83,'Balancete ano anterior'!A$5:E$656,5,0)</f>
        <v>0</v>
      </c>
      <c r="O83" s="28">
        <f t="shared" si="23"/>
        <v>0</v>
      </c>
      <c r="P83" s="28">
        <f>VLOOKUP(B83,'Balancete Ano'!A$5:E$656,4,0)</f>
        <v>0</v>
      </c>
      <c r="Q83" s="28">
        <f>VLOOKUP(B83,'Balancete Ano'!A$5:E$656,5,0)</f>
        <v>0</v>
      </c>
      <c r="R83" s="28">
        <f t="shared" si="24"/>
        <v>0</v>
      </c>
      <c r="S83" s="28">
        <f t="shared" si="25"/>
        <v>0</v>
      </c>
      <c r="T83" s="28">
        <f t="shared" si="26"/>
        <v>0</v>
      </c>
      <c r="U83" s="28">
        <f t="shared" si="27"/>
        <v>0</v>
      </c>
      <c r="V83" s="28">
        <f t="shared" si="28"/>
        <v>0</v>
      </c>
      <c r="W83" s="28">
        <f t="shared" si="29"/>
        <v>0</v>
      </c>
      <c r="X83" s="102">
        <f t="shared" si="30"/>
        <v>1</v>
      </c>
    </row>
    <row r="84" spans="2:24">
      <c r="B84" s="113" t="s">
        <v>135</v>
      </c>
      <c r="C84" s="97" t="str">
        <f>VLOOKUP(B84,'Balancete Ano'!A$5:E$656,3,0)</f>
        <v>IVA - A pagar</v>
      </c>
      <c r="D84" s="98" t="s">
        <v>1248</v>
      </c>
      <c r="E84" s="98" t="s">
        <v>1252</v>
      </c>
      <c r="F84" s="98" t="s">
        <v>1249</v>
      </c>
      <c r="G84" s="99">
        <f t="shared" si="31"/>
        <v>0</v>
      </c>
      <c r="H84" s="100"/>
      <c r="I84" s="101">
        <f t="shared" si="32"/>
        <v>0</v>
      </c>
      <c r="M84" s="28">
        <f>VLOOKUP(B84,'Balancete ano anterior'!A$5:E$656,4,0)</f>
        <v>0</v>
      </c>
      <c r="N84" s="28">
        <f>VLOOKUP(B84,'Balancete ano anterior'!A$5:E$656,5,0)</f>
        <v>0</v>
      </c>
      <c r="O84" s="28">
        <f t="shared" si="23"/>
        <v>0</v>
      </c>
      <c r="P84" s="28">
        <f>VLOOKUP(B84,'Balancete Ano'!A$5:E$656,4,0)</f>
        <v>0</v>
      </c>
      <c r="Q84" s="28">
        <f>VLOOKUP(B84,'Balancete Ano'!A$5:E$656,5,0)</f>
        <v>0</v>
      </c>
      <c r="R84" s="28">
        <f t="shared" si="24"/>
        <v>0</v>
      </c>
      <c r="S84" s="28">
        <f t="shared" si="25"/>
        <v>0</v>
      </c>
      <c r="T84" s="28">
        <f t="shared" si="26"/>
        <v>0</v>
      </c>
      <c r="U84" s="28">
        <f t="shared" si="27"/>
        <v>0</v>
      </c>
      <c r="V84" s="28">
        <f t="shared" si="28"/>
        <v>0</v>
      </c>
      <c r="W84" s="28">
        <f t="shared" si="29"/>
        <v>0</v>
      </c>
      <c r="X84" s="102">
        <f t="shared" si="30"/>
        <v>1</v>
      </c>
    </row>
    <row r="85" spans="2:24">
      <c r="B85" s="113" t="s">
        <v>137</v>
      </c>
      <c r="C85" s="97" t="str">
        <f>VLOOKUP(B85,'Balancete Ano'!A$5:E$656,3,0)</f>
        <v>IVA - A recuperar</v>
      </c>
      <c r="D85" s="98" t="s">
        <v>1248</v>
      </c>
      <c r="E85" s="98" t="s">
        <v>1252</v>
      </c>
      <c r="F85" s="98" t="s">
        <v>1249</v>
      </c>
      <c r="G85" s="99">
        <f t="shared" si="31"/>
        <v>0</v>
      </c>
      <c r="H85" s="100"/>
      <c r="I85" s="101">
        <f t="shared" si="32"/>
        <v>0</v>
      </c>
      <c r="M85" s="28">
        <f>VLOOKUP(B85,'Balancete ano anterior'!A$5:E$656,4,0)</f>
        <v>0</v>
      </c>
      <c r="N85" s="28">
        <f>VLOOKUP(B85,'Balancete ano anterior'!A$5:E$656,5,0)</f>
        <v>0</v>
      </c>
      <c r="O85" s="28">
        <f t="shared" si="23"/>
        <v>0</v>
      </c>
      <c r="P85" s="28">
        <f>VLOOKUP(B85,'Balancete Ano'!A$5:E$656,4,0)</f>
        <v>0</v>
      </c>
      <c r="Q85" s="28">
        <f>VLOOKUP(B85,'Balancete Ano'!A$5:E$656,5,0)</f>
        <v>0</v>
      </c>
      <c r="R85" s="28">
        <f t="shared" si="24"/>
        <v>0</v>
      </c>
      <c r="S85" s="28">
        <f t="shared" si="25"/>
        <v>0</v>
      </c>
      <c r="T85" s="28">
        <f t="shared" si="26"/>
        <v>0</v>
      </c>
      <c r="U85" s="28">
        <f t="shared" si="27"/>
        <v>0</v>
      </c>
      <c r="V85" s="28">
        <f t="shared" si="28"/>
        <v>0</v>
      </c>
      <c r="W85" s="28">
        <f t="shared" si="29"/>
        <v>0</v>
      </c>
      <c r="X85" s="102">
        <f t="shared" si="30"/>
        <v>1</v>
      </c>
    </row>
    <row r="86" spans="2:24">
      <c r="B86" s="113" t="s">
        <v>139</v>
      </c>
      <c r="C86" s="97" t="str">
        <f>VLOOKUP(B86,'Balancete Ano'!A$5:E$656,3,0)</f>
        <v>IVA - Reembolsos pedidos</v>
      </c>
      <c r="D86" s="98" t="s">
        <v>1248</v>
      </c>
      <c r="E86" s="98" t="s">
        <v>1252</v>
      </c>
      <c r="F86" s="98" t="s">
        <v>1249</v>
      </c>
      <c r="G86" s="99">
        <f t="shared" si="31"/>
        <v>0</v>
      </c>
      <c r="H86" s="100"/>
      <c r="I86" s="101">
        <f t="shared" si="32"/>
        <v>0</v>
      </c>
      <c r="M86" s="28">
        <f>VLOOKUP(B86,'Balancete ano anterior'!A$5:E$656,4,0)</f>
        <v>0</v>
      </c>
      <c r="N86" s="28">
        <f>VLOOKUP(B86,'Balancete ano anterior'!A$5:E$656,5,0)</f>
        <v>0</v>
      </c>
      <c r="O86" s="28">
        <f t="shared" si="23"/>
        <v>0</v>
      </c>
      <c r="P86" s="28">
        <f>VLOOKUP(B86,'Balancete Ano'!A$5:E$656,4,0)</f>
        <v>0</v>
      </c>
      <c r="Q86" s="28">
        <f>VLOOKUP(B86,'Balancete Ano'!A$5:E$656,5,0)</f>
        <v>0</v>
      </c>
      <c r="R86" s="28">
        <f t="shared" si="24"/>
        <v>0</v>
      </c>
      <c r="S86" s="28">
        <f t="shared" si="25"/>
        <v>0</v>
      </c>
      <c r="T86" s="28">
        <f t="shared" si="26"/>
        <v>0</v>
      </c>
      <c r="U86" s="28">
        <f t="shared" si="27"/>
        <v>0</v>
      </c>
      <c r="V86" s="28">
        <f t="shared" si="28"/>
        <v>0</v>
      </c>
      <c r="W86" s="28">
        <f t="shared" si="29"/>
        <v>0</v>
      </c>
      <c r="X86" s="102">
        <f t="shared" si="30"/>
        <v>1</v>
      </c>
    </row>
    <row r="87" spans="2:24">
      <c r="B87" s="113" t="s">
        <v>141</v>
      </c>
      <c r="C87" s="97" t="str">
        <f>VLOOKUP(B87,'Balancete Ano'!A$5:E$656,3,0)</f>
        <v>IVA - Liquidações oficiosas</v>
      </c>
      <c r="D87" s="98" t="s">
        <v>1248</v>
      </c>
      <c r="E87" s="98" t="s">
        <v>1252</v>
      </c>
      <c r="F87" s="98" t="s">
        <v>1249</v>
      </c>
      <c r="G87" s="99">
        <f t="shared" si="31"/>
        <v>0</v>
      </c>
      <c r="H87" s="100"/>
      <c r="I87" s="101">
        <f t="shared" si="32"/>
        <v>0</v>
      </c>
      <c r="M87" s="28">
        <f>VLOOKUP(B87,'Balancete ano anterior'!A$5:E$656,4,0)</f>
        <v>0</v>
      </c>
      <c r="N87" s="28">
        <f>VLOOKUP(B87,'Balancete ano anterior'!A$5:E$656,5,0)</f>
        <v>0</v>
      </c>
      <c r="O87" s="28">
        <f t="shared" si="23"/>
        <v>0</v>
      </c>
      <c r="P87" s="28">
        <f>VLOOKUP(B87,'Balancete Ano'!A$5:E$656,4,0)</f>
        <v>0</v>
      </c>
      <c r="Q87" s="28">
        <f>VLOOKUP(B87,'Balancete Ano'!A$5:E$656,5,0)</f>
        <v>0</v>
      </c>
      <c r="R87" s="28">
        <f t="shared" si="24"/>
        <v>0</v>
      </c>
      <c r="S87" s="28">
        <f t="shared" si="25"/>
        <v>0</v>
      </c>
      <c r="T87" s="28">
        <f t="shared" si="26"/>
        <v>0</v>
      </c>
      <c r="U87" s="28">
        <f t="shared" si="27"/>
        <v>0</v>
      </c>
      <c r="V87" s="28">
        <f t="shared" si="28"/>
        <v>0</v>
      </c>
      <c r="W87" s="28">
        <f t="shared" si="29"/>
        <v>0</v>
      </c>
      <c r="X87" s="102">
        <f t="shared" si="30"/>
        <v>1</v>
      </c>
    </row>
    <row r="88" spans="2:24">
      <c r="B88" s="113" t="s">
        <v>143</v>
      </c>
      <c r="C88" s="97" t="str">
        <f>VLOOKUP(B88,'Balancete Ano'!A$5:E$656,3,0)</f>
        <v>Outros impostos</v>
      </c>
      <c r="D88" s="98" t="s">
        <v>1248</v>
      </c>
      <c r="E88" s="98" t="s">
        <v>1252</v>
      </c>
      <c r="F88" s="98" t="s">
        <v>1249</v>
      </c>
      <c r="G88" s="99">
        <f t="shared" si="31"/>
        <v>0</v>
      </c>
      <c r="H88" s="100"/>
      <c r="I88" s="101">
        <f t="shared" si="32"/>
        <v>0</v>
      </c>
      <c r="M88" s="28">
        <f>VLOOKUP(B88,'Balancete ano anterior'!A$5:E$656,4,0)</f>
        <v>0</v>
      </c>
      <c r="N88" s="28">
        <f>VLOOKUP(B88,'Balancete ano anterior'!A$5:E$656,5,0)</f>
        <v>0</v>
      </c>
      <c r="O88" s="28">
        <f t="shared" si="23"/>
        <v>0</v>
      </c>
      <c r="P88" s="28">
        <f>VLOOKUP(B88,'Balancete Ano'!A$5:E$656,4,0)</f>
        <v>0</v>
      </c>
      <c r="Q88" s="28">
        <f>VLOOKUP(B88,'Balancete Ano'!A$5:E$656,5,0)</f>
        <v>0</v>
      </c>
      <c r="R88" s="28">
        <f t="shared" si="24"/>
        <v>0</v>
      </c>
      <c r="S88" s="28">
        <f t="shared" si="25"/>
        <v>0</v>
      </c>
      <c r="T88" s="28">
        <f t="shared" si="26"/>
        <v>0</v>
      </c>
      <c r="U88" s="28">
        <f t="shared" si="27"/>
        <v>0</v>
      </c>
      <c r="V88" s="28">
        <f t="shared" si="28"/>
        <v>0</v>
      </c>
      <c r="W88" s="28">
        <f t="shared" si="29"/>
        <v>0</v>
      </c>
      <c r="X88" s="102">
        <f t="shared" si="30"/>
        <v>1</v>
      </c>
    </row>
    <row r="89" spans="2:24">
      <c r="B89" s="113" t="s">
        <v>145</v>
      </c>
      <c r="C89" s="97" t="str">
        <f>VLOOKUP(B89,'Balancete Ano'!A$5:E$656,3,0)</f>
        <v>Contribuições para a Segurança Social</v>
      </c>
      <c r="D89" s="98" t="s">
        <v>1248</v>
      </c>
      <c r="E89" s="98" t="s">
        <v>1252</v>
      </c>
      <c r="F89" s="98" t="s">
        <v>1249</v>
      </c>
      <c r="G89" s="99">
        <f t="shared" si="31"/>
        <v>0</v>
      </c>
      <c r="H89" s="100"/>
      <c r="I89" s="101">
        <f t="shared" si="32"/>
        <v>0</v>
      </c>
      <c r="M89" s="28">
        <f>VLOOKUP(B89,'Balancete ano anterior'!A$5:E$656,4,0)</f>
        <v>0</v>
      </c>
      <c r="N89" s="28">
        <f>VLOOKUP(B89,'Balancete ano anterior'!A$5:E$656,5,0)</f>
        <v>0</v>
      </c>
      <c r="O89" s="28">
        <f t="shared" si="23"/>
        <v>0</v>
      </c>
      <c r="P89" s="28">
        <f>VLOOKUP(B89,'Balancete Ano'!A$5:E$656,4,0)</f>
        <v>0</v>
      </c>
      <c r="Q89" s="28">
        <f>VLOOKUP(B89,'Balancete Ano'!A$5:E$656,5,0)</f>
        <v>0</v>
      </c>
      <c r="R89" s="28">
        <f t="shared" si="24"/>
        <v>0</v>
      </c>
      <c r="S89" s="28">
        <f t="shared" si="25"/>
        <v>0</v>
      </c>
      <c r="T89" s="28">
        <f t="shared" si="26"/>
        <v>0</v>
      </c>
      <c r="U89" s="28">
        <f t="shared" si="27"/>
        <v>0</v>
      </c>
      <c r="V89" s="28">
        <f t="shared" si="28"/>
        <v>0</v>
      </c>
      <c r="W89" s="28">
        <f t="shared" si="29"/>
        <v>0</v>
      </c>
      <c r="X89" s="102">
        <f t="shared" si="30"/>
        <v>1</v>
      </c>
    </row>
    <row r="90" spans="2:24">
      <c r="B90" s="113" t="s">
        <v>147</v>
      </c>
      <c r="C90" s="97" t="str">
        <f>VLOOKUP(B90,'Balancete Ano'!A$5:E$656,3,0)</f>
        <v>Tributos das autarquias locais</v>
      </c>
      <c r="D90" s="98" t="s">
        <v>1248</v>
      </c>
      <c r="E90" s="98" t="s">
        <v>1252</v>
      </c>
      <c r="F90" s="98" t="s">
        <v>1249</v>
      </c>
      <c r="G90" s="99">
        <f t="shared" si="31"/>
        <v>0</v>
      </c>
      <c r="H90" s="100"/>
      <c r="I90" s="101">
        <f t="shared" si="32"/>
        <v>0</v>
      </c>
      <c r="M90" s="28">
        <f>VLOOKUP(B90,'Balancete ano anterior'!A$5:E$656,4,0)</f>
        <v>0</v>
      </c>
      <c r="N90" s="28">
        <f>VLOOKUP(B90,'Balancete ano anterior'!A$5:E$656,5,0)</f>
        <v>0</v>
      </c>
      <c r="O90" s="28">
        <f t="shared" si="23"/>
        <v>0</v>
      </c>
      <c r="P90" s="28">
        <f>VLOOKUP(B90,'Balancete Ano'!A$5:E$656,4,0)</f>
        <v>0</v>
      </c>
      <c r="Q90" s="28">
        <f>VLOOKUP(B90,'Balancete Ano'!A$5:E$656,5,0)</f>
        <v>0</v>
      </c>
      <c r="R90" s="28">
        <f t="shared" si="24"/>
        <v>0</v>
      </c>
      <c r="S90" s="28">
        <f t="shared" si="25"/>
        <v>0</v>
      </c>
      <c r="T90" s="28">
        <f t="shared" si="26"/>
        <v>0</v>
      </c>
      <c r="U90" s="28">
        <f t="shared" si="27"/>
        <v>0</v>
      </c>
      <c r="V90" s="28">
        <f t="shared" si="28"/>
        <v>0</v>
      </c>
      <c r="W90" s="28">
        <f t="shared" si="29"/>
        <v>0</v>
      </c>
      <c r="X90" s="102">
        <f t="shared" si="30"/>
        <v>1</v>
      </c>
    </row>
    <row r="91" spans="2:24">
      <c r="B91" s="113" t="s">
        <v>149</v>
      </c>
      <c r="C91" s="97" t="str">
        <f>VLOOKUP(B91,'Balancete Ano'!A$5:E$656,3,0)</f>
        <v>Outras tributações</v>
      </c>
      <c r="D91" s="98" t="s">
        <v>1248</v>
      </c>
      <c r="E91" s="98" t="s">
        <v>1252</v>
      </c>
      <c r="F91" s="98" t="s">
        <v>1249</v>
      </c>
      <c r="G91" s="99">
        <f t="shared" si="31"/>
        <v>0</v>
      </c>
      <c r="H91" s="100"/>
      <c r="I91" s="101">
        <f t="shared" si="32"/>
        <v>0</v>
      </c>
      <c r="M91" s="28">
        <f>VLOOKUP(B91,'Balancete ano anterior'!A$5:E$656,4,0)</f>
        <v>0</v>
      </c>
      <c r="N91" s="28">
        <f>VLOOKUP(B91,'Balancete ano anterior'!A$5:E$656,5,0)</f>
        <v>0</v>
      </c>
      <c r="O91" s="28">
        <f t="shared" si="23"/>
        <v>0</v>
      </c>
      <c r="P91" s="28">
        <f>VLOOKUP(B91,'Balancete Ano'!A$5:E$656,4,0)</f>
        <v>0</v>
      </c>
      <c r="Q91" s="28">
        <f>VLOOKUP(B91,'Balancete Ano'!A$5:E$656,5,0)</f>
        <v>0</v>
      </c>
      <c r="R91" s="28">
        <f t="shared" si="24"/>
        <v>0</v>
      </c>
      <c r="S91" s="28">
        <f t="shared" si="25"/>
        <v>0</v>
      </c>
      <c r="T91" s="28">
        <f t="shared" si="26"/>
        <v>0</v>
      </c>
      <c r="U91" s="28">
        <f t="shared" si="27"/>
        <v>0</v>
      </c>
      <c r="V91" s="28">
        <f t="shared" si="28"/>
        <v>0</v>
      </c>
      <c r="W91" s="28">
        <f t="shared" si="29"/>
        <v>0</v>
      </c>
      <c r="X91" s="102">
        <f t="shared" si="30"/>
        <v>1</v>
      </c>
    </row>
    <row r="92" spans="2:24">
      <c r="B92" s="113" t="s">
        <v>151</v>
      </c>
      <c r="C92" s="97" t="str">
        <f>VLOOKUP(B92,'Balancete Ano'!A$5:E$656,3,0)</f>
        <v>Estado e outros entes públicos (acordos) - não correntes</v>
      </c>
      <c r="D92" s="98" t="s">
        <v>1248</v>
      </c>
      <c r="E92" s="98" t="s">
        <v>1252</v>
      </c>
      <c r="F92" s="98" t="s">
        <v>1249</v>
      </c>
      <c r="G92" s="99">
        <f t="shared" si="31"/>
        <v>0</v>
      </c>
      <c r="H92" s="100"/>
      <c r="I92" s="101">
        <f t="shared" si="32"/>
        <v>0</v>
      </c>
      <c r="M92" s="28">
        <f>VLOOKUP(B92,'Balancete ano anterior'!A$5:E$656,4,0)</f>
        <v>0</v>
      </c>
      <c r="N92" s="28">
        <f>VLOOKUP(B92,'Balancete ano anterior'!A$5:E$656,5,0)</f>
        <v>0</v>
      </c>
      <c r="O92" s="28">
        <f t="shared" si="23"/>
        <v>0</v>
      </c>
      <c r="P92" s="28">
        <f>VLOOKUP(B92,'Balancete Ano'!A$5:E$656,4,0)</f>
        <v>0</v>
      </c>
      <c r="Q92" s="28">
        <f>VLOOKUP(B92,'Balancete Ano'!A$5:E$656,5,0)</f>
        <v>0</v>
      </c>
      <c r="R92" s="28">
        <f t="shared" si="24"/>
        <v>0</v>
      </c>
      <c r="S92" s="28">
        <f t="shared" si="25"/>
        <v>0</v>
      </c>
      <c r="T92" s="28">
        <f t="shared" si="26"/>
        <v>0</v>
      </c>
      <c r="U92" s="28">
        <f t="shared" si="27"/>
        <v>0</v>
      </c>
      <c r="V92" s="28">
        <f t="shared" si="28"/>
        <v>0</v>
      </c>
      <c r="W92" s="28">
        <f t="shared" si="29"/>
        <v>0</v>
      </c>
      <c r="X92" s="102">
        <f t="shared" si="30"/>
        <v>1</v>
      </c>
    </row>
    <row r="93" spans="2:24">
      <c r="B93" s="113" t="s">
        <v>274</v>
      </c>
      <c r="C93" s="97" t="str">
        <f>VLOOKUP(B93,'Balancete Ano'!A$5:E$656,3,0)</f>
        <v>Outros devedores e credores</v>
      </c>
      <c r="D93" s="98" t="s">
        <v>1248</v>
      </c>
      <c r="E93" s="98" t="s">
        <v>1252</v>
      </c>
      <c r="F93" s="98" t="s">
        <v>1249</v>
      </c>
      <c r="G93" s="99">
        <f t="shared" si="31"/>
        <v>0</v>
      </c>
      <c r="H93" s="100"/>
      <c r="I93" s="101">
        <f t="shared" si="32"/>
        <v>0</v>
      </c>
      <c r="M93" s="28">
        <f>VLOOKUP(B93,'Balancete ano anterior'!A$5:E$656,4,0)</f>
        <v>0</v>
      </c>
      <c r="N93" s="28">
        <f>VLOOKUP(B93,'Balancete ano anterior'!A$5:E$656,5,0)</f>
        <v>0</v>
      </c>
      <c r="O93" s="28">
        <f t="shared" si="23"/>
        <v>0</v>
      </c>
      <c r="P93" s="28">
        <f>VLOOKUP(B93,'Balancete Ano'!A$5:E$656,4,0)</f>
        <v>0</v>
      </c>
      <c r="Q93" s="28">
        <f>VLOOKUP(B93,'Balancete Ano'!A$5:E$656,5,0)</f>
        <v>0</v>
      </c>
      <c r="R93" s="28">
        <f t="shared" si="24"/>
        <v>0</v>
      </c>
      <c r="S93" s="28">
        <f t="shared" si="25"/>
        <v>0</v>
      </c>
      <c r="T93" s="28">
        <f t="shared" si="26"/>
        <v>0</v>
      </c>
      <c r="U93" s="28">
        <f t="shared" si="27"/>
        <v>0</v>
      </c>
      <c r="V93" s="28">
        <f t="shared" si="28"/>
        <v>0</v>
      </c>
      <c r="W93" s="28">
        <f t="shared" si="29"/>
        <v>0</v>
      </c>
      <c r="X93" s="102">
        <f t="shared" si="30"/>
        <v>1</v>
      </c>
    </row>
    <row r="94" spans="2:24">
      <c r="B94" s="113" t="s">
        <v>211</v>
      </c>
      <c r="C94" s="97" t="str">
        <f>VLOOKUP(B94,'Balancete Ano'!A$5:E$656,3,0)</f>
        <v>Adiantamentos por conta de lucros</v>
      </c>
      <c r="D94" s="98" t="s">
        <v>1248</v>
      </c>
      <c r="E94" s="98" t="s">
        <v>1252</v>
      </c>
      <c r="F94" s="98" t="s">
        <v>1249</v>
      </c>
      <c r="G94" s="99">
        <f t="shared" si="31"/>
        <v>0</v>
      </c>
      <c r="H94" s="100"/>
      <c r="I94" s="101">
        <f t="shared" si="32"/>
        <v>0</v>
      </c>
      <c r="M94" s="28">
        <f>VLOOKUP(B94,'Balancete ano anterior'!A$5:E$656,4,0)</f>
        <v>0</v>
      </c>
      <c r="N94" s="28">
        <f>VLOOKUP(B94,'Balancete ano anterior'!A$5:E$656,5,0)</f>
        <v>0</v>
      </c>
      <c r="O94" s="28">
        <f t="shared" si="23"/>
        <v>0</v>
      </c>
      <c r="P94" s="28">
        <f>VLOOKUP(B94,'Balancete Ano'!A$5:E$656,4,0)</f>
        <v>0</v>
      </c>
      <c r="Q94" s="28">
        <f>VLOOKUP(B94,'Balancete Ano'!A$5:E$656,5,0)</f>
        <v>0</v>
      </c>
      <c r="R94" s="28">
        <f t="shared" si="24"/>
        <v>0</v>
      </c>
      <c r="S94" s="28">
        <f t="shared" si="25"/>
        <v>0</v>
      </c>
      <c r="T94" s="28">
        <f t="shared" si="26"/>
        <v>0</v>
      </c>
      <c r="U94" s="28">
        <f t="shared" si="27"/>
        <v>0</v>
      </c>
      <c r="V94" s="28">
        <f t="shared" si="28"/>
        <v>0</v>
      </c>
      <c r="W94" s="28">
        <f t="shared" si="29"/>
        <v>0</v>
      </c>
      <c r="X94" s="102">
        <f t="shared" si="30"/>
        <v>1</v>
      </c>
    </row>
    <row r="95" spans="2:24">
      <c r="B95" s="113" t="s">
        <v>213</v>
      </c>
      <c r="C95" s="97" t="str">
        <f>VLOOKUP(B95,'Balancete Ano'!A$5:E$656,3,0)</f>
        <v>Resultados atribuídos</v>
      </c>
      <c r="D95" s="98" t="s">
        <v>1248</v>
      </c>
      <c r="E95" s="98" t="s">
        <v>1252</v>
      </c>
      <c r="F95" s="98" t="s">
        <v>1249</v>
      </c>
      <c r="G95" s="99">
        <f t="shared" si="31"/>
        <v>0</v>
      </c>
      <c r="H95" s="100"/>
      <c r="I95" s="101">
        <f t="shared" si="32"/>
        <v>0</v>
      </c>
      <c r="M95" s="28">
        <f>VLOOKUP(B95,'Balancete ano anterior'!A$5:E$656,4,0)</f>
        <v>0</v>
      </c>
      <c r="N95" s="28">
        <f>VLOOKUP(B95,'Balancete ano anterior'!A$5:E$656,5,0)</f>
        <v>0</v>
      </c>
      <c r="O95" s="28">
        <f t="shared" si="23"/>
        <v>0</v>
      </c>
      <c r="P95" s="28">
        <f>VLOOKUP(B95,'Balancete Ano'!A$5:E$656,4,0)</f>
        <v>0</v>
      </c>
      <c r="Q95" s="28">
        <f>VLOOKUP(B95,'Balancete Ano'!A$5:E$656,5,0)</f>
        <v>0</v>
      </c>
      <c r="R95" s="28">
        <f t="shared" si="24"/>
        <v>0</v>
      </c>
      <c r="S95" s="28">
        <f t="shared" si="25"/>
        <v>0</v>
      </c>
      <c r="T95" s="28">
        <f t="shared" si="26"/>
        <v>0</v>
      </c>
      <c r="U95" s="28">
        <f t="shared" si="27"/>
        <v>0</v>
      </c>
      <c r="V95" s="28">
        <f t="shared" si="28"/>
        <v>0</v>
      </c>
      <c r="W95" s="28">
        <f t="shared" si="29"/>
        <v>0</v>
      </c>
      <c r="X95" s="102">
        <f t="shared" si="30"/>
        <v>1</v>
      </c>
    </row>
    <row r="96" spans="2:24">
      <c r="B96" s="113" t="s">
        <v>215</v>
      </c>
      <c r="C96" s="97" t="str">
        <f>VLOOKUP(B96,'Balancete Ano'!A$5:E$656,3,0)</f>
        <v>Lucros disponíveis</v>
      </c>
      <c r="D96" s="98" t="s">
        <v>1248</v>
      </c>
      <c r="E96" s="98" t="s">
        <v>1252</v>
      </c>
      <c r="F96" s="98" t="s">
        <v>1249</v>
      </c>
      <c r="G96" s="99">
        <f t="shared" si="31"/>
        <v>0</v>
      </c>
      <c r="H96" s="100"/>
      <c r="I96" s="101">
        <f t="shared" si="32"/>
        <v>0</v>
      </c>
      <c r="M96" s="28">
        <f>VLOOKUP(B96,'Balancete ano anterior'!A$5:E$656,4,0)</f>
        <v>0</v>
      </c>
      <c r="N96" s="28">
        <f>VLOOKUP(B96,'Balancete ano anterior'!A$5:E$656,5,0)</f>
        <v>0</v>
      </c>
      <c r="O96" s="28">
        <f t="shared" si="23"/>
        <v>0</v>
      </c>
      <c r="P96" s="28">
        <f>VLOOKUP(B96,'Balancete Ano'!A$5:E$656,4,0)</f>
        <v>0</v>
      </c>
      <c r="Q96" s="28">
        <f>VLOOKUP(B96,'Balancete Ano'!A$5:E$656,5,0)</f>
        <v>0</v>
      </c>
      <c r="R96" s="28">
        <f t="shared" si="24"/>
        <v>0</v>
      </c>
      <c r="S96" s="28">
        <f t="shared" si="25"/>
        <v>0</v>
      </c>
      <c r="T96" s="28">
        <f t="shared" si="26"/>
        <v>0</v>
      </c>
      <c r="U96" s="28">
        <f t="shared" si="27"/>
        <v>0</v>
      </c>
      <c r="V96" s="28">
        <f t="shared" si="28"/>
        <v>0</v>
      </c>
      <c r="W96" s="28">
        <f t="shared" si="29"/>
        <v>0</v>
      </c>
      <c r="X96" s="102">
        <f t="shared" si="30"/>
        <v>1</v>
      </c>
    </row>
    <row r="97" spans="2:24">
      <c r="B97" s="113" t="s">
        <v>223</v>
      </c>
      <c r="C97" s="97" t="str">
        <f>VLOOKUP(B97,'Balancete Ano'!A$5:E$656,3,0)</f>
        <v>Outras operações</v>
      </c>
      <c r="D97" s="98" t="s">
        <v>1248</v>
      </c>
      <c r="E97" s="98" t="s">
        <v>1252</v>
      </c>
      <c r="F97" s="98" t="s">
        <v>1249</v>
      </c>
      <c r="G97" s="99">
        <f t="shared" si="31"/>
        <v>0</v>
      </c>
      <c r="H97" s="100"/>
      <c r="I97" s="101">
        <f t="shared" si="32"/>
        <v>0</v>
      </c>
      <c r="M97" s="28">
        <f>VLOOKUP(B97,'Balancete ano anterior'!A$5:E$656,4,0)</f>
        <v>0</v>
      </c>
      <c r="N97" s="28">
        <f>VLOOKUP(B97,'Balancete ano anterior'!A$5:E$656,5,0)</f>
        <v>0</v>
      </c>
      <c r="O97" s="28">
        <f t="shared" si="23"/>
        <v>0</v>
      </c>
      <c r="P97" s="28">
        <f>VLOOKUP(B97,'Balancete Ano'!A$5:E$656,4,0)</f>
        <v>0</v>
      </c>
      <c r="Q97" s="28">
        <f>VLOOKUP(B97,'Balancete Ano'!A$5:E$656,5,0)</f>
        <v>0</v>
      </c>
      <c r="R97" s="28">
        <f t="shared" si="24"/>
        <v>0</v>
      </c>
      <c r="S97" s="28">
        <f t="shared" si="25"/>
        <v>0</v>
      </c>
      <c r="T97" s="28">
        <f t="shared" si="26"/>
        <v>0</v>
      </c>
      <c r="U97" s="28">
        <f t="shared" si="27"/>
        <v>0</v>
      </c>
      <c r="V97" s="28">
        <f t="shared" si="28"/>
        <v>0</v>
      </c>
      <c r="W97" s="28">
        <f t="shared" si="29"/>
        <v>0</v>
      </c>
      <c r="X97" s="102">
        <f t="shared" si="30"/>
        <v>1</v>
      </c>
    </row>
    <row r="98" spans="2:24">
      <c r="B98" s="113" t="s">
        <v>250</v>
      </c>
      <c r="C98" s="97" t="str">
        <f>VLOOKUP(B98,'Balancete Ano'!A$5:E$656,3,0)</f>
        <v>Outros acréscimos de rendimentos</v>
      </c>
      <c r="D98" s="98" t="s">
        <v>1248</v>
      </c>
      <c r="E98" s="98" t="s">
        <v>1252</v>
      </c>
      <c r="F98" s="98" t="s">
        <v>1249</v>
      </c>
      <c r="G98" s="99">
        <f t="shared" si="31"/>
        <v>0</v>
      </c>
      <c r="H98" s="100"/>
      <c r="I98" s="101">
        <f t="shared" si="32"/>
        <v>0</v>
      </c>
      <c r="M98" s="28">
        <f>VLOOKUP(B98,'Balancete ano anterior'!A$5:E$656,4,0)</f>
        <v>0</v>
      </c>
      <c r="N98" s="28">
        <f>VLOOKUP(B98,'Balancete ano anterior'!A$5:E$656,5,0)</f>
        <v>0</v>
      </c>
      <c r="O98" s="28">
        <f t="shared" si="23"/>
        <v>0</v>
      </c>
      <c r="P98" s="28">
        <f>VLOOKUP(B98,'Balancete Ano'!A$5:E$656,4,0)</f>
        <v>0</v>
      </c>
      <c r="Q98" s="28">
        <f>VLOOKUP(B98,'Balancete Ano'!A$5:E$656,5,0)</f>
        <v>0</v>
      </c>
      <c r="R98" s="28">
        <f t="shared" si="24"/>
        <v>0</v>
      </c>
      <c r="S98" s="28">
        <f t="shared" si="25"/>
        <v>0</v>
      </c>
      <c r="T98" s="28">
        <f t="shared" si="26"/>
        <v>0</v>
      </c>
      <c r="U98" s="28">
        <f t="shared" si="27"/>
        <v>0</v>
      </c>
      <c r="V98" s="28">
        <f t="shared" si="28"/>
        <v>0</v>
      </c>
      <c r="W98" s="28">
        <f t="shared" si="29"/>
        <v>0</v>
      </c>
      <c r="X98" s="102">
        <f t="shared" si="30"/>
        <v>1</v>
      </c>
    </row>
    <row r="99" spans="2:24">
      <c r="B99" s="113" t="s">
        <v>260</v>
      </c>
      <c r="C99" s="97" t="str">
        <f>VLOOKUP(B99,'Balancete Ano'!A$5:E$656,3,0)</f>
        <v>Outros credores por acréscimos de gastos</v>
      </c>
      <c r="D99" s="98" t="s">
        <v>1248</v>
      </c>
      <c r="E99" s="98" t="s">
        <v>1252</v>
      </c>
      <c r="F99" s="98" t="s">
        <v>1249</v>
      </c>
      <c r="G99" s="99">
        <f t="shared" si="31"/>
        <v>0</v>
      </c>
      <c r="H99" s="100"/>
      <c r="I99" s="101">
        <f t="shared" si="32"/>
        <v>0</v>
      </c>
      <c r="M99" s="28">
        <f>VLOOKUP(B99,'Balancete ano anterior'!A$5:E$656,4,0)</f>
        <v>0</v>
      </c>
      <c r="N99" s="28">
        <f>VLOOKUP(B99,'Balancete ano anterior'!A$5:E$656,5,0)</f>
        <v>0</v>
      </c>
      <c r="O99" s="28">
        <f t="shared" si="23"/>
        <v>0</v>
      </c>
      <c r="P99" s="28">
        <f>VLOOKUP(B99,'Balancete Ano'!A$5:E$656,4,0)</f>
        <v>0</v>
      </c>
      <c r="Q99" s="28">
        <f>VLOOKUP(B99,'Balancete Ano'!A$5:E$656,5,0)</f>
        <v>0</v>
      </c>
      <c r="R99" s="28">
        <f t="shared" si="24"/>
        <v>0</v>
      </c>
      <c r="S99" s="28">
        <f t="shared" si="25"/>
        <v>0</v>
      </c>
      <c r="T99" s="28">
        <f t="shared" si="26"/>
        <v>0</v>
      </c>
      <c r="U99" s="28">
        <f t="shared" si="27"/>
        <v>0</v>
      </c>
      <c r="V99" s="28">
        <f t="shared" si="28"/>
        <v>0</v>
      </c>
      <c r="W99" s="28">
        <f t="shared" si="29"/>
        <v>0</v>
      </c>
      <c r="X99" s="102">
        <f t="shared" si="30"/>
        <v>1</v>
      </c>
    </row>
    <row r="100" spans="2:24">
      <c r="B100" s="113" t="s">
        <v>262</v>
      </c>
      <c r="C100" s="97" t="str">
        <f>VLOOKUP(B100,'Balancete Ano'!A$5:E$656,3,0)</f>
        <v>Benefícios pós-emprego</v>
      </c>
      <c r="D100" s="98" t="s">
        <v>1248</v>
      </c>
      <c r="E100" s="98" t="s">
        <v>1252</v>
      </c>
      <c r="F100" s="98" t="s">
        <v>1249</v>
      </c>
      <c r="G100" s="99">
        <f t="shared" si="31"/>
        <v>0</v>
      </c>
      <c r="H100" s="100"/>
      <c r="I100" s="101">
        <f t="shared" si="32"/>
        <v>0</v>
      </c>
      <c r="M100" s="28">
        <f>VLOOKUP(B100,'Balancete ano anterior'!A$5:E$656,4,0)</f>
        <v>0</v>
      </c>
      <c r="N100" s="28">
        <f>VLOOKUP(B100,'Balancete ano anterior'!A$5:E$656,5,0)</f>
        <v>0</v>
      </c>
      <c r="O100" s="28">
        <f t="shared" si="23"/>
        <v>0</v>
      </c>
      <c r="P100" s="28">
        <f>VLOOKUP(B100,'Balancete Ano'!A$5:E$656,4,0)</f>
        <v>0</v>
      </c>
      <c r="Q100" s="28">
        <f>VLOOKUP(B100,'Balancete Ano'!A$5:E$656,5,0)</f>
        <v>0</v>
      </c>
      <c r="R100" s="28">
        <f t="shared" si="24"/>
        <v>0</v>
      </c>
      <c r="S100" s="28">
        <f t="shared" si="25"/>
        <v>0</v>
      </c>
      <c r="T100" s="28">
        <f t="shared" si="26"/>
        <v>0</v>
      </c>
      <c r="U100" s="28">
        <f t="shared" si="27"/>
        <v>0</v>
      </c>
      <c r="V100" s="28">
        <f t="shared" si="28"/>
        <v>0</v>
      </c>
      <c r="W100" s="28">
        <f t="shared" si="29"/>
        <v>0</v>
      </c>
      <c r="X100" s="102">
        <f t="shared" si="30"/>
        <v>1</v>
      </c>
    </row>
    <row r="101" spans="2:24">
      <c r="B101" s="113" t="s">
        <v>285</v>
      </c>
      <c r="C101" s="97" t="str">
        <f>VLOOKUP(B101,'Balancete Ano'!A$5:E$656,3,0)</f>
        <v>Gastos a reconhecer</v>
      </c>
      <c r="D101" s="98" t="s">
        <v>1248</v>
      </c>
      <c r="E101" s="98" t="s">
        <v>1252</v>
      </c>
      <c r="F101" s="98" t="s">
        <v>1249</v>
      </c>
      <c r="G101" s="99">
        <f t="shared" si="31"/>
        <v>0</v>
      </c>
      <c r="H101" s="100"/>
      <c r="I101" s="101">
        <f t="shared" si="32"/>
        <v>0</v>
      </c>
      <c r="M101" s="28">
        <f>VLOOKUP(B101,'Balancete ano anterior'!A$5:E$656,4,0)</f>
        <v>0</v>
      </c>
      <c r="N101" s="28">
        <f>VLOOKUP(B101,'Balancete ano anterior'!A$5:E$656,5,0)</f>
        <v>0</v>
      </c>
      <c r="O101" s="28">
        <f t="shared" si="23"/>
        <v>0</v>
      </c>
      <c r="P101" s="28">
        <f>VLOOKUP(B101,'Balancete Ano'!A$5:E$656,4,0)</f>
        <v>0</v>
      </c>
      <c r="Q101" s="28">
        <f>VLOOKUP(B101,'Balancete Ano'!A$5:E$656,5,0)</f>
        <v>0</v>
      </c>
      <c r="R101" s="28">
        <f t="shared" si="24"/>
        <v>0</v>
      </c>
      <c r="S101" s="28">
        <f t="shared" si="25"/>
        <v>0</v>
      </c>
      <c r="T101" s="28">
        <f t="shared" si="26"/>
        <v>0</v>
      </c>
      <c r="U101" s="28">
        <f t="shared" si="27"/>
        <v>0</v>
      </c>
      <c r="V101" s="28">
        <f t="shared" si="28"/>
        <v>0</v>
      </c>
      <c r="W101" s="28">
        <f t="shared" si="29"/>
        <v>0</v>
      </c>
      <c r="X101" s="102">
        <f t="shared" si="30"/>
        <v>1</v>
      </c>
    </row>
    <row r="102" spans="2:24">
      <c r="B102" s="113" t="s">
        <v>287</v>
      </c>
      <c r="C102" s="97" t="str">
        <f>VLOOKUP(B102,'Balancete Ano'!A$5:E$656,3,0)</f>
        <v>Rendimentos a reconhecer</v>
      </c>
      <c r="D102" s="98" t="s">
        <v>1248</v>
      </c>
      <c r="E102" s="98" t="s">
        <v>1252</v>
      </c>
      <c r="F102" s="98" t="s">
        <v>1249</v>
      </c>
      <c r="G102" s="99">
        <f t="shared" si="31"/>
        <v>0</v>
      </c>
      <c r="H102" s="100"/>
      <c r="I102" s="101">
        <f t="shared" si="32"/>
        <v>0</v>
      </c>
      <c r="M102" s="28">
        <f>VLOOKUP(B102,'Balancete ano anterior'!A$5:E$656,4,0)</f>
        <v>0</v>
      </c>
      <c r="N102" s="28">
        <f>VLOOKUP(B102,'Balancete ano anterior'!A$5:E$656,5,0)</f>
        <v>0</v>
      </c>
      <c r="O102" s="28">
        <f t="shared" si="23"/>
        <v>0</v>
      </c>
      <c r="P102" s="28">
        <f>VLOOKUP(B102,'Balancete Ano'!A$5:E$656,4,0)</f>
        <v>0</v>
      </c>
      <c r="Q102" s="28">
        <f>VLOOKUP(B102,'Balancete Ano'!A$5:E$656,5,0)</f>
        <v>0</v>
      </c>
      <c r="R102" s="28">
        <f t="shared" si="24"/>
        <v>0</v>
      </c>
      <c r="S102" s="28">
        <f t="shared" si="25"/>
        <v>0</v>
      </c>
      <c r="T102" s="28">
        <f t="shared" si="26"/>
        <v>0</v>
      </c>
      <c r="U102" s="28">
        <f t="shared" si="27"/>
        <v>0</v>
      </c>
      <c r="V102" s="28">
        <f t="shared" si="28"/>
        <v>0</v>
      </c>
      <c r="W102" s="28">
        <f t="shared" si="29"/>
        <v>0</v>
      </c>
      <c r="X102" s="102">
        <f t="shared" si="30"/>
        <v>1</v>
      </c>
    </row>
    <row r="103" spans="2:24">
      <c r="B103" s="113" t="s">
        <v>17</v>
      </c>
      <c r="C103" s="97" t="str">
        <f>VLOOKUP(B103,'Balancete Ano'!A$5:E$656,3,0)</f>
        <v>Outros Instrumentos financeiros</v>
      </c>
      <c r="D103" s="98" t="s">
        <v>1248</v>
      </c>
      <c r="E103" s="98" t="s">
        <v>1252</v>
      </c>
      <c r="F103" s="98" t="s">
        <v>1249</v>
      </c>
      <c r="G103" s="99">
        <f t="shared" si="31"/>
        <v>0</v>
      </c>
      <c r="H103" s="100"/>
      <c r="I103" s="101">
        <f t="shared" si="32"/>
        <v>0</v>
      </c>
      <c r="M103" s="28">
        <f>VLOOKUP(B103,'Balancete ano anterior'!A$5:E$656,4,0)</f>
        <v>0</v>
      </c>
      <c r="N103" s="28">
        <f>VLOOKUP(B103,'Balancete ano anterior'!A$5:E$656,5,0)</f>
        <v>0</v>
      </c>
      <c r="O103" s="28">
        <f t="shared" si="23"/>
        <v>0</v>
      </c>
      <c r="P103" s="28">
        <f>VLOOKUP(B103,'Balancete Ano'!A$5:E$656,4,0)</f>
        <v>0</v>
      </c>
      <c r="Q103" s="28">
        <f>VLOOKUP(B103,'Balancete Ano'!A$5:E$656,5,0)</f>
        <v>0</v>
      </c>
      <c r="R103" s="28">
        <f t="shared" si="24"/>
        <v>0</v>
      </c>
      <c r="S103" s="28">
        <f t="shared" si="25"/>
        <v>0</v>
      </c>
      <c r="T103" s="28">
        <f t="shared" si="26"/>
        <v>0</v>
      </c>
      <c r="U103" s="28">
        <f t="shared" si="27"/>
        <v>0</v>
      </c>
      <c r="V103" s="28">
        <f t="shared" si="28"/>
        <v>0</v>
      </c>
      <c r="W103" s="28">
        <f t="shared" si="29"/>
        <v>0</v>
      </c>
      <c r="X103" s="102">
        <f t="shared" si="30"/>
        <v>1</v>
      </c>
    </row>
    <row r="104" spans="2:24">
      <c r="B104" s="113" t="s">
        <v>770</v>
      </c>
      <c r="C104" s="97" t="str">
        <f>VLOOKUP(B104,'Balancete Ano'!A$5:E$656,3,0)</f>
        <v>Em instrumentos financeiros</v>
      </c>
      <c r="D104" s="98" t="s">
        <v>1248</v>
      </c>
      <c r="E104" s="98" t="s">
        <v>1252</v>
      </c>
      <c r="F104" s="98" t="s">
        <v>1251</v>
      </c>
      <c r="G104" s="99">
        <f t="shared" si="31"/>
        <v>0</v>
      </c>
      <c r="H104" s="118"/>
      <c r="I104" s="101">
        <f t="shared" si="32"/>
        <v>0</v>
      </c>
      <c r="M104" s="28">
        <f>VLOOKUP(B104,'Balancete ano anterior'!A$5:E$656,4,0)</f>
        <v>0</v>
      </c>
      <c r="N104" s="28">
        <f>VLOOKUP(B104,'Balancete ano anterior'!A$5:E$656,5,0)</f>
        <v>0</v>
      </c>
      <c r="O104" s="28">
        <f t="shared" si="23"/>
        <v>0</v>
      </c>
      <c r="P104" s="28">
        <f>VLOOKUP(B104,'Balancete Ano'!A$5:E$656,4,0)</f>
        <v>0</v>
      </c>
      <c r="Q104" s="28">
        <f>VLOOKUP(B104,'Balancete Ano'!A$5:E$656,5,0)</f>
        <v>0</v>
      </c>
      <c r="R104" s="28">
        <f t="shared" si="24"/>
        <v>0</v>
      </c>
      <c r="S104" s="28">
        <f t="shared" si="25"/>
        <v>0</v>
      </c>
      <c r="T104" s="28">
        <f t="shared" si="26"/>
        <v>0</v>
      </c>
      <c r="U104" s="28">
        <f t="shared" si="27"/>
        <v>0</v>
      </c>
      <c r="V104" s="28">
        <f t="shared" si="28"/>
        <v>0</v>
      </c>
      <c r="W104" s="28">
        <f t="shared" si="29"/>
        <v>0</v>
      </c>
      <c r="X104" s="102">
        <f t="shared" si="30"/>
        <v>1</v>
      </c>
    </row>
    <row r="105" spans="2:24">
      <c r="B105" s="113" t="s">
        <v>996</v>
      </c>
      <c r="C105" s="97" t="str">
        <f>VLOOKUP(B105,'Balancete Ano'!A$5:E$656,3,0)</f>
        <v>Em instrumentos financeiros</v>
      </c>
      <c r="D105" s="98" t="s">
        <v>1248</v>
      </c>
      <c r="E105" s="98" t="s">
        <v>1252</v>
      </c>
      <c r="F105" s="98" t="s">
        <v>1251</v>
      </c>
      <c r="G105" s="99">
        <f t="shared" si="31"/>
        <v>0</v>
      </c>
      <c r="H105" s="100"/>
      <c r="I105" s="101">
        <f t="shared" si="32"/>
        <v>0</v>
      </c>
      <c r="M105" s="28">
        <f>VLOOKUP(B105,'Balancete ano anterior'!A$5:E$656,4,0)</f>
        <v>0</v>
      </c>
      <c r="N105" s="28">
        <f>VLOOKUP(B105,'Balancete ano anterior'!A$5:E$656,5,0)</f>
        <v>0</v>
      </c>
      <c r="O105" s="28">
        <f t="shared" si="23"/>
        <v>0</v>
      </c>
      <c r="P105" s="28">
        <f>VLOOKUP(B105,'Balancete Ano'!A$5:E$656,4,0)</f>
        <v>0</v>
      </c>
      <c r="Q105" s="28">
        <f>VLOOKUP(B105,'Balancete Ano'!A$5:E$656,5,0)</f>
        <v>0</v>
      </c>
      <c r="R105" s="28">
        <f t="shared" si="24"/>
        <v>0</v>
      </c>
      <c r="S105" s="28">
        <f t="shared" si="25"/>
        <v>0</v>
      </c>
      <c r="T105" s="28">
        <f t="shared" si="26"/>
        <v>0</v>
      </c>
      <c r="U105" s="28">
        <f t="shared" si="27"/>
        <v>0</v>
      </c>
      <c r="V105" s="28">
        <f t="shared" si="28"/>
        <v>0</v>
      </c>
      <c r="W105" s="28">
        <f t="shared" si="29"/>
        <v>0</v>
      </c>
      <c r="X105" s="102">
        <f t="shared" si="30"/>
        <v>1</v>
      </c>
    </row>
    <row r="106" spans="2:24">
      <c r="B106" s="113" t="s">
        <v>1062</v>
      </c>
      <c r="C106" s="97" t="str">
        <f>VLOOKUP(B106,'Balancete Ano'!A$5:E$656,3,0)</f>
        <v>Outros não especificados</v>
      </c>
      <c r="D106" s="98" t="s">
        <v>1248</v>
      </c>
      <c r="E106" s="98" t="s">
        <v>1252</v>
      </c>
      <c r="F106" s="98" t="s">
        <v>1251</v>
      </c>
      <c r="G106" s="99">
        <f t="shared" si="31"/>
        <v>0</v>
      </c>
      <c r="H106" s="100"/>
      <c r="I106" s="101">
        <f t="shared" si="32"/>
        <v>0</v>
      </c>
      <c r="M106" s="28">
        <f>VLOOKUP(B106,'Balancete ano anterior'!A$5:E$656,4,0)</f>
        <v>0</v>
      </c>
      <c r="N106" s="28">
        <f>VLOOKUP(B106,'Balancete ano anterior'!A$5:E$656,5,0)</f>
        <v>0</v>
      </c>
      <c r="O106" s="28">
        <f t="shared" si="23"/>
        <v>0</v>
      </c>
      <c r="P106" s="28">
        <f>VLOOKUP(B106,'Balancete Ano'!A$5:E$656,4,0)</f>
        <v>0</v>
      </c>
      <c r="Q106" s="28">
        <f>VLOOKUP(B106,'Balancete Ano'!A$5:E$656,5,0)</f>
        <v>0</v>
      </c>
      <c r="R106" s="28">
        <f t="shared" si="24"/>
        <v>0</v>
      </c>
      <c r="S106" s="28">
        <f t="shared" si="25"/>
        <v>0</v>
      </c>
      <c r="T106" s="28">
        <f t="shared" si="26"/>
        <v>0</v>
      </c>
      <c r="U106" s="28">
        <f t="shared" si="27"/>
        <v>0</v>
      </c>
      <c r="V106" s="28">
        <f t="shared" si="28"/>
        <v>0</v>
      </c>
      <c r="W106" s="28">
        <f t="shared" si="29"/>
        <v>0</v>
      </c>
      <c r="X106" s="102">
        <f t="shared" si="30"/>
        <v>1</v>
      </c>
    </row>
    <row r="107" spans="2:24">
      <c r="B107" s="113" t="s">
        <v>1052</v>
      </c>
      <c r="C107" s="97" t="str">
        <f>VLOOKUP(B107,'Balancete Ano'!A$5:E$656,3,0)</f>
        <v>Correcções relativas a períodos anteriores</v>
      </c>
      <c r="D107" s="98" t="s">
        <v>1248</v>
      </c>
      <c r="E107" s="98" t="s">
        <v>1252</v>
      </c>
      <c r="F107" s="98" t="s">
        <v>1251</v>
      </c>
      <c r="G107" s="99">
        <f t="shared" si="31"/>
        <v>0</v>
      </c>
      <c r="H107" s="100"/>
      <c r="I107" s="101">
        <f t="shared" si="32"/>
        <v>0</v>
      </c>
      <c r="M107" s="28">
        <f>VLOOKUP(B107,'Balancete ano anterior'!A$5:E$656,4,0)</f>
        <v>0</v>
      </c>
      <c r="N107" s="28">
        <f>VLOOKUP(B107,'Balancete ano anterior'!A$5:E$656,5,0)</f>
        <v>0</v>
      </c>
      <c r="O107" s="28">
        <f t="shared" si="23"/>
        <v>0</v>
      </c>
      <c r="P107" s="28">
        <f>VLOOKUP(B107,'Balancete Ano'!A$5:E$656,4,0)</f>
        <v>0</v>
      </c>
      <c r="Q107" s="28">
        <f>VLOOKUP(B107,'Balancete Ano'!A$5:E$656,5,0)</f>
        <v>0</v>
      </c>
      <c r="R107" s="28">
        <f t="shared" si="24"/>
        <v>0</v>
      </c>
      <c r="S107" s="28">
        <f t="shared" si="25"/>
        <v>0</v>
      </c>
      <c r="T107" s="28">
        <f t="shared" si="26"/>
        <v>0</v>
      </c>
      <c r="U107" s="28">
        <f t="shared" si="27"/>
        <v>0</v>
      </c>
      <c r="V107" s="28">
        <f t="shared" si="28"/>
        <v>0</v>
      </c>
      <c r="W107" s="28">
        <f t="shared" si="29"/>
        <v>0</v>
      </c>
      <c r="X107" s="102">
        <f t="shared" si="30"/>
        <v>1</v>
      </c>
    </row>
    <row r="108" spans="2:24">
      <c r="B108" s="113" t="s">
        <v>1057</v>
      </c>
      <c r="C108" s="97" t="str">
        <f>VLOOKUP(B108,'Balancete Ano'!A$5:E$656,3,0)</f>
        <v>Ganhos em outros instrumentos financeiros</v>
      </c>
      <c r="D108" s="98" t="s">
        <v>1248</v>
      </c>
      <c r="E108" s="98" t="s">
        <v>1252</v>
      </c>
      <c r="F108" s="98" t="s">
        <v>1251</v>
      </c>
      <c r="G108" s="99">
        <f t="shared" si="31"/>
        <v>0</v>
      </c>
      <c r="H108" s="100"/>
      <c r="I108" s="101">
        <f t="shared" si="32"/>
        <v>0</v>
      </c>
      <c r="M108" s="28">
        <f>VLOOKUP(B108,'Balancete ano anterior'!A$5:E$656,4,0)</f>
        <v>0</v>
      </c>
      <c r="N108" s="28">
        <f>VLOOKUP(B108,'Balancete ano anterior'!A$5:E$656,5,0)</f>
        <v>0</v>
      </c>
      <c r="O108" s="28">
        <f t="shared" si="23"/>
        <v>0</v>
      </c>
      <c r="P108" s="28">
        <f>VLOOKUP(B108,'Balancete Ano'!A$5:E$656,4,0)</f>
        <v>0</v>
      </c>
      <c r="Q108" s="28">
        <f>VLOOKUP(B108,'Balancete Ano'!A$5:E$656,5,0)</f>
        <v>0</v>
      </c>
      <c r="R108" s="28">
        <f t="shared" si="24"/>
        <v>0</v>
      </c>
      <c r="S108" s="28">
        <f t="shared" si="25"/>
        <v>0</v>
      </c>
      <c r="T108" s="28">
        <f t="shared" si="26"/>
        <v>0</v>
      </c>
      <c r="U108" s="28">
        <f t="shared" si="27"/>
        <v>0</v>
      </c>
      <c r="V108" s="28">
        <f t="shared" si="28"/>
        <v>0</v>
      </c>
      <c r="W108" s="28">
        <f t="shared" si="29"/>
        <v>0</v>
      </c>
      <c r="X108" s="102">
        <f t="shared" si="30"/>
        <v>1</v>
      </c>
    </row>
    <row r="109" spans="2:24">
      <c r="B109" s="113" t="s">
        <v>1061</v>
      </c>
      <c r="C109" s="97" t="str">
        <f>VLOOKUP(B109,'Balancete Ano'!A$5:E$656,3,0)</f>
        <v>Diferenças de câmbio favoráveis</v>
      </c>
      <c r="D109" s="98" t="s">
        <v>1248</v>
      </c>
      <c r="E109" s="98" t="s">
        <v>1252</v>
      </c>
      <c r="F109" s="98" t="s">
        <v>1251</v>
      </c>
      <c r="G109" s="99">
        <f t="shared" si="31"/>
        <v>0</v>
      </c>
      <c r="H109" s="100"/>
      <c r="I109" s="101">
        <f t="shared" si="32"/>
        <v>0</v>
      </c>
      <c r="M109" s="28">
        <f>VLOOKUP(B109,'Balancete ano anterior'!A$5:E$656,4,0)</f>
        <v>0</v>
      </c>
      <c r="N109" s="28">
        <f>VLOOKUP(B109,'Balancete ano anterior'!A$5:E$656,5,0)</f>
        <v>0</v>
      </c>
      <c r="O109" s="28">
        <f t="shared" ref="O109:O125" si="33">-(M109-N109)</f>
        <v>0</v>
      </c>
      <c r="P109" s="28">
        <f>VLOOKUP(B109,'Balancete Ano'!A$5:E$656,4,0)</f>
        <v>0</v>
      </c>
      <c r="Q109" s="28">
        <f>VLOOKUP(B109,'Balancete Ano'!A$5:E$656,5,0)</f>
        <v>0</v>
      </c>
      <c r="R109" s="28">
        <f t="shared" ref="R109:R125" si="34">-(P109-Q109)</f>
        <v>0</v>
      </c>
      <c r="S109" s="28">
        <f t="shared" ref="S109:S125" si="35">R109-O109</f>
        <v>0</v>
      </c>
      <c r="T109" s="28">
        <f t="shared" ref="T109:T125" si="36">IF(AND(F109="I",D109="SD"),M109,IF(AND(F109="I",D109="SC"),N109,IF(AND(F109="I",D109="SL"),O109,0)))</f>
        <v>0</v>
      </c>
      <c r="U109" s="28">
        <f t="shared" ref="U109:U125" si="37">IF(AND(F109="F",D109="SD"),P109,IF(AND(F109="F",D109="SC"),Q109,IF(AND(F109="F",D109="SL"),R109,0)))</f>
        <v>0</v>
      </c>
      <c r="V109" s="28">
        <f t="shared" ref="V109:V125" si="38">IF(AND(F109="V",D109="SL"),S109,0)</f>
        <v>0</v>
      </c>
      <c r="W109" s="28">
        <f t="shared" ref="W109:W125" si="39">SUM(T109:V109)*X109</f>
        <v>0</v>
      </c>
      <c r="X109" s="102">
        <f t="shared" ref="X109:X125" si="40">IF(E109="-",-1,1)</f>
        <v>1</v>
      </c>
    </row>
    <row r="110" spans="2:24">
      <c r="B110" s="113" t="s">
        <v>849</v>
      </c>
      <c r="C110" s="97" t="str">
        <f>VLOOKUP(B110,'Balancete Ano'!A$5:E$656,3,0)</f>
        <v>Correcções relativas a períodos anteriores</v>
      </c>
      <c r="D110" s="98" t="s">
        <v>1248</v>
      </c>
      <c r="E110" s="98" t="s">
        <v>1252</v>
      </c>
      <c r="F110" s="98" t="s">
        <v>1251</v>
      </c>
      <c r="G110" s="99">
        <f t="shared" si="31"/>
        <v>0</v>
      </c>
      <c r="H110" s="100"/>
      <c r="I110" s="101">
        <f t="shared" si="32"/>
        <v>0</v>
      </c>
      <c r="M110" s="28">
        <f>VLOOKUP(B110,'Balancete ano anterior'!A$5:E$656,4,0)</f>
        <v>0</v>
      </c>
      <c r="N110" s="28">
        <f>VLOOKUP(B110,'Balancete ano anterior'!A$5:E$656,5,0)</f>
        <v>0</v>
      </c>
      <c r="O110" s="28">
        <f t="shared" si="33"/>
        <v>0</v>
      </c>
      <c r="P110" s="28">
        <f>VLOOKUP(B110,'Balancete Ano'!A$5:E$656,4,0)</f>
        <v>0</v>
      </c>
      <c r="Q110" s="28">
        <f>VLOOKUP(B110,'Balancete Ano'!A$5:E$656,5,0)</f>
        <v>0</v>
      </c>
      <c r="R110" s="28">
        <f t="shared" si="34"/>
        <v>0</v>
      </c>
      <c r="S110" s="28">
        <f t="shared" si="35"/>
        <v>0</v>
      </c>
      <c r="T110" s="28">
        <f t="shared" si="36"/>
        <v>0</v>
      </c>
      <c r="U110" s="28">
        <f t="shared" si="37"/>
        <v>0</v>
      </c>
      <c r="V110" s="28">
        <f t="shared" si="38"/>
        <v>0</v>
      </c>
      <c r="W110" s="28">
        <f t="shared" si="39"/>
        <v>0</v>
      </c>
      <c r="X110" s="102">
        <f t="shared" si="40"/>
        <v>1</v>
      </c>
    </row>
    <row r="111" spans="2:24">
      <c r="B111" s="113" t="s">
        <v>851</v>
      </c>
      <c r="C111" s="97" t="str">
        <f>VLOOKUP(B111,'Balancete Ano'!A$5:E$656,3,0)</f>
        <v>Donativos</v>
      </c>
      <c r="D111" s="98" t="s">
        <v>1248</v>
      </c>
      <c r="E111" s="98" t="s">
        <v>1252</v>
      </c>
      <c r="F111" s="98" t="s">
        <v>1251</v>
      </c>
      <c r="G111" s="99">
        <f t="shared" si="31"/>
        <v>0</v>
      </c>
      <c r="H111" s="100"/>
      <c r="I111" s="101">
        <f t="shared" si="32"/>
        <v>0</v>
      </c>
      <c r="M111" s="28">
        <f>VLOOKUP(B111,'Balancete ano anterior'!A$5:E$656,4,0)</f>
        <v>0</v>
      </c>
      <c r="N111" s="28">
        <f>VLOOKUP(B111,'Balancete ano anterior'!A$5:E$656,5,0)</f>
        <v>0</v>
      </c>
      <c r="O111" s="28">
        <f t="shared" si="33"/>
        <v>0</v>
      </c>
      <c r="P111" s="28">
        <f>VLOOKUP(B111,'Balancete Ano'!A$5:E$656,4,0)</f>
        <v>0</v>
      </c>
      <c r="Q111" s="28">
        <f>VLOOKUP(B111,'Balancete Ano'!A$5:E$656,5,0)</f>
        <v>0</v>
      </c>
      <c r="R111" s="28">
        <f t="shared" si="34"/>
        <v>0</v>
      </c>
      <c r="S111" s="28">
        <f t="shared" si="35"/>
        <v>0</v>
      </c>
      <c r="T111" s="28">
        <f t="shared" si="36"/>
        <v>0</v>
      </c>
      <c r="U111" s="28">
        <f t="shared" si="37"/>
        <v>0</v>
      </c>
      <c r="V111" s="28">
        <f t="shared" si="38"/>
        <v>0</v>
      </c>
      <c r="W111" s="28">
        <f t="shared" si="39"/>
        <v>0</v>
      </c>
      <c r="X111" s="102">
        <f t="shared" si="40"/>
        <v>1</v>
      </c>
    </row>
    <row r="112" spans="2:24">
      <c r="B112" s="113" t="s">
        <v>853</v>
      </c>
      <c r="C112" s="97" t="str">
        <f>VLOOKUP(B112,'Balancete Ano'!A$5:E$656,3,0)</f>
        <v>Quotizações</v>
      </c>
      <c r="D112" s="98" t="s">
        <v>1248</v>
      </c>
      <c r="E112" s="98" t="s">
        <v>1252</v>
      </c>
      <c r="F112" s="98" t="s">
        <v>1251</v>
      </c>
      <c r="G112" s="99">
        <f t="shared" si="31"/>
        <v>0</v>
      </c>
      <c r="H112" s="100"/>
      <c r="I112" s="101">
        <f t="shared" si="32"/>
        <v>0</v>
      </c>
      <c r="M112" s="28">
        <f>VLOOKUP(B112,'Balancete ano anterior'!A$5:E$656,4,0)</f>
        <v>0</v>
      </c>
      <c r="N112" s="28">
        <f>VLOOKUP(B112,'Balancete ano anterior'!A$5:E$656,5,0)</f>
        <v>0</v>
      </c>
      <c r="O112" s="28">
        <f t="shared" si="33"/>
        <v>0</v>
      </c>
      <c r="P112" s="28">
        <f>VLOOKUP(B112,'Balancete Ano'!A$5:E$656,4,0)</f>
        <v>0</v>
      </c>
      <c r="Q112" s="28">
        <f>VLOOKUP(B112,'Balancete Ano'!A$5:E$656,5,0)</f>
        <v>0</v>
      </c>
      <c r="R112" s="28">
        <f t="shared" si="34"/>
        <v>0</v>
      </c>
      <c r="S112" s="28">
        <f t="shared" si="35"/>
        <v>0</v>
      </c>
      <c r="T112" s="28">
        <f t="shared" si="36"/>
        <v>0</v>
      </c>
      <c r="U112" s="28">
        <f t="shared" si="37"/>
        <v>0</v>
      </c>
      <c r="V112" s="28">
        <f t="shared" si="38"/>
        <v>0</v>
      </c>
      <c r="W112" s="28">
        <f t="shared" si="39"/>
        <v>0</v>
      </c>
      <c r="X112" s="102">
        <f t="shared" si="40"/>
        <v>1</v>
      </c>
    </row>
    <row r="113" spans="2:24">
      <c r="B113" s="113" t="s">
        <v>859</v>
      </c>
      <c r="C113" s="97" t="str">
        <f>VLOOKUP(B113,'Balancete Ano'!A$5:E$656,3,0)</f>
        <v>Perdas em instrumentos financeiros</v>
      </c>
      <c r="D113" s="98" t="s">
        <v>1248</v>
      </c>
      <c r="E113" s="98" t="s">
        <v>1252</v>
      </c>
      <c r="F113" s="98" t="s">
        <v>1251</v>
      </c>
      <c r="G113" s="99">
        <f t="shared" si="31"/>
        <v>0</v>
      </c>
      <c r="H113" s="100"/>
      <c r="I113" s="101">
        <f t="shared" si="32"/>
        <v>0</v>
      </c>
      <c r="M113" s="28">
        <f>VLOOKUP(B113,'Balancete ano anterior'!A$5:E$656,4,0)</f>
        <v>0</v>
      </c>
      <c r="N113" s="28">
        <f>VLOOKUP(B113,'Balancete ano anterior'!A$5:E$656,5,0)</f>
        <v>0</v>
      </c>
      <c r="O113" s="28">
        <f t="shared" si="33"/>
        <v>0</v>
      </c>
      <c r="P113" s="28">
        <f>VLOOKUP(B113,'Balancete Ano'!A$5:E$656,4,0)</f>
        <v>0</v>
      </c>
      <c r="Q113" s="28">
        <f>VLOOKUP(B113,'Balancete Ano'!A$5:E$656,5,0)</f>
        <v>0</v>
      </c>
      <c r="R113" s="28">
        <f t="shared" si="34"/>
        <v>0</v>
      </c>
      <c r="S113" s="28">
        <f t="shared" si="35"/>
        <v>0</v>
      </c>
      <c r="T113" s="28">
        <f t="shared" si="36"/>
        <v>0</v>
      </c>
      <c r="U113" s="28">
        <f t="shared" si="37"/>
        <v>0</v>
      </c>
      <c r="V113" s="28">
        <f t="shared" si="38"/>
        <v>0</v>
      </c>
      <c r="W113" s="28">
        <f t="shared" si="39"/>
        <v>0</v>
      </c>
      <c r="X113" s="102">
        <f t="shared" si="40"/>
        <v>1</v>
      </c>
    </row>
    <row r="114" spans="2:24">
      <c r="B114" s="113" t="s">
        <v>861</v>
      </c>
      <c r="C114" s="97" t="str">
        <f>VLOOKUP(B114,'Balancete Ano'!A$5:E$656,3,0)</f>
        <v>Diferenças de câmbio desfavoráveis</v>
      </c>
      <c r="D114" s="98" t="s">
        <v>1248</v>
      </c>
      <c r="E114" s="98" t="s">
        <v>1252</v>
      </c>
      <c r="F114" s="98" t="s">
        <v>1251</v>
      </c>
      <c r="G114" s="99">
        <f t="shared" si="31"/>
        <v>0</v>
      </c>
      <c r="H114" s="100"/>
      <c r="I114" s="101">
        <f t="shared" si="32"/>
        <v>0</v>
      </c>
      <c r="M114" s="28">
        <f>VLOOKUP(B114,'Balancete ano anterior'!A$5:E$656,4,0)</f>
        <v>0</v>
      </c>
      <c r="N114" s="28">
        <f>VLOOKUP(B114,'Balancete ano anterior'!A$5:E$656,5,0)</f>
        <v>0</v>
      </c>
      <c r="O114" s="28">
        <f t="shared" si="33"/>
        <v>0</v>
      </c>
      <c r="P114" s="28">
        <f>VLOOKUP(B114,'Balancete Ano'!A$5:E$656,4,0)</f>
        <v>0</v>
      </c>
      <c r="Q114" s="28">
        <f>VLOOKUP(B114,'Balancete Ano'!A$5:E$656,5,0)</f>
        <v>0</v>
      </c>
      <c r="R114" s="28">
        <f t="shared" si="34"/>
        <v>0</v>
      </c>
      <c r="S114" s="28">
        <f t="shared" si="35"/>
        <v>0</v>
      </c>
      <c r="T114" s="28">
        <f t="shared" si="36"/>
        <v>0</v>
      </c>
      <c r="U114" s="28">
        <f t="shared" si="37"/>
        <v>0</v>
      </c>
      <c r="V114" s="28">
        <f t="shared" si="38"/>
        <v>0</v>
      </c>
      <c r="W114" s="28">
        <f t="shared" si="39"/>
        <v>0</v>
      </c>
      <c r="X114" s="102">
        <f t="shared" si="40"/>
        <v>1</v>
      </c>
    </row>
    <row r="115" spans="2:24">
      <c r="B115" s="113" t="s">
        <v>862</v>
      </c>
      <c r="C115" s="97" t="str">
        <f>VLOOKUP(B115,'Balancete Ano'!A$5:E$656,3,0)</f>
        <v>Outros não especificados</v>
      </c>
      <c r="D115" s="98" t="s">
        <v>1248</v>
      </c>
      <c r="E115" s="98" t="s">
        <v>1252</v>
      </c>
      <c r="F115" s="98" t="s">
        <v>1251</v>
      </c>
      <c r="G115" s="99">
        <f t="shared" si="31"/>
        <v>0</v>
      </c>
      <c r="H115" s="100"/>
      <c r="I115" s="101">
        <f t="shared" si="32"/>
        <v>0</v>
      </c>
      <c r="M115" s="28">
        <f>VLOOKUP(B115,'Balancete ano anterior'!A$5:E$656,4,0)</f>
        <v>0</v>
      </c>
      <c r="N115" s="28">
        <f>VLOOKUP(B115,'Balancete ano anterior'!A$5:E$656,5,0)</f>
        <v>0</v>
      </c>
      <c r="O115" s="28">
        <f t="shared" si="33"/>
        <v>0</v>
      </c>
      <c r="P115" s="28">
        <f>VLOOKUP(B115,'Balancete Ano'!A$5:E$656,4,0)</f>
        <v>0</v>
      </c>
      <c r="Q115" s="28">
        <f>VLOOKUP(B115,'Balancete Ano'!A$5:E$656,5,0)</f>
        <v>0</v>
      </c>
      <c r="R115" s="28">
        <f t="shared" si="34"/>
        <v>0</v>
      </c>
      <c r="S115" s="28">
        <f t="shared" si="35"/>
        <v>0</v>
      </c>
      <c r="T115" s="28">
        <f t="shared" si="36"/>
        <v>0</v>
      </c>
      <c r="U115" s="28">
        <f t="shared" si="37"/>
        <v>0</v>
      </c>
      <c r="V115" s="28">
        <f t="shared" si="38"/>
        <v>0</v>
      </c>
      <c r="W115" s="28">
        <f t="shared" si="39"/>
        <v>0</v>
      </c>
      <c r="X115" s="102">
        <f t="shared" si="40"/>
        <v>1</v>
      </c>
    </row>
    <row r="116" spans="2:24">
      <c r="B116" s="114">
        <v>2433</v>
      </c>
      <c r="C116" s="104" t="str">
        <f>VLOOKUP(B116,EXTRA!$B$10:$D$49,2,0)</f>
        <v>I.V.A. - Liquidado</v>
      </c>
      <c r="D116" s="105"/>
      <c r="E116" s="106" t="s">
        <v>1253</v>
      </c>
      <c r="F116" s="105"/>
      <c r="G116" s="107">
        <f>VLOOKUP(B116,EXTRA!$B$10:$D$49,3,0)*X116</f>
        <v>0</v>
      </c>
      <c r="H116" s="100"/>
      <c r="I116" s="101">
        <f t="shared" si="32"/>
        <v>0</v>
      </c>
      <c r="M116" s="28" t="e">
        <f>VLOOKUP(B116,'Balancete ano anterior'!A$5:E$656,4,0)</f>
        <v>#N/A</v>
      </c>
      <c r="N116" s="28" t="e">
        <f>VLOOKUP(B116,'Balancete ano anterior'!A$5:E$656,5,0)</f>
        <v>#N/A</v>
      </c>
      <c r="O116" s="28" t="e">
        <f t="shared" si="33"/>
        <v>#N/A</v>
      </c>
      <c r="P116" s="28" t="e">
        <f>VLOOKUP(B116,'Balancete Ano'!A$5:E$656,4,0)</f>
        <v>#N/A</v>
      </c>
      <c r="Q116" s="28" t="e">
        <f>VLOOKUP(B116,'Balancete Ano'!A$5:E$656,5,0)</f>
        <v>#N/A</v>
      </c>
      <c r="R116" s="28" t="e">
        <f t="shared" si="34"/>
        <v>#N/A</v>
      </c>
      <c r="S116" s="28" t="e">
        <f t="shared" si="35"/>
        <v>#N/A</v>
      </c>
      <c r="T116" s="28">
        <f t="shared" si="36"/>
        <v>0</v>
      </c>
      <c r="U116" s="28">
        <f t="shared" si="37"/>
        <v>0</v>
      </c>
      <c r="V116" s="28">
        <f t="shared" si="38"/>
        <v>0</v>
      </c>
      <c r="W116" s="28">
        <f t="shared" si="39"/>
        <v>0</v>
      </c>
      <c r="X116" s="102">
        <f t="shared" si="40"/>
        <v>-1</v>
      </c>
    </row>
    <row r="117" spans="2:24">
      <c r="B117" s="114">
        <v>24321</v>
      </c>
      <c r="C117" s="104" t="str">
        <f>VLOOKUP(B117,EXTRA!$B$10:$D$49,2,0)</f>
        <v>Iva dedutivel - Existências</v>
      </c>
      <c r="D117" s="105"/>
      <c r="E117" s="106" t="s">
        <v>1252</v>
      </c>
      <c r="F117" s="105"/>
      <c r="G117" s="107">
        <f>VLOOKUP(B117,EXTRA!$B$10:$D$49,3,0)*X117</f>
        <v>0</v>
      </c>
      <c r="H117" s="100"/>
      <c r="I117" s="101">
        <f t="shared" si="32"/>
        <v>0</v>
      </c>
      <c r="M117" s="28" t="e">
        <f>VLOOKUP(B117,'Balancete ano anterior'!A$5:E$656,4,0)</f>
        <v>#N/A</v>
      </c>
      <c r="N117" s="28" t="e">
        <f>VLOOKUP(B117,'Balancete ano anterior'!A$5:E$656,5,0)</f>
        <v>#N/A</v>
      </c>
      <c r="O117" s="28" t="e">
        <f t="shared" si="33"/>
        <v>#N/A</v>
      </c>
      <c r="P117" s="28" t="e">
        <f>VLOOKUP(B117,'Balancete Ano'!A$5:E$656,4,0)</f>
        <v>#N/A</v>
      </c>
      <c r="Q117" s="28" t="e">
        <f>VLOOKUP(B117,'Balancete Ano'!A$5:E$656,5,0)</f>
        <v>#N/A</v>
      </c>
      <c r="R117" s="28" t="e">
        <f t="shared" si="34"/>
        <v>#N/A</v>
      </c>
      <c r="S117" s="28" t="e">
        <f t="shared" si="35"/>
        <v>#N/A</v>
      </c>
      <c r="T117" s="28">
        <f t="shared" si="36"/>
        <v>0</v>
      </c>
      <c r="U117" s="28">
        <f t="shared" si="37"/>
        <v>0</v>
      </c>
      <c r="V117" s="28">
        <f t="shared" si="38"/>
        <v>0</v>
      </c>
      <c r="W117" s="28">
        <f t="shared" si="39"/>
        <v>0</v>
      </c>
      <c r="X117" s="102">
        <f t="shared" si="40"/>
        <v>1</v>
      </c>
    </row>
    <row r="118" spans="2:24">
      <c r="B118" s="114">
        <v>24323</v>
      </c>
      <c r="C118" s="104" t="str">
        <f>VLOOKUP(B118,EXTRA!$B$10:$D$49,2,0)</f>
        <v>Iva dedutivel - Outros bens e serviços</v>
      </c>
      <c r="D118" s="105"/>
      <c r="E118" s="106" t="s">
        <v>1252</v>
      </c>
      <c r="F118" s="105"/>
      <c r="G118" s="107">
        <f>VLOOKUP(B118,EXTRA!$B$10:$D$49,3,0)*X118</f>
        <v>0</v>
      </c>
      <c r="H118" s="100"/>
      <c r="I118" s="101">
        <f t="shared" si="32"/>
        <v>0</v>
      </c>
      <c r="M118" s="28" t="e">
        <f>VLOOKUP(B118,'Balancete ano anterior'!A$5:E$656,4,0)</f>
        <v>#N/A</v>
      </c>
      <c r="N118" s="28" t="e">
        <f>VLOOKUP(B118,'Balancete ano anterior'!A$5:E$656,5,0)</f>
        <v>#N/A</v>
      </c>
      <c r="O118" s="28" t="e">
        <f t="shared" si="33"/>
        <v>#N/A</v>
      </c>
      <c r="P118" s="28" t="e">
        <f>VLOOKUP(B118,'Balancete Ano'!A$5:E$656,4,0)</f>
        <v>#N/A</v>
      </c>
      <c r="Q118" s="28" t="e">
        <f>VLOOKUP(B118,'Balancete Ano'!A$5:E$656,5,0)</f>
        <v>#N/A</v>
      </c>
      <c r="R118" s="28" t="e">
        <f t="shared" si="34"/>
        <v>#N/A</v>
      </c>
      <c r="S118" s="28" t="e">
        <f t="shared" si="35"/>
        <v>#N/A</v>
      </c>
      <c r="T118" s="28">
        <f t="shared" si="36"/>
        <v>0</v>
      </c>
      <c r="U118" s="28">
        <f t="shared" si="37"/>
        <v>0</v>
      </c>
      <c r="V118" s="28">
        <f t="shared" si="38"/>
        <v>0</v>
      </c>
      <c r="W118" s="28">
        <f t="shared" si="39"/>
        <v>0</v>
      </c>
      <c r="X118" s="102">
        <f t="shared" si="40"/>
        <v>1</v>
      </c>
    </row>
    <row r="119" spans="2:24">
      <c r="B119" s="114" t="s">
        <v>1234</v>
      </c>
      <c r="C119" s="104" t="str">
        <f>VLOOKUP(B119,EXTRA!$B$10:$D$49,2,0)</f>
        <v>Efeito das diferenças de câmbio</v>
      </c>
      <c r="D119" s="105"/>
      <c r="E119" s="106" t="s">
        <v>1253</v>
      </c>
      <c r="F119" s="105"/>
      <c r="G119" s="107">
        <f>VLOOKUP(B119,EXTRA!$B$10:$D$49,3,0)*X119</f>
        <v>0</v>
      </c>
      <c r="H119" s="100"/>
      <c r="I119" s="101">
        <f t="shared" si="32"/>
        <v>0</v>
      </c>
      <c r="M119" s="28" t="e">
        <f>VLOOKUP(B119,'Balancete ano anterior'!A$5:E$656,4,0)</f>
        <v>#N/A</v>
      </c>
      <c r="N119" s="28" t="e">
        <f>VLOOKUP(B119,'Balancete ano anterior'!A$5:E$656,5,0)</f>
        <v>#N/A</v>
      </c>
      <c r="O119" s="28" t="e">
        <f t="shared" si="33"/>
        <v>#N/A</v>
      </c>
      <c r="P119" s="28" t="e">
        <f>VLOOKUP(B119,'Balancete Ano'!A$5:E$656,4,0)</f>
        <v>#N/A</v>
      </c>
      <c r="Q119" s="28" t="e">
        <f>VLOOKUP(B119,'Balancete Ano'!A$5:E$656,5,0)</f>
        <v>#N/A</v>
      </c>
      <c r="R119" s="28" t="e">
        <f t="shared" si="34"/>
        <v>#N/A</v>
      </c>
      <c r="S119" s="28" t="e">
        <f t="shared" si="35"/>
        <v>#N/A</v>
      </c>
      <c r="T119" s="28">
        <f t="shared" si="36"/>
        <v>0</v>
      </c>
      <c r="U119" s="28">
        <f t="shared" si="37"/>
        <v>0</v>
      </c>
      <c r="V119" s="28">
        <f t="shared" si="38"/>
        <v>0</v>
      </c>
      <c r="W119" s="28">
        <f t="shared" si="39"/>
        <v>0</v>
      </c>
      <c r="X119" s="102">
        <f t="shared" si="40"/>
        <v>-1</v>
      </c>
    </row>
    <row r="120" spans="2:24">
      <c r="B120" s="113"/>
      <c r="C120" s="115"/>
      <c r="D120" s="98"/>
      <c r="E120" s="98"/>
      <c r="F120" s="98"/>
      <c r="G120" s="99"/>
      <c r="H120" s="109"/>
      <c r="I120" s="101"/>
      <c r="M120" s="28" t="e">
        <f>VLOOKUP(B120,'Balancete ano anterior'!A$5:E$656,4,0)</f>
        <v>#N/A</v>
      </c>
      <c r="N120" s="28" t="e">
        <f>VLOOKUP(B120,'Balancete ano anterior'!A$5:E$656,5,0)</f>
        <v>#N/A</v>
      </c>
      <c r="O120" s="28" t="e">
        <f t="shared" si="33"/>
        <v>#N/A</v>
      </c>
      <c r="P120" s="28" t="e">
        <f>VLOOKUP(B120,'Balancete Ano'!A$5:E$656,4,0)</f>
        <v>#N/A</v>
      </c>
      <c r="Q120" s="28" t="e">
        <f>VLOOKUP(B120,'Balancete Ano'!A$5:E$656,5,0)</f>
        <v>#N/A</v>
      </c>
      <c r="R120" s="28" t="e">
        <f t="shared" si="34"/>
        <v>#N/A</v>
      </c>
      <c r="S120" s="28" t="e">
        <f t="shared" si="35"/>
        <v>#N/A</v>
      </c>
      <c r="T120" s="28">
        <f t="shared" si="36"/>
        <v>0</v>
      </c>
      <c r="U120" s="28">
        <f t="shared" si="37"/>
        <v>0</v>
      </c>
      <c r="V120" s="28">
        <f t="shared" si="38"/>
        <v>0</v>
      </c>
      <c r="W120" s="28">
        <f t="shared" si="39"/>
        <v>0</v>
      </c>
      <c r="X120" s="102">
        <f t="shared" si="40"/>
        <v>1</v>
      </c>
    </row>
    <row r="121" spans="2:24">
      <c r="B121" s="54"/>
      <c r="C121" s="54"/>
      <c r="D121" s="54"/>
      <c r="E121" s="54"/>
      <c r="F121" s="54"/>
      <c r="G121" s="111"/>
      <c r="H121" s="112" t="s">
        <v>1254</v>
      </c>
      <c r="I121" s="117">
        <f>SUM(I81:I120)</f>
        <v>0</v>
      </c>
      <c r="M121" s="28" t="e">
        <f>VLOOKUP(B121,'Balancete ano anterior'!A$5:E$656,4,0)</f>
        <v>#N/A</v>
      </c>
      <c r="N121" s="28" t="e">
        <f>VLOOKUP(B121,'Balancete ano anterior'!A$5:E$656,5,0)</f>
        <v>#N/A</v>
      </c>
      <c r="O121" s="28" t="e">
        <f t="shared" si="33"/>
        <v>#N/A</v>
      </c>
      <c r="P121" s="28" t="e">
        <f>VLOOKUP(B121,'Balancete Ano'!A$5:E$656,4,0)</f>
        <v>#N/A</v>
      </c>
      <c r="Q121" s="28" t="e">
        <f>VLOOKUP(B121,'Balancete Ano'!A$5:E$656,5,0)</f>
        <v>#N/A</v>
      </c>
      <c r="R121" s="28" t="e">
        <f t="shared" si="34"/>
        <v>#N/A</v>
      </c>
      <c r="S121" s="28" t="e">
        <f t="shared" si="35"/>
        <v>#N/A</v>
      </c>
      <c r="T121" s="28">
        <f t="shared" si="36"/>
        <v>0</v>
      </c>
      <c r="U121" s="28">
        <f t="shared" si="37"/>
        <v>0</v>
      </c>
      <c r="V121" s="28">
        <f t="shared" si="38"/>
        <v>0</v>
      </c>
      <c r="W121" s="28">
        <f t="shared" si="39"/>
        <v>0</v>
      </c>
      <c r="X121" s="102">
        <f t="shared" si="40"/>
        <v>1</v>
      </c>
    </row>
    <row r="122" spans="2:24">
      <c r="G122" s="28"/>
      <c r="H122" s="28"/>
      <c r="I122" s="28"/>
      <c r="M122" s="28" t="e">
        <f>VLOOKUP(B122,'Balancete ano anterior'!A$5:E$656,4,0)</f>
        <v>#N/A</v>
      </c>
      <c r="N122" s="28" t="e">
        <f>VLOOKUP(B122,'Balancete ano anterior'!A$5:E$656,5,0)</f>
        <v>#N/A</v>
      </c>
      <c r="O122" s="28" t="e">
        <f t="shared" si="33"/>
        <v>#N/A</v>
      </c>
      <c r="P122" s="28" t="e">
        <f>VLOOKUP(B122,'Balancete Ano'!A$5:E$656,4,0)</f>
        <v>#N/A</v>
      </c>
      <c r="Q122" s="28" t="e">
        <f>VLOOKUP(B122,'Balancete Ano'!A$5:E$656,5,0)</f>
        <v>#N/A</v>
      </c>
      <c r="R122" s="28" t="e">
        <f t="shared" si="34"/>
        <v>#N/A</v>
      </c>
      <c r="S122" s="28" t="e">
        <f t="shared" si="35"/>
        <v>#N/A</v>
      </c>
      <c r="T122" s="28">
        <f t="shared" si="36"/>
        <v>0</v>
      </c>
      <c r="U122" s="28">
        <f t="shared" si="37"/>
        <v>0</v>
      </c>
      <c r="V122" s="28">
        <f t="shared" si="38"/>
        <v>0</v>
      </c>
      <c r="W122" s="28">
        <f t="shared" si="39"/>
        <v>0</v>
      </c>
      <c r="X122" s="102">
        <f t="shared" si="40"/>
        <v>1</v>
      </c>
    </row>
    <row r="123" spans="2:24">
      <c r="G123" s="28"/>
      <c r="H123" s="28"/>
      <c r="I123" s="28"/>
      <c r="M123" s="28" t="e">
        <f>VLOOKUP(B123,'Balancete ano anterior'!A$5:E$656,4,0)</f>
        <v>#N/A</v>
      </c>
      <c r="N123" s="28" t="e">
        <f>VLOOKUP(B123,'Balancete ano anterior'!A$5:E$656,5,0)</f>
        <v>#N/A</v>
      </c>
      <c r="O123" s="28" t="e">
        <f t="shared" si="33"/>
        <v>#N/A</v>
      </c>
      <c r="P123" s="28" t="e">
        <f>VLOOKUP(B123,'Balancete Ano'!A$5:E$656,4,0)</f>
        <v>#N/A</v>
      </c>
      <c r="Q123" s="28" t="e">
        <f>VLOOKUP(B123,'Balancete Ano'!A$5:E$656,5,0)</f>
        <v>#N/A</v>
      </c>
      <c r="R123" s="28" t="e">
        <f t="shared" si="34"/>
        <v>#N/A</v>
      </c>
      <c r="S123" s="28" t="e">
        <f t="shared" si="35"/>
        <v>#N/A</v>
      </c>
      <c r="T123" s="28">
        <f t="shared" si="36"/>
        <v>0</v>
      </c>
      <c r="U123" s="28">
        <f t="shared" si="37"/>
        <v>0</v>
      </c>
      <c r="V123" s="28">
        <f t="shared" si="38"/>
        <v>0</v>
      </c>
      <c r="W123" s="28">
        <f t="shared" si="39"/>
        <v>0</v>
      </c>
      <c r="X123" s="102">
        <f t="shared" si="40"/>
        <v>1</v>
      </c>
    </row>
    <row r="124" spans="2:24">
      <c r="G124" s="28"/>
      <c r="H124" s="28"/>
      <c r="I124" s="28"/>
      <c r="M124" s="28" t="e">
        <f>VLOOKUP(B124,'Balancete ano anterior'!A$5:E$656,4,0)</f>
        <v>#N/A</v>
      </c>
      <c r="N124" s="28" t="e">
        <f>VLOOKUP(B124,'Balancete ano anterior'!A$5:E$656,5,0)</f>
        <v>#N/A</v>
      </c>
      <c r="O124" s="28" t="e">
        <f t="shared" si="33"/>
        <v>#N/A</v>
      </c>
      <c r="P124" s="28" t="e">
        <f>VLOOKUP(B124,'Balancete Ano'!A$5:E$656,4,0)</f>
        <v>#N/A</v>
      </c>
      <c r="Q124" s="28" t="e">
        <f>VLOOKUP(B124,'Balancete Ano'!A$5:E$656,5,0)</f>
        <v>#N/A</v>
      </c>
      <c r="R124" s="28" t="e">
        <f t="shared" si="34"/>
        <v>#N/A</v>
      </c>
      <c r="S124" s="28" t="e">
        <f t="shared" si="35"/>
        <v>#N/A</v>
      </c>
      <c r="T124" s="28">
        <f t="shared" si="36"/>
        <v>0</v>
      </c>
      <c r="U124" s="28">
        <f t="shared" si="37"/>
        <v>0</v>
      </c>
      <c r="V124" s="28">
        <f t="shared" si="38"/>
        <v>0</v>
      </c>
      <c r="W124" s="28">
        <f t="shared" si="39"/>
        <v>0</v>
      </c>
      <c r="X124" s="102">
        <f t="shared" si="40"/>
        <v>1</v>
      </c>
    </row>
    <row r="125" spans="2:24">
      <c r="G125" s="28"/>
      <c r="H125" s="28"/>
      <c r="I125" s="28"/>
      <c r="M125" s="28" t="e">
        <f>VLOOKUP(B125,'Balancete ano anterior'!A$5:E$656,4,0)</f>
        <v>#N/A</v>
      </c>
      <c r="N125" s="28" t="e">
        <f>VLOOKUP(B125,'Balancete ano anterior'!A$5:E$656,5,0)</f>
        <v>#N/A</v>
      </c>
      <c r="O125" s="28" t="e">
        <f t="shared" si="33"/>
        <v>#N/A</v>
      </c>
      <c r="P125" s="28" t="e">
        <f>VLOOKUP(B125,'Balancete Ano'!A$5:E$656,4,0)</f>
        <v>#N/A</v>
      </c>
      <c r="Q125" s="28" t="e">
        <f>VLOOKUP(B125,'Balancete Ano'!A$5:E$656,5,0)</f>
        <v>#N/A</v>
      </c>
      <c r="R125" s="28" t="e">
        <f t="shared" si="34"/>
        <v>#N/A</v>
      </c>
      <c r="S125" s="28" t="e">
        <f t="shared" si="35"/>
        <v>#N/A</v>
      </c>
      <c r="T125" s="28">
        <f t="shared" si="36"/>
        <v>0</v>
      </c>
      <c r="U125" s="28">
        <f t="shared" si="37"/>
        <v>0</v>
      </c>
      <c r="V125" s="28">
        <f t="shared" si="38"/>
        <v>0</v>
      </c>
      <c r="W125" s="28">
        <f t="shared" si="39"/>
        <v>0</v>
      </c>
      <c r="X125" s="102">
        <f t="shared" si="40"/>
        <v>1</v>
      </c>
    </row>
    <row r="184" spans="4:8"/>
    <row r="197" spans="4:8"/>
    <row r="213" spans="4:8"/>
  </sheetData>
  <sheetProtection password="DED7" sheet="1" objects="1" scenarios="1" formatColumns="0" formatRows="0"/>
  <mergeCells count="7">
    <mergeCell ref="B77:F77"/>
    <mergeCell ref="B9:F9"/>
    <mergeCell ref="M10:O10"/>
    <mergeCell ref="P10:R10"/>
    <mergeCell ref="B27:F27"/>
    <mergeCell ref="B49:F49"/>
    <mergeCell ref="B62:F62"/>
  </mergeCells>
  <dataValidations count="3">
    <dataValidation type="list" errorStyle="warning" operator="equal" allowBlank="1" showErrorMessage="1" sqref="D13:D22 D31:D46 D53:D59 D66:D74 D81:D120">
      <formula1>"SD,SC,SL,"</formula1>
      <formula2>0</formula2>
    </dataValidation>
    <dataValidation type="list" operator="equal" allowBlank="1" sqref="E13:E24 E31:E46 E53:E59 E66:E74 E81:E120">
      <formula1>"+,-,"</formula1>
      <formula2>0</formula2>
    </dataValidation>
    <dataValidation type="list" operator="equal" allowBlank="1" sqref="F13:F24 F31:F46 F53:F59 F66:F74 F81:F120">
      <formula1>"I,F,V,"</formula1>
      <formula2>0</formula2>
    </dataValidation>
  </dataValidations>
  <pageMargins left="0.78740157480314965" right="0.78740157480314965" top="1.5748031496062993" bottom="1.5748031496062993" header="0.78740157480314965" footer="0.78740157480314965"/>
  <pageSetup paperSize="9" scale="73" orientation="portrait" useFirstPageNumber="1" horizontalDpi="300" verticalDpi="300" r:id="rId1"/>
  <headerFooter alignWithMargins="0">
    <oddFooter xml:space="preserve">&amp;R&amp;"Times New Roman,Normal"&amp;8PROCESSADO POR: JORGE, VICTOR, NETO, FERNANDES &amp;&amp; ASSOCIADOS, SROC
</oddFooter>
  </headerFooter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olha9"/>
  <dimension ref="A1:X151"/>
  <sheetViews>
    <sheetView showGridLines="0" showRowColHeaders="0" workbookViewId="0">
      <pane ySplit="8" topLeftCell="A9" activePane="bottomLeft" state="frozen"/>
      <selection pane="bottomLeft"/>
    </sheetView>
  </sheetViews>
  <sheetFormatPr defaultColWidth="11.5703125" defaultRowHeight="12.75" customHeight="1"/>
  <cols>
    <col min="1" max="1" width="5.42578125" style="27" customWidth="1"/>
    <col min="2" max="2" width="19.42578125" style="27" customWidth="1"/>
    <col min="3" max="3" width="46.140625" style="27" customWidth="1"/>
    <col min="4" max="4" width="7" style="27" customWidth="1"/>
    <col min="5" max="5" width="4.7109375" style="27" customWidth="1"/>
    <col min="6" max="6" width="4.140625" style="27" customWidth="1"/>
    <col min="7" max="9" width="16.5703125" style="27" customWidth="1"/>
    <col min="10" max="11" width="9" style="27" customWidth="1"/>
    <col min="12" max="12" width="6" style="27" customWidth="1"/>
    <col min="13" max="24" width="0" style="27" hidden="1" customWidth="1"/>
    <col min="25" max="255" width="9" style="27" customWidth="1"/>
    <col min="256" max="16384" width="11.5703125" style="27"/>
  </cols>
  <sheetData>
    <row r="1" spans="1:24">
      <c r="B1" s="119"/>
      <c r="G1" s="28"/>
      <c r="H1" s="28"/>
      <c r="I1" s="28"/>
    </row>
    <row r="2" spans="1:24">
      <c r="B2" s="119"/>
      <c r="G2" s="28"/>
      <c r="H2" s="28"/>
      <c r="I2" s="28"/>
    </row>
    <row r="3" spans="1:24">
      <c r="A3" s="60"/>
      <c r="B3" s="120"/>
      <c r="C3" s="60"/>
      <c r="D3" s="82"/>
      <c r="E3" s="82"/>
      <c r="F3" s="82"/>
      <c r="G3" s="61"/>
      <c r="H3" s="61"/>
      <c r="I3" s="61"/>
    </row>
    <row r="4" spans="1:24" ht="18.75">
      <c r="A4" s="62"/>
      <c r="B4" s="121" t="s">
        <v>1258</v>
      </c>
      <c r="C4" s="64"/>
      <c r="D4" s="83"/>
      <c r="E4" s="83"/>
      <c r="F4" s="83"/>
      <c r="G4" s="122"/>
      <c r="H4" s="65"/>
      <c r="I4" s="65"/>
    </row>
    <row r="5" spans="1:24">
      <c r="B5" s="66" t="str">
        <f>'Balancete ano anterior'!C1</f>
        <v>Empresa ABC, Lda.</v>
      </c>
      <c r="C5" s="67"/>
      <c r="D5" s="85"/>
      <c r="E5" s="85"/>
      <c r="G5" s="86"/>
      <c r="H5" s="87"/>
      <c r="I5" s="28"/>
    </row>
    <row r="6" spans="1:24">
      <c r="B6" s="123" t="s">
        <v>1</v>
      </c>
      <c r="C6" s="70">
        <f>'Balancete Ano'!C2</f>
        <v>2014</v>
      </c>
      <c r="D6" s="85"/>
      <c r="E6" s="88"/>
      <c r="G6" s="28"/>
      <c r="H6" s="87"/>
      <c r="I6" s="28"/>
    </row>
    <row r="7" spans="1:24">
      <c r="B7" s="123" t="s">
        <v>1202</v>
      </c>
      <c r="C7" s="70" t="str">
        <f>'Balancete Ano'!C3</f>
        <v>Dezembro</v>
      </c>
      <c r="G7" s="28"/>
      <c r="H7" s="28"/>
      <c r="I7" s="28"/>
    </row>
    <row r="8" spans="1:24" ht="15.75">
      <c r="B8" s="119"/>
      <c r="G8" s="28"/>
      <c r="H8" s="28"/>
      <c r="I8" s="31"/>
    </row>
    <row r="9" spans="1:24">
      <c r="B9" s="306" t="s">
        <v>1259</v>
      </c>
      <c r="C9" s="306"/>
      <c r="D9" s="306"/>
      <c r="E9" s="306"/>
      <c r="F9" s="306"/>
      <c r="G9" s="28"/>
      <c r="H9" s="28"/>
      <c r="I9" s="28"/>
    </row>
    <row r="10" spans="1:24">
      <c r="B10" s="119"/>
      <c r="G10" s="28"/>
      <c r="H10" s="28"/>
      <c r="I10" s="28"/>
    </row>
    <row r="11" spans="1:24">
      <c r="B11" s="307" t="s">
        <v>154</v>
      </c>
      <c r="C11" s="307"/>
      <c r="D11" s="307"/>
      <c r="E11" s="307"/>
      <c r="F11" s="307"/>
      <c r="G11" s="28"/>
      <c r="H11" s="28"/>
      <c r="I11" s="28"/>
    </row>
    <row r="12" spans="1:24">
      <c r="B12" s="119"/>
      <c r="G12" s="28"/>
      <c r="H12" s="28"/>
      <c r="I12" s="28"/>
      <c r="M12" s="304" t="s">
        <v>1237</v>
      </c>
      <c r="N12" s="304"/>
      <c r="O12" s="304"/>
      <c r="P12" s="305" t="s">
        <v>1238</v>
      </c>
      <c r="Q12" s="305"/>
      <c r="R12" s="305"/>
      <c r="S12" s="91" t="s">
        <v>1239</v>
      </c>
    </row>
    <row r="13" spans="1:24">
      <c r="B13" s="124" t="s">
        <v>5</v>
      </c>
      <c r="C13" s="92" t="s">
        <v>6</v>
      </c>
      <c r="D13" s="92" t="s">
        <v>1240</v>
      </c>
      <c r="E13" s="92" t="s">
        <v>1241</v>
      </c>
      <c r="F13" s="92" t="s">
        <v>1242</v>
      </c>
      <c r="G13" s="93" t="s">
        <v>1243</v>
      </c>
      <c r="H13" s="93" t="s">
        <v>1244</v>
      </c>
      <c r="I13" s="93" t="s">
        <v>1245</v>
      </c>
      <c r="M13" s="89" t="s">
        <v>1246</v>
      </c>
      <c r="N13" s="90" t="s">
        <v>1247</v>
      </c>
      <c r="O13" s="90" t="s">
        <v>1248</v>
      </c>
      <c r="P13" s="90" t="s">
        <v>1246</v>
      </c>
      <c r="Q13" s="90" t="s">
        <v>1247</v>
      </c>
      <c r="R13" s="90" t="s">
        <v>1248</v>
      </c>
      <c r="S13" s="90" t="s">
        <v>1249</v>
      </c>
      <c r="T13" s="90" t="s">
        <v>1250</v>
      </c>
      <c r="U13" s="90" t="s">
        <v>1251</v>
      </c>
      <c r="V13" s="90" t="s">
        <v>1249</v>
      </c>
      <c r="W13" s="90" t="s">
        <v>1243</v>
      </c>
      <c r="X13" s="90" t="s">
        <v>1241</v>
      </c>
    </row>
    <row r="14" spans="1:24">
      <c r="B14" s="119"/>
      <c r="G14" s="28"/>
      <c r="H14" s="28"/>
      <c r="I14" s="28"/>
    </row>
    <row r="15" spans="1:24">
      <c r="B15" s="96" t="s">
        <v>153</v>
      </c>
      <c r="C15" s="97" t="str">
        <f>VLOOKUP(B15,'Balancete Ano'!A$5:E$656,3,0)</f>
        <v>Financiamentos obtidos</v>
      </c>
      <c r="D15" s="98" t="s">
        <v>1248</v>
      </c>
      <c r="E15" s="98" t="s">
        <v>1252</v>
      </c>
      <c r="F15" s="98" t="s">
        <v>1249</v>
      </c>
      <c r="G15" s="99">
        <f>W15</f>
        <v>0</v>
      </c>
      <c r="H15" s="100"/>
      <c r="I15" s="125" t="b">
        <f>IF(G15&gt;0,W15)</f>
        <v>0</v>
      </c>
      <c r="M15" s="126">
        <f>VLOOKUP(B15,'Balancete ano anterior'!A$5:E$656,4,0)</f>
        <v>0</v>
      </c>
      <c r="N15" s="126">
        <f>VLOOKUP(B15,'Balancete ano anterior'!A$5:E$656,5,0)</f>
        <v>0</v>
      </c>
      <c r="O15" s="126">
        <f t="shared" ref="O15:O46" si="0">-(M15-N15)</f>
        <v>0</v>
      </c>
      <c r="P15" s="126">
        <f>VLOOKUP(B15,'Balancete Ano'!A$5:E$656,4,0)</f>
        <v>0</v>
      </c>
      <c r="Q15" s="126">
        <f>VLOOKUP(B15,'Balancete Ano'!A$5:E$656,5,0)</f>
        <v>0</v>
      </c>
      <c r="R15" s="126">
        <f t="shared" ref="R15:R46" si="1">-(P15-Q15)</f>
        <v>0</v>
      </c>
      <c r="S15" s="126">
        <f t="shared" ref="S15:S46" si="2">R15-O15</f>
        <v>0</v>
      </c>
      <c r="T15" s="126">
        <f t="shared" ref="T15:T46" si="3">IF(AND(F15="I",D15="SD"),M15,IF(AND(F15="I",D15="SC"),N15,IF(AND(F15="I",D15="SL"),O15,0)))</f>
        <v>0</v>
      </c>
      <c r="U15" s="126">
        <f t="shared" ref="U15:U46" si="4">IF(AND(F15="F",D15="SD"),P15,IF(AND(F15="F",D15="SC"),Q15,IF(AND(F15="F",D15="SL"),R15,0)))</f>
        <v>0</v>
      </c>
      <c r="V15" s="126">
        <f t="shared" ref="V15:V46" si="5">IF(AND(F15="V",D15="SL"),S15,0)</f>
        <v>0</v>
      </c>
      <c r="W15" s="126">
        <f t="shared" ref="W15:W46" si="6">SUM(T15:V15)*X15</f>
        <v>0</v>
      </c>
      <c r="X15" s="102">
        <f t="shared" ref="X15:X46" si="7">IF(E15="-",-1,1)</f>
        <v>1</v>
      </c>
    </row>
    <row r="16" spans="1:24">
      <c r="B16" s="96" t="s">
        <v>13</v>
      </c>
      <c r="C16" s="97" t="str">
        <f>VLOOKUP(B16,'Balancete Ano'!A$5:E$656,3,0)</f>
        <v>Depósitos à ordem</v>
      </c>
      <c r="D16" s="98" t="s">
        <v>1247</v>
      </c>
      <c r="E16" s="98" t="s">
        <v>1252</v>
      </c>
      <c r="F16" s="98" t="s">
        <v>1251</v>
      </c>
      <c r="G16" s="99">
        <f>W16</f>
        <v>0</v>
      </c>
      <c r="H16" s="100"/>
      <c r="I16" s="127"/>
      <c r="M16" s="126">
        <f>VLOOKUP(B16,'Balancete ano anterior'!A$5:E$656,4,0)</f>
        <v>0</v>
      </c>
      <c r="N16" s="126">
        <f>VLOOKUP(B16,'Balancete ano anterior'!A$5:E$656,5,0)</f>
        <v>0</v>
      </c>
      <c r="O16" s="126">
        <f t="shared" si="0"/>
        <v>0</v>
      </c>
      <c r="P16" s="126">
        <f>VLOOKUP(B16,'Balancete Ano'!A$5:E$656,4,0)</f>
        <v>0</v>
      </c>
      <c r="Q16" s="126">
        <f>VLOOKUP(B16,'Balancete Ano'!A$5:E$656,5,0)</f>
        <v>0</v>
      </c>
      <c r="R16" s="126">
        <f t="shared" si="1"/>
        <v>0</v>
      </c>
      <c r="S16" s="126">
        <f t="shared" si="2"/>
        <v>0</v>
      </c>
      <c r="T16" s="126">
        <f t="shared" si="3"/>
        <v>0</v>
      </c>
      <c r="U16" s="126">
        <f t="shared" si="4"/>
        <v>0</v>
      </c>
      <c r="V16" s="126">
        <f t="shared" si="5"/>
        <v>0</v>
      </c>
      <c r="W16" s="126">
        <f t="shared" si="6"/>
        <v>0</v>
      </c>
      <c r="X16" s="102">
        <f t="shared" si="7"/>
        <v>1</v>
      </c>
    </row>
    <row r="17" spans="2:24">
      <c r="B17" s="96" t="s">
        <v>13</v>
      </c>
      <c r="C17" s="97" t="str">
        <f>VLOOKUP(B17,'Balancete Ano'!A$5:E$656,3,0)</f>
        <v>Depósitos à ordem</v>
      </c>
      <c r="D17" s="98" t="s">
        <v>1247</v>
      </c>
      <c r="E17" s="98" t="s">
        <v>1252</v>
      </c>
      <c r="F17" s="98" t="s">
        <v>1250</v>
      </c>
      <c r="G17" s="99">
        <f>W17</f>
        <v>0</v>
      </c>
      <c r="H17" s="100"/>
      <c r="I17" s="125" t="b">
        <f>IF((G16-G17)&gt;0,(G16-G17))</f>
        <v>0</v>
      </c>
      <c r="M17" s="126">
        <f>VLOOKUP(B17,'Balancete ano anterior'!A$5:E$656,4,0)</f>
        <v>0</v>
      </c>
      <c r="N17" s="126">
        <f>VLOOKUP(B17,'Balancete ano anterior'!A$5:E$656,5,0)</f>
        <v>0</v>
      </c>
      <c r="O17" s="126">
        <f t="shared" si="0"/>
        <v>0</v>
      </c>
      <c r="P17" s="126">
        <f>VLOOKUP(B17,'Balancete Ano'!A$5:E$656,4,0)</f>
        <v>0</v>
      </c>
      <c r="Q17" s="126">
        <f>VLOOKUP(B17,'Balancete Ano'!A$5:E$656,5,0)</f>
        <v>0</v>
      </c>
      <c r="R17" s="126">
        <f t="shared" si="1"/>
        <v>0</v>
      </c>
      <c r="S17" s="126">
        <f t="shared" si="2"/>
        <v>0</v>
      </c>
      <c r="T17" s="126">
        <f t="shared" si="3"/>
        <v>0</v>
      </c>
      <c r="U17" s="126">
        <f t="shared" si="4"/>
        <v>0</v>
      </c>
      <c r="V17" s="126">
        <f t="shared" si="5"/>
        <v>0</v>
      </c>
      <c r="W17" s="126">
        <f t="shared" si="6"/>
        <v>0</v>
      </c>
      <c r="X17" s="102">
        <f t="shared" si="7"/>
        <v>1</v>
      </c>
    </row>
    <row r="18" spans="2:24">
      <c r="B18" s="96" t="s">
        <v>217</v>
      </c>
      <c r="C18" s="97" t="str">
        <f>VLOOKUP(B18,'Balancete Ano'!A$5:E$656,3,0)</f>
        <v>Empréstimos concedidos – empresa – mãe</v>
      </c>
      <c r="D18" s="98" t="s">
        <v>1248</v>
      </c>
      <c r="E18" s="98" t="s">
        <v>1252</v>
      </c>
      <c r="F18" s="98" t="s">
        <v>1249</v>
      </c>
      <c r="G18" s="99">
        <f>W18</f>
        <v>0</v>
      </c>
      <c r="H18" s="100"/>
      <c r="I18" s="101">
        <f>G18+H18</f>
        <v>0</v>
      </c>
      <c r="M18" s="126">
        <f>VLOOKUP(B18,'Balancete ano anterior'!A$5:E$656,4,0)</f>
        <v>0</v>
      </c>
      <c r="N18" s="126">
        <f>VLOOKUP(B18,'Balancete ano anterior'!A$5:E$656,5,0)</f>
        <v>0</v>
      </c>
      <c r="O18" s="126">
        <f t="shared" si="0"/>
        <v>0</v>
      </c>
      <c r="P18" s="126">
        <f>VLOOKUP(B18,'Balancete Ano'!A$5:E$656,4,0)</f>
        <v>0</v>
      </c>
      <c r="Q18" s="126">
        <f>VLOOKUP(B18,'Balancete Ano'!A$5:E$656,5,0)</f>
        <v>0</v>
      </c>
      <c r="R18" s="126">
        <f t="shared" si="1"/>
        <v>0</v>
      </c>
      <c r="S18" s="126">
        <f t="shared" si="2"/>
        <v>0</v>
      </c>
      <c r="T18" s="126">
        <f t="shared" si="3"/>
        <v>0</v>
      </c>
      <c r="U18" s="126">
        <f t="shared" si="4"/>
        <v>0</v>
      </c>
      <c r="V18" s="126">
        <f t="shared" si="5"/>
        <v>0</v>
      </c>
      <c r="W18" s="126">
        <f t="shared" si="6"/>
        <v>0</v>
      </c>
      <c r="X18" s="102">
        <f t="shared" si="7"/>
        <v>1</v>
      </c>
    </row>
    <row r="19" spans="2:24">
      <c r="B19" s="96"/>
      <c r="C19" s="97"/>
      <c r="D19" s="98"/>
      <c r="E19" s="98"/>
      <c r="F19" s="98"/>
      <c r="G19" s="99">
        <f>W19</f>
        <v>0</v>
      </c>
      <c r="H19" s="100"/>
      <c r="I19" s="101">
        <f>G19+H19</f>
        <v>0</v>
      </c>
      <c r="M19" s="126" t="e">
        <f>VLOOKUP(B19,'Balancete ano anterior'!A$5:E$656,4,0)</f>
        <v>#N/A</v>
      </c>
      <c r="N19" s="126" t="e">
        <f>VLOOKUP(B19,'Balancete ano anterior'!A$5:E$656,5,0)</f>
        <v>#N/A</v>
      </c>
      <c r="O19" s="126" t="e">
        <f t="shared" si="0"/>
        <v>#N/A</v>
      </c>
      <c r="P19" s="126" t="e">
        <f>VLOOKUP(B19,'Balancete Ano'!A$5:E$656,4,0)</f>
        <v>#N/A</v>
      </c>
      <c r="Q19" s="126" t="e">
        <f>VLOOKUP(B19,'Balancete Ano'!A$5:E$656,5,0)</f>
        <v>#N/A</v>
      </c>
      <c r="R19" s="126" t="e">
        <f t="shared" si="1"/>
        <v>#N/A</v>
      </c>
      <c r="S19" s="126" t="e">
        <f t="shared" si="2"/>
        <v>#N/A</v>
      </c>
      <c r="T19" s="126">
        <f t="shared" si="3"/>
        <v>0</v>
      </c>
      <c r="U19" s="126">
        <f t="shared" si="4"/>
        <v>0</v>
      </c>
      <c r="V19" s="126">
        <f t="shared" si="5"/>
        <v>0</v>
      </c>
      <c r="W19" s="126">
        <f t="shared" si="6"/>
        <v>0</v>
      </c>
      <c r="X19" s="102">
        <f t="shared" si="7"/>
        <v>1</v>
      </c>
    </row>
    <row r="20" spans="2:24">
      <c r="B20" s="128"/>
      <c r="C20" s="54"/>
      <c r="D20" s="54"/>
      <c r="E20" s="54"/>
      <c r="F20" s="54"/>
      <c r="G20" s="111"/>
      <c r="H20" s="112" t="s">
        <v>1254</v>
      </c>
      <c r="I20" s="101">
        <f>SUM(I15:I19)</f>
        <v>0</v>
      </c>
      <c r="M20" s="126" t="e">
        <f>VLOOKUP(B20,'Balancete ano anterior'!A$5:E$656,4,0)</f>
        <v>#N/A</v>
      </c>
      <c r="N20" s="126" t="e">
        <f>VLOOKUP(B20,'Balancete ano anterior'!A$5:E$656,5,0)</f>
        <v>#N/A</v>
      </c>
      <c r="O20" s="126" t="e">
        <f t="shared" si="0"/>
        <v>#N/A</v>
      </c>
      <c r="P20" s="126" t="e">
        <f>VLOOKUP(B20,'Balancete Ano'!A$5:E$656,4,0)</f>
        <v>#N/A</v>
      </c>
      <c r="Q20" s="126" t="e">
        <f>VLOOKUP(B20,'Balancete Ano'!A$5:E$656,5,0)</f>
        <v>#N/A</v>
      </c>
      <c r="R20" s="126" t="e">
        <f t="shared" si="1"/>
        <v>#N/A</v>
      </c>
      <c r="S20" s="126" t="e">
        <f t="shared" si="2"/>
        <v>#N/A</v>
      </c>
      <c r="T20" s="126">
        <f t="shared" si="3"/>
        <v>0</v>
      </c>
      <c r="U20" s="126">
        <f t="shared" si="4"/>
        <v>0</v>
      </c>
      <c r="V20" s="126">
        <f t="shared" si="5"/>
        <v>0</v>
      </c>
      <c r="W20" s="126">
        <f t="shared" si="6"/>
        <v>0</v>
      </c>
      <c r="X20" s="102">
        <f t="shared" si="7"/>
        <v>1</v>
      </c>
    </row>
    <row r="21" spans="2:24">
      <c r="B21" s="128"/>
      <c r="C21" s="54"/>
      <c r="D21" s="54"/>
      <c r="E21" s="54"/>
      <c r="F21" s="54"/>
      <c r="G21" s="112"/>
      <c r="H21" s="129"/>
      <c r="I21" s="28"/>
      <c r="M21" s="126" t="e">
        <f>VLOOKUP(B21,'Balancete ano anterior'!A$5:E$656,4,0)</f>
        <v>#N/A</v>
      </c>
      <c r="N21" s="126" t="e">
        <f>VLOOKUP(B21,'Balancete ano anterior'!A$5:E$656,5,0)</f>
        <v>#N/A</v>
      </c>
      <c r="O21" s="126" t="e">
        <f t="shared" si="0"/>
        <v>#N/A</v>
      </c>
      <c r="P21" s="126" t="e">
        <f>VLOOKUP(B21,'Balancete Ano'!A$5:E$656,4,0)</f>
        <v>#N/A</v>
      </c>
      <c r="Q21" s="126" t="e">
        <f>VLOOKUP(B21,'Balancete Ano'!A$5:E$656,5,0)</f>
        <v>#N/A</v>
      </c>
      <c r="R21" s="126" t="e">
        <f t="shared" si="1"/>
        <v>#N/A</v>
      </c>
      <c r="S21" s="126" t="e">
        <f t="shared" si="2"/>
        <v>#N/A</v>
      </c>
      <c r="T21" s="126">
        <f t="shared" si="3"/>
        <v>0</v>
      </c>
      <c r="U21" s="126">
        <f t="shared" si="4"/>
        <v>0</v>
      </c>
      <c r="V21" s="126">
        <f t="shared" si="5"/>
        <v>0</v>
      </c>
      <c r="W21" s="126">
        <f t="shared" si="6"/>
        <v>0</v>
      </c>
      <c r="X21" s="102">
        <f t="shared" si="7"/>
        <v>1</v>
      </c>
    </row>
    <row r="22" spans="2:24">
      <c r="B22" s="308" t="s">
        <v>1260</v>
      </c>
      <c r="C22" s="308"/>
      <c r="D22" s="308"/>
      <c r="E22" s="308"/>
      <c r="F22" s="308"/>
      <c r="G22" s="28"/>
      <c r="H22" s="28"/>
      <c r="I22" s="28"/>
      <c r="M22" s="126" t="e">
        <f>VLOOKUP(B22,'Balancete ano anterior'!A$5:E$656,4,0)</f>
        <v>#N/A</v>
      </c>
      <c r="N22" s="126" t="e">
        <f>VLOOKUP(B22,'Balancete ano anterior'!A$5:E$656,5,0)</f>
        <v>#N/A</v>
      </c>
      <c r="O22" s="126" t="e">
        <f t="shared" si="0"/>
        <v>#N/A</v>
      </c>
      <c r="P22" s="126" t="e">
        <f>VLOOKUP(B22,'Balancete Ano'!A$5:E$656,4,0)</f>
        <v>#N/A</v>
      </c>
      <c r="Q22" s="126" t="e">
        <f>VLOOKUP(B22,'Balancete Ano'!A$5:E$656,5,0)</f>
        <v>#N/A</v>
      </c>
      <c r="R22" s="126" t="e">
        <f t="shared" si="1"/>
        <v>#N/A</v>
      </c>
      <c r="S22" s="126" t="e">
        <f t="shared" si="2"/>
        <v>#N/A</v>
      </c>
      <c r="T22" s="126">
        <f t="shared" si="3"/>
        <v>0</v>
      </c>
      <c r="U22" s="126">
        <f t="shared" si="4"/>
        <v>0</v>
      </c>
      <c r="V22" s="126">
        <f t="shared" si="5"/>
        <v>0</v>
      </c>
      <c r="W22" s="126">
        <f t="shared" si="6"/>
        <v>0</v>
      </c>
      <c r="X22" s="102">
        <f t="shared" si="7"/>
        <v>1</v>
      </c>
    </row>
    <row r="23" spans="2:24">
      <c r="B23" s="119"/>
      <c r="G23" s="28"/>
      <c r="H23" s="28"/>
      <c r="I23" s="28"/>
      <c r="M23" s="126" t="e">
        <f>VLOOKUP(B23,'Balancete ano anterior'!A$5:E$656,4,0)</f>
        <v>#N/A</v>
      </c>
      <c r="N23" s="126" t="e">
        <f>VLOOKUP(B23,'Balancete ano anterior'!A$5:E$656,5,0)</f>
        <v>#N/A</v>
      </c>
      <c r="O23" s="126" t="e">
        <f t="shared" si="0"/>
        <v>#N/A</v>
      </c>
      <c r="P23" s="126" t="e">
        <f>VLOOKUP(B23,'Balancete Ano'!A$5:E$656,4,0)</f>
        <v>#N/A</v>
      </c>
      <c r="Q23" s="126" t="e">
        <f>VLOOKUP(B23,'Balancete Ano'!A$5:E$656,5,0)</f>
        <v>#N/A</v>
      </c>
      <c r="R23" s="126" t="e">
        <f t="shared" si="1"/>
        <v>#N/A</v>
      </c>
      <c r="S23" s="126" t="e">
        <f t="shared" si="2"/>
        <v>#N/A</v>
      </c>
      <c r="T23" s="126">
        <f t="shared" si="3"/>
        <v>0</v>
      </c>
      <c r="U23" s="126">
        <f t="shared" si="4"/>
        <v>0</v>
      </c>
      <c r="V23" s="126">
        <f t="shared" si="5"/>
        <v>0</v>
      </c>
      <c r="W23" s="126">
        <f t="shared" si="6"/>
        <v>0</v>
      </c>
      <c r="X23" s="102">
        <f t="shared" si="7"/>
        <v>1</v>
      </c>
    </row>
    <row r="24" spans="2:24">
      <c r="B24" s="124" t="s">
        <v>5</v>
      </c>
      <c r="C24" s="92" t="s">
        <v>6</v>
      </c>
      <c r="D24" s="92" t="s">
        <v>1240</v>
      </c>
      <c r="E24" s="92" t="s">
        <v>1241</v>
      </c>
      <c r="F24" s="92" t="s">
        <v>1242</v>
      </c>
      <c r="G24" s="93" t="s">
        <v>1243</v>
      </c>
      <c r="H24" s="93" t="s">
        <v>1244</v>
      </c>
      <c r="I24" s="93" t="s">
        <v>1245</v>
      </c>
      <c r="M24" s="126" t="e">
        <f>VLOOKUP(B24,'Balancete ano anterior'!A$5:E$656,4,0)</f>
        <v>#N/A</v>
      </c>
      <c r="N24" s="126" t="e">
        <f>VLOOKUP(B24,'Balancete ano anterior'!A$5:E$656,5,0)</f>
        <v>#N/A</v>
      </c>
      <c r="O24" s="126" t="e">
        <f t="shared" si="0"/>
        <v>#N/A</v>
      </c>
      <c r="P24" s="126" t="e">
        <f>VLOOKUP(B24,'Balancete Ano'!A$5:E$656,4,0)</f>
        <v>#N/A</v>
      </c>
      <c r="Q24" s="126" t="e">
        <f>VLOOKUP(B24,'Balancete Ano'!A$5:E$656,5,0)</f>
        <v>#N/A</v>
      </c>
      <c r="R24" s="126" t="e">
        <f t="shared" si="1"/>
        <v>#N/A</v>
      </c>
      <c r="S24" s="126" t="e">
        <f t="shared" si="2"/>
        <v>#N/A</v>
      </c>
      <c r="T24" s="126">
        <f t="shared" si="3"/>
        <v>0</v>
      </c>
      <c r="U24" s="126">
        <f t="shared" si="4"/>
        <v>0</v>
      </c>
      <c r="V24" s="126">
        <f t="shared" si="5"/>
        <v>0</v>
      </c>
      <c r="W24" s="126">
        <f t="shared" si="6"/>
        <v>0</v>
      </c>
      <c r="X24" s="102">
        <f t="shared" si="7"/>
        <v>1</v>
      </c>
    </row>
    <row r="25" spans="2:24">
      <c r="B25" s="119"/>
      <c r="G25" s="28"/>
      <c r="H25" s="28"/>
      <c r="I25" s="28"/>
      <c r="M25" s="126" t="e">
        <f>VLOOKUP(B25,'Balancete ano anterior'!A$5:E$656,4,0)</f>
        <v>#N/A</v>
      </c>
      <c r="N25" s="126" t="e">
        <f>VLOOKUP(B25,'Balancete ano anterior'!A$5:E$656,5,0)</f>
        <v>#N/A</v>
      </c>
      <c r="O25" s="126" t="e">
        <f t="shared" si="0"/>
        <v>#N/A</v>
      </c>
      <c r="P25" s="126" t="e">
        <f>VLOOKUP(B25,'Balancete Ano'!A$5:E$656,4,0)</f>
        <v>#N/A</v>
      </c>
      <c r="Q25" s="126" t="e">
        <f>VLOOKUP(B25,'Balancete Ano'!A$5:E$656,5,0)</f>
        <v>#N/A</v>
      </c>
      <c r="R25" s="126" t="e">
        <f t="shared" si="1"/>
        <v>#N/A</v>
      </c>
      <c r="S25" s="126" t="e">
        <f t="shared" si="2"/>
        <v>#N/A</v>
      </c>
      <c r="T25" s="126">
        <f t="shared" si="3"/>
        <v>0</v>
      </c>
      <c r="U25" s="126">
        <f t="shared" si="4"/>
        <v>0</v>
      </c>
      <c r="V25" s="126">
        <f t="shared" si="5"/>
        <v>0</v>
      </c>
      <c r="W25" s="126">
        <f t="shared" si="6"/>
        <v>0</v>
      </c>
      <c r="X25" s="102">
        <f t="shared" si="7"/>
        <v>1</v>
      </c>
    </row>
    <row r="26" spans="2:24">
      <c r="B26" s="96" t="s">
        <v>207</v>
      </c>
      <c r="C26" s="97" t="str">
        <f>VLOOKUP(B26,'Balancete Ano'!A$5:E$656,3,0)</f>
        <v>Accionistas c/ subscrição</v>
      </c>
      <c r="D26" s="98" t="s">
        <v>1248</v>
      </c>
      <c r="E26" s="98" t="s">
        <v>1252</v>
      </c>
      <c r="F26" s="98" t="s">
        <v>1249</v>
      </c>
      <c r="G26" s="99">
        <f t="shared" ref="G26:G32" si="8">W26</f>
        <v>0</v>
      </c>
      <c r="H26" s="100"/>
      <c r="I26" s="101">
        <f>G26+H26</f>
        <v>0</v>
      </c>
      <c r="M26" s="126">
        <f>VLOOKUP(B26,'Balancete ano anterior'!A$5:E$656,4,0)</f>
        <v>0</v>
      </c>
      <c r="N26" s="126">
        <f>VLOOKUP(B26,'Balancete ano anterior'!A$5:E$656,5,0)</f>
        <v>0</v>
      </c>
      <c r="O26" s="126">
        <f t="shared" si="0"/>
        <v>0</v>
      </c>
      <c r="P26" s="126">
        <f>VLOOKUP(B26,'Balancete Ano'!A$5:E$656,4,0)</f>
        <v>0</v>
      </c>
      <c r="Q26" s="126">
        <f>VLOOKUP(B26,'Balancete Ano'!A$5:E$656,5,0)</f>
        <v>0</v>
      </c>
      <c r="R26" s="126">
        <f t="shared" si="1"/>
        <v>0</v>
      </c>
      <c r="S26" s="126">
        <f t="shared" si="2"/>
        <v>0</v>
      </c>
      <c r="T26" s="126">
        <f t="shared" si="3"/>
        <v>0</v>
      </c>
      <c r="U26" s="126">
        <f t="shared" si="4"/>
        <v>0</v>
      </c>
      <c r="V26" s="126">
        <f t="shared" si="5"/>
        <v>0</v>
      </c>
      <c r="W26" s="126">
        <f t="shared" si="6"/>
        <v>0</v>
      </c>
      <c r="X26" s="102">
        <f t="shared" si="7"/>
        <v>1</v>
      </c>
    </row>
    <row r="27" spans="2:24">
      <c r="B27" s="96" t="s">
        <v>209</v>
      </c>
      <c r="C27" s="97" t="str">
        <f>VLOOKUP(B27,'Balancete Ano'!A$5:E$656,3,0)</f>
        <v>Quotas não liberadas</v>
      </c>
      <c r="D27" s="98" t="s">
        <v>1248</v>
      </c>
      <c r="E27" s="98" t="s">
        <v>1252</v>
      </c>
      <c r="F27" s="98" t="s">
        <v>1249</v>
      </c>
      <c r="G27" s="99">
        <f t="shared" si="8"/>
        <v>0</v>
      </c>
      <c r="H27" s="100"/>
      <c r="I27" s="101">
        <f>G27+H27</f>
        <v>0</v>
      </c>
      <c r="M27" s="126">
        <f>VLOOKUP(B27,'Balancete ano anterior'!A$5:E$656,4,0)</f>
        <v>0</v>
      </c>
      <c r="N27" s="126">
        <f>VLOOKUP(B27,'Balancete ano anterior'!A$5:E$656,5,0)</f>
        <v>0</v>
      </c>
      <c r="O27" s="126">
        <f t="shared" si="0"/>
        <v>0</v>
      </c>
      <c r="P27" s="126">
        <f>VLOOKUP(B27,'Balancete Ano'!A$5:E$656,4,0)</f>
        <v>0</v>
      </c>
      <c r="Q27" s="126">
        <f>VLOOKUP(B27,'Balancete Ano'!A$5:E$656,5,0)</f>
        <v>0</v>
      </c>
      <c r="R27" s="126">
        <f t="shared" si="1"/>
        <v>0</v>
      </c>
      <c r="S27" s="126">
        <f t="shared" si="2"/>
        <v>0</v>
      </c>
      <c r="T27" s="126">
        <f t="shared" si="3"/>
        <v>0</v>
      </c>
      <c r="U27" s="126">
        <f t="shared" si="4"/>
        <v>0</v>
      </c>
      <c r="V27" s="126">
        <f t="shared" si="5"/>
        <v>0</v>
      </c>
      <c r="W27" s="126">
        <f t="shared" si="6"/>
        <v>0</v>
      </c>
      <c r="X27" s="102">
        <f t="shared" si="7"/>
        <v>1</v>
      </c>
    </row>
    <row r="28" spans="2:24">
      <c r="B28" s="96" t="s">
        <v>582</v>
      </c>
      <c r="C28" s="97" t="str">
        <f>VLOOKUP(B28,'Balancete Ano'!A$5:E$656,3,0)</f>
        <v>Capital</v>
      </c>
      <c r="D28" s="98" t="s">
        <v>1248</v>
      </c>
      <c r="E28" s="98" t="s">
        <v>1252</v>
      </c>
      <c r="F28" s="98" t="s">
        <v>1249</v>
      </c>
      <c r="G28" s="99">
        <f t="shared" si="8"/>
        <v>0</v>
      </c>
      <c r="H28" s="100"/>
      <c r="I28" s="125" t="b">
        <f>IF(G28&gt;0,W28)</f>
        <v>0</v>
      </c>
      <c r="M28" s="126">
        <f>VLOOKUP(B28,'Balancete ano anterior'!A$5:E$656,4,0)</f>
        <v>0</v>
      </c>
      <c r="N28" s="126">
        <f>VLOOKUP(B28,'Balancete ano anterior'!A$5:E$656,5,0)</f>
        <v>0</v>
      </c>
      <c r="O28" s="126">
        <f t="shared" si="0"/>
        <v>0</v>
      </c>
      <c r="P28" s="126">
        <f>VLOOKUP(B28,'Balancete Ano'!A$5:E$656,4,0)</f>
        <v>0</v>
      </c>
      <c r="Q28" s="126">
        <f>VLOOKUP(B28,'Balancete Ano'!A$5:E$656,5,0)</f>
        <v>0</v>
      </c>
      <c r="R28" s="126">
        <f t="shared" si="1"/>
        <v>0</v>
      </c>
      <c r="S28" s="126">
        <f t="shared" si="2"/>
        <v>0</v>
      </c>
      <c r="T28" s="126">
        <f t="shared" si="3"/>
        <v>0</v>
      </c>
      <c r="U28" s="126">
        <f t="shared" si="4"/>
        <v>0</v>
      </c>
      <c r="V28" s="126">
        <f t="shared" si="5"/>
        <v>0</v>
      </c>
      <c r="W28" s="126">
        <f t="shared" si="6"/>
        <v>0</v>
      </c>
      <c r="X28" s="102">
        <f t="shared" si="7"/>
        <v>1</v>
      </c>
    </row>
    <row r="29" spans="2:24">
      <c r="B29" s="96" t="s">
        <v>590</v>
      </c>
      <c r="C29" s="97" t="str">
        <f>VLOOKUP(B29,'Balancete Ano'!A$5:E$656,3,0)</f>
        <v>Outros instrumentos de capital próprio</v>
      </c>
      <c r="D29" s="98" t="s">
        <v>1248</v>
      </c>
      <c r="E29" s="98" t="s">
        <v>1252</v>
      </c>
      <c r="F29" s="98" t="s">
        <v>1249</v>
      </c>
      <c r="G29" s="99">
        <f t="shared" si="8"/>
        <v>0</v>
      </c>
      <c r="H29" s="100"/>
      <c r="I29" s="125" t="b">
        <f>IF(G29&gt;0,W29)</f>
        <v>0</v>
      </c>
      <c r="M29" s="126">
        <f>VLOOKUP(B29,'Balancete ano anterior'!A$5:E$656,4,0)</f>
        <v>0</v>
      </c>
      <c r="N29" s="126">
        <f>VLOOKUP(B29,'Balancete ano anterior'!A$5:E$656,5,0)</f>
        <v>0</v>
      </c>
      <c r="O29" s="126">
        <f t="shared" si="0"/>
        <v>0</v>
      </c>
      <c r="P29" s="126">
        <f>VLOOKUP(B29,'Balancete Ano'!A$5:E$656,4,0)</f>
        <v>0</v>
      </c>
      <c r="Q29" s="126">
        <f>VLOOKUP(B29,'Balancete Ano'!A$5:E$656,5,0)</f>
        <v>0</v>
      </c>
      <c r="R29" s="126">
        <f t="shared" si="1"/>
        <v>0</v>
      </c>
      <c r="S29" s="126">
        <f t="shared" si="2"/>
        <v>0</v>
      </c>
      <c r="T29" s="126">
        <f t="shared" si="3"/>
        <v>0</v>
      </c>
      <c r="U29" s="126">
        <f t="shared" si="4"/>
        <v>0</v>
      </c>
      <c r="V29" s="126">
        <f t="shared" si="5"/>
        <v>0</v>
      </c>
      <c r="W29" s="126">
        <f t="shared" si="6"/>
        <v>0</v>
      </c>
      <c r="X29" s="102">
        <f t="shared" si="7"/>
        <v>1</v>
      </c>
    </row>
    <row r="30" spans="2:24">
      <c r="B30" s="96" t="s">
        <v>586</v>
      </c>
      <c r="C30" s="97" t="str">
        <f>VLOOKUP(B30,'Balancete Ano'!A$5:E$656,3,0)</f>
        <v>Valor nominal</v>
      </c>
      <c r="D30" s="98" t="s">
        <v>1248</v>
      </c>
      <c r="E30" s="98" t="s">
        <v>1252</v>
      </c>
      <c r="F30" s="98" t="s">
        <v>1249</v>
      </c>
      <c r="G30" s="99">
        <f t="shared" si="8"/>
        <v>0</v>
      </c>
      <c r="H30" s="100"/>
      <c r="I30" s="125" t="b">
        <f>IF(G30&gt;0,W30)</f>
        <v>0</v>
      </c>
      <c r="M30" s="126">
        <f>VLOOKUP(B30,'Balancete ano anterior'!A$5:E$656,4,0)</f>
        <v>0</v>
      </c>
      <c r="N30" s="126">
        <f>VLOOKUP(B30,'Balancete ano anterior'!A$5:E$656,5,0)</f>
        <v>0</v>
      </c>
      <c r="O30" s="126">
        <f t="shared" si="0"/>
        <v>0</v>
      </c>
      <c r="P30" s="126">
        <f>VLOOKUP(B30,'Balancete Ano'!A$5:E$656,4,0)</f>
        <v>0</v>
      </c>
      <c r="Q30" s="126">
        <f>VLOOKUP(B30,'Balancete Ano'!A$5:E$656,5,0)</f>
        <v>0</v>
      </c>
      <c r="R30" s="126">
        <f t="shared" si="1"/>
        <v>0</v>
      </c>
      <c r="S30" s="126">
        <f t="shared" si="2"/>
        <v>0</v>
      </c>
      <c r="T30" s="126">
        <f t="shared" si="3"/>
        <v>0</v>
      </c>
      <c r="U30" s="126">
        <f t="shared" si="4"/>
        <v>0</v>
      </c>
      <c r="V30" s="126">
        <f t="shared" si="5"/>
        <v>0</v>
      </c>
      <c r="W30" s="126">
        <f t="shared" si="6"/>
        <v>0</v>
      </c>
      <c r="X30" s="102">
        <f t="shared" si="7"/>
        <v>1</v>
      </c>
    </row>
    <row r="31" spans="2:24">
      <c r="B31" s="96" t="s">
        <v>588</v>
      </c>
      <c r="C31" s="97" t="str">
        <f>VLOOKUP(B31,'Balancete Ano'!A$5:E$656,3,0)</f>
        <v>Descontos e prémios</v>
      </c>
      <c r="D31" s="98" t="s">
        <v>1248</v>
      </c>
      <c r="E31" s="98" t="s">
        <v>1252</v>
      </c>
      <c r="F31" s="98" t="s">
        <v>1249</v>
      </c>
      <c r="G31" s="99">
        <f t="shared" si="8"/>
        <v>0</v>
      </c>
      <c r="H31" s="100"/>
      <c r="I31" s="125" t="b">
        <f>IF(G31&gt;0,W31)</f>
        <v>0</v>
      </c>
      <c r="M31" s="126">
        <f>VLOOKUP(B31,'Balancete ano anterior'!A$5:E$656,4,0)</f>
        <v>0</v>
      </c>
      <c r="N31" s="126">
        <f>VLOOKUP(B31,'Balancete ano anterior'!A$5:E$656,5,0)</f>
        <v>0</v>
      </c>
      <c r="O31" s="126">
        <f t="shared" si="0"/>
        <v>0</v>
      </c>
      <c r="P31" s="126">
        <f>VLOOKUP(B31,'Balancete Ano'!A$5:E$656,4,0)</f>
        <v>0</v>
      </c>
      <c r="Q31" s="126">
        <f>VLOOKUP(B31,'Balancete Ano'!A$5:E$656,5,0)</f>
        <v>0</v>
      </c>
      <c r="R31" s="126">
        <f t="shared" si="1"/>
        <v>0</v>
      </c>
      <c r="S31" s="126">
        <f t="shared" si="2"/>
        <v>0</v>
      </c>
      <c r="T31" s="126">
        <f t="shared" si="3"/>
        <v>0</v>
      </c>
      <c r="U31" s="126">
        <f t="shared" si="4"/>
        <v>0</v>
      </c>
      <c r="V31" s="126">
        <f t="shared" si="5"/>
        <v>0</v>
      </c>
      <c r="W31" s="126">
        <f t="shared" si="6"/>
        <v>0</v>
      </c>
      <c r="X31" s="102">
        <f t="shared" si="7"/>
        <v>1</v>
      </c>
    </row>
    <row r="32" spans="2:24">
      <c r="B32" s="96" t="s">
        <v>592</v>
      </c>
      <c r="C32" s="97" t="str">
        <f>VLOOKUP(B32,'Balancete Ano'!A$5:E$656,3,0)</f>
        <v>Prémios de emissão</v>
      </c>
      <c r="D32" s="98" t="s">
        <v>1248</v>
      </c>
      <c r="E32" s="98" t="s">
        <v>1252</v>
      </c>
      <c r="F32" s="98" t="s">
        <v>1249</v>
      </c>
      <c r="G32" s="99">
        <f t="shared" si="8"/>
        <v>0</v>
      </c>
      <c r="H32" s="100"/>
      <c r="I32" s="101">
        <f>G32+H32</f>
        <v>0</v>
      </c>
      <c r="M32" s="126">
        <f>VLOOKUP(B32,'Balancete ano anterior'!A$5:E$656,4,0)</f>
        <v>0</v>
      </c>
      <c r="N32" s="126">
        <f>VLOOKUP(B32,'Balancete ano anterior'!A$5:E$656,5,0)</f>
        <v>0</v>
      </c>
      <c r="O32" s="126">
        <f t="shared" si="0"/>
        <v>0</v>
      </c>
      <c r="P32" s="126">
        <f>VLOOKUP(B32,'Balancete Ano'!A$5:E$656,4,0)</f>
        <v>0</v>
      </c>
      <c r="Q32" s="126">
        <f>VLOOKUP(B32,'Balancete Ano'!A$5:E$656,5,0)</f>
        <v>0</v>
      </c>
      <c r="R32" s="126">
        <f t="shared" si="1"/>
        <v>0</v>
      </c>
      <c r="S32" s="126">
        <f t="shared" si="2"/>
        <v>0</v>
      </c>
      <c r="T32" s="126">
        <f t="shared" si="3"/>
        <v>0</v>
      </c>
      <c r="U32" s="126">
        <f t="shared" si="4"/>
        <v>0</v>
      </c>
      <c r="V32" s="126">
        <f t="shared" si="5"/>
        <v>0</v>
      </c>
      <c r="W32" s="126">
        <f t="shared" si="6"/>
        <v>0</v>
      </c>
      <c r="X32" s="102">
        <f t="shared" si="7"/>
        <v>1</v>
      </c>
    </row>
    <row r="33" spans="2:24">
      <c r="B33" s="96"/>
      <c r="C33" s="115"/>
      <c r="D33" s="98"/>
      <c r="E33" s="98"/>
      <c r="F33" s="98"/>
      <c r="G33" s="99"/>
      <c r="H33" s="100"/>
      <c r="I33" s="101">
        <f>G33+H33</f>
        <v>0</v>
      </c>
      <c r="M33" s="126" t="e">
        <f>VLOOKUP(B33,'Balancete ano anterior'!A$5:E$656,4,0)</f>
        <v>#N/A</v>
      </c>
      <c r="N33" s="126" t="e">
        <f>VLOOKUP(B33,'Balancete ano anterior'!A$5:E$656,5,0)</f>
        <v>#N/A</v>
      </c>
      <c r="O33" s="126" t="e">
        <f t="shared" si="0"/>
        <v>#N/A</v>
      </c>
      <c r="P33" s="126" t="e">
        <f>VLOOKUP(B33,'Balancete Ano'!A$5:E$656,4,0)</f>
        <v>#N/A</v>
      </c>
      <c r="Q33" s="126" t="e">
        <f>VLOOKUP(B33,'Balancete Ano'!A$5:E$656,5,0)</f>
        <v>#N/A</v>
      </c>
      <c r="R33" s="126" t="e">
        <f t="shared" si="1"/>
        <v>#N/A</v>
      </c>
      <c r="S33" s="126" t="e">
        <f t="shared" si="2"/>
        <v>#N/A</v>
      </c>
      <c r="T33" s="126">
        <f t="shared" si="3"/>
        <v>0</v>
      </c>
      <c r="U33" s="126">
        <f t="shared" si="4"/>
        <v>0</v>
      </c>
      <c r="V33" s="126">
        <f t="shared" si="5"/>
        <v>0</v>
      </c>
      <c r="W33" s="126">
        <f t="shared" si="6"/>
        <v>0</v>
      </c>
      <c r="X33" s="102">
        <f t="shared" si="7"/>
        <v>1</v>
      </c>
    </row>
    <row r="34" spans="2:24">
      <c r="B34" s="96"/>
      <c r="C34" s="115"/>
      <c r="D34" s="98"/>
      <c r="E34" s="98"/>
      <c r="F34" s="98"/>
      <c r="G34" s="99"/>
      <c r="H34" s="100"/>
      <c r="I34" s="101">
        <f>G34+H34</f>
        <v>0</v>
      </c>
      <c r="M34" s="126" t="e">
        <f>VLOOKUP(B34,'Balancete ano anterior'!A$5:E$656,4,0)</f>
        <v>#N/A</v>
      </c>
      <c r="N34" s="126" t="e">
        <f>VLOOKUP(B34,'Balancete ano anterior'!A$5:E$656,5,0)</f>
        <v>#N/A</v>
      </c>
      <c r="O34" s="126" t="e">
        <f t="shared" si="0"/>
        <v>#N/A</v>
      </c>
      <c r="P34" s="126" t="e">
        <f>VLOOKUP(B34,'Balancete Ano'!A$5:E$656,4,0)</f>
        <v>#N/A</v>
      </c>
      <c r="Q34" s="126" t="e">
        <f>VLOOKUP(B34,'Balancete Ano'!A$5:E$656,5,0)</f>
        <v>#N/A</v>
      </c>
      <c r="R34" s="126" t="e">
        <f t="shared" si="1"/>
        <v>#N/A</v>
      </c>
      <c r="S34" s="126" t="e">
        <f t="shared" si="2"/>
        <v>#N/A</v>
      </c>
      <c r="T34" s="126">
        <f t="shared" si="3"/>
        <v>0</v>
      </c>
      <c r="U34" s="126">
        <f t="shared" si="4"/>
        <v>0</v>
      </c>
      <c r="V34" s="126">
        <f t="shared" si="5"/>
        <v>0</v>
      </c>
      <c r="W34" s="126">
        <f t="shared" si="6"/>
        <v>0</v>
      </c>
      <c r="X34" s="102">
        <f t="shared" si="7"/>
        <v>1</v>
      </c>
    </row>
    <row r="35" spans="2:24">
      <c r="B35" s="128"/>
      <c r="C35" s="54"/>
      <c r="D35" s="54"/>
      <c r="E35" s="54"/>
      <c r="F35" s="54"/>
      <c r="G35" s="111"/>
      <c r="H35" s="112" t="s">
        <v>1254</v>
      </c>
      <c r="I35" s="117">
        <f>SUM(I26:I34)</f>
        <v>0</v>
      </c>
      <c r="M35" s="126" t="e">
        <f>VLOOKUP(B35,'Balancete ano anterior'!A$5:E$656,4,0)</f>
        <v>#N/A</v>
      </c>
      <c r="N35" s="126" t="e">
        <f>VLOOKUP(B35,'Balancete ano anterior'!A$5:E$656,5,0)</f>
        <v>#N/A</v>
      </c>
      <c r="O35" s="126" t="e">
        <f t="shared" si="0"/>
        <v>#N/A</v>
      </c>
      <c r="P35" s="126" t="e">
        <f>VLOOKUP(B35,'Balancete Ano'!A$5:E$656,4,0)</f>
        <v>#N/A</v>
      </c>
      <c r="Q35" s="126" t="e">
        <f>VLOOKUP(B35,'Balancete Ano'!A$5:E$656,5,0)</f>
        <v>#N/A</v>
      </c>
      <c r="R35" s="126" t="e">
        <f t="shared" si="1"/>
        <v>#N/A</v>
      </c>
      <c r="S35" s="126" t="e">
        <f t="shared" si="2"/>
        <v>#N/A</v>
      </c>
      <c r="T35" s="126">
        <f t="shared" si="3"/>
        <v>0</v>
      </c>
      <c r="U35" s="126">
        <f t="shared" si="4"/>
        <v>0</v>
      </c>
      <c r="V35" s="126">
        <f t="shared" si="5"/>
        <v>0</v>
      </c>
      <c r="W35" s="126">
        <f t="shared" si="6"/>
        <v>0</v>
      </c>
      <c r="X35" s="102">
        <f t="shared" si="7"/>
        <v>1</v>
      </c>
    </row>
    <row r="36" spans="2:24">
      <c r="B36" s="128"/>
      <c r="C36" s="54"/>
      <c r="D36" s="54"/>
      <c r="E36" s="54"/>
      <c r="F36" s="54"/>
      <c r="G36" s="111"/>
      <c r="H36" s="112"/>
      <c r="I36" s="130"/>
      <c r="M36" s="126" t="e">
        <f>VLOOKUP(B36,'Balancete ano anterior'!A$5:E$656,4,0)</f>
        <v>#N/A</v>
      </c>
      <c r="N36" s="126" t="e">
        <f>VLOOKUP(B36,'Balancete ano anterior'!A$5:E$656,5,0)</f>
        <v>#N/A</v>
      </c>
      <c r="O36" s="126" t="e">
        <f t="shared" si="0"/>
        <v>#N/A</v>
      </c>
      <c r="P36" s="126" t="e">
        <f>VLOOKUP(B36,'Balancete Ano'!A$5:E$656,4,0)</f>
        <v>#N/A</v>
      </c>
      <c r="Q36" s="126" t="e">
        <f>VLOOKUP(B36,'Balancete Ano'!A$5:E$656,5,0)</f>
        <v>#N/A</v>
      </c>
      <c r="R36" s="126" t="e">
        <f t="shared" si="1"/>
        <v>#N/A</v>
      </c>
      <c r="S36" s="126" t="e">
        <f t="shared" si="2"/>
        <v>#N/A</v>
      </c>
      <c r="T36" s="126">
        <f t="shared" si="3"/>
        <v>0</v>
      </c>
      <c r="U36" s="126">
        <f t="shared" si="4"/>
        <v>0</v>
      </c>
      <c r="V36" s="126">
        <f t="shared" si="5"/>
        <v>0</v>
      </c>
      <c r="W36" s="126">
        <f t="shared" si="6"/>
        <v>0</v>
      </c>
      <c r="X36" s="102">
        <f t="shared" si="7"/>
        <v>1</v>
      </c>
    </row>
    <row r="37" spans="2:24">
      <c r="B37" s="128"/>
      <c r="C37" s="54"/>
      <c r="D37" s="54"/>
      <c r="E37" s="54"/>
      <c r="F37" s="54"/>
      <c r="G37" s="111"/>
      <c r="H37" s="112"/>
      <c r="I37" s="130"/>
      <c r="M37" s="126" t="e">
        <f>VLOOKUP(B37,'Balancete ano anterior'!A$5:E$656,4,0)</f>
        <v>#N/A</v>
      </c>
      <c r="N37" s="126" t="e">
        <f>VLOOKUP(B37,'Balancete ano anterior'!A$5:E$656,5,0)</f>
        <v>#N/A</v>
      </c>
      <c r="O37" s="126" t="e">
        <f t="shared" si="0"/>
        <v>#N/A</v>
      </c>
      <c r="P37" s="126" t="e">
        <f>VLOOKUP(B37,'Balancete Ano'!A$5:E$656,4,0)</f>
        <v>#N/A</v>
      </c>
      <c r="Q37" s="126" t="e">
        <f>VLOOKUP(B37,'Balancete Ano'!A$5:E$656,5,0)</f>
        <v>#N/A</v>
      </c>
      <c r="R37" s="126" t="e">
        <f t="shared" si="1"/>
        <v>#N/A</v>
      </c>
      <c r="S37" s="126" t="e">
        <f t="shared" si="2"/>
        <v>#N/A</v>
      </c>
      <c r="T37" s="126">
        <f t="shared" si="3"/>
        <v>0</v>
      </c>
      <c r="U37" s="126">
        <f t="shared" si="4"/>
        <v>0</v>
      </c>
      <c r="V37" s="126">
        <f t="shared" si="5"/>
        <v>0</v>
      </c>
      <c r="W37" s="126">
        <f t="shared" si="6"/>
        <v>0</v>
      </c>
      <c r="X37" s="102">
        <f t="shared" si="7"/>
        <v>1</v>
      </c>
    </row>
    <row r="38" spans="2:24">
      <c r="B38" s="128"/>
      <c r="C38" s="54"/>
      <c r="D38" s="54"/>
      <c r="E38" s="54"/>
      <c r="F38" s="54"/>
      <c r="G38" s="111"/>
      <c r="H38" s="112"/>
      <c r="I38" s="130"/>
      <c r="M38" s="126" t="e">
        <f>VLOOKUP(B38,'Balancete ano anterior'!A$5:E$656,4,0)</f>
        <v>#N/A</v>
      </c>
      <c r="N38" s="126" t="e">
        <f>VLOOKUP(B38,'Balancete ano anterior'!A$5:E$656,5,0)</f>
        <v>#N/A</v>
      </c>
      <c r="O38" s="126" t="e">
        <f t="shared" si="0"/>
        <v>#N/A</v>
      </c>
      <c r="P38" s="126" t="e">
        <f>VLOOKUP(B38,'Balancete Ano'!A$5:E$656,4,0)</f>
        <v>#N/A</v>
      </c>
      <c r="Q38" s="126" t="e">
        <f>VLOOKUP(B38,'Balancete Ano'!A$5:E$656,5,0)</f>
        <v>#N/A</v>
      </c>
      <c r="R38" s="126" t="e">
        <f t="shared" si="1"/>
        <v>#N/A</v>
      </c>
      <c r="S38" s="126" t="e">
        <f t="shared" si="2"/>
        <v>#N/A</v>
      </c>
      <c r="T38" s="126">
        <f t="shared" si="3"/>
        <v>0</v>
      </c>
      <c r="U38" s="126">
        <f t="shared" si="4"/>
        <v>0</v>
      </c>
      <c r="V38" s="126">
        <f t="shared" si="5"/>
        <v>0</v>
      </c>
      <c r="W38" s="126">
        <f t="shared" si="6"/>
        <v>0</v>
      </c>
      <c r="X38" s="102">
        <f t="shared" si="7"/>
        <v>1</v>
      </c>
    </row>
    <row r="39" spans="2:24">
      <c r="B39" s="119"/>
      <c r="G39" s="28"/>
      <c r="H39" s="28"/>
      <c r="I39" s="28"/>
      <c r="M39" s="126" t="e">
        <f>VLOOKUP(B39,'Balancete ano anterior'!A$5:E$656,4,0)</f>
        <v>#N/A</v>
      </c>
      <c r="N39" s="126" t="e">
        <f>VLOOKUP(B39,'Balancete ano anterior'!A$5:E$656,5,0)</f>
        <v>#N/A</v>
      </c>
      <c r="O39" s="126" t="e">
        <f t="shared" si="0"/>
        <v>#N/A</v>
      </c>
      <c r="P39" s="126" t="e">
        <f>VLOOKUP(B39,'Balancete Ano'!A$5:E$656,4,0)</f>
        <v>#N/A</v>
      </c>
      <c r="Q39" s="126" t="e">
        <f>VLOOKUP(B39,'Balancete Ano'!A$5:E$656,5,0)</f>
        <v>#N/A</v>
      </c>
      <c r="R39" s="126" t="e">
        <f t="shared" si="1"/>
        <v>#N/A</v>
      </c>
      <c r="S39" s="126" t="e">
        <f t="shared" si="2"/>
        <v>#N/A</v>
      </c>
      <c r="T39" s="126">
        <f t="shared" si="3"/>
        <v>0</v>
      </c>
      <c r="U39" s="126">
        <f t="shared" si="4"/>
        <v>0</v>
      </c>
      <c r="V39" s="126">
        <f t="shared" si="5"/>
        <v>0</v>
      </c>
      <c r="W39" s="126">
        <f t="shared" si="6"/>
        <v>0</v>
      </c>
      <c r="X39" s="102">
        <f t="shared" si="7"/>
        <v>1</v>
      </c>
    </row>
    <row r="40" spans="2:24">
      <c r="B40" s="307" t="s">
        <v>815</v>
      </c>
      <c r="C40" s="307"/>
      <c r="D40" s="307"/>
      <c r="E40" s="307"/>
      <c r="F40" s="307"/>
      <c r="G40" s="28"/>
      <c r="H40" s="28"/>
      <c r="I40" s="28"/>
      <c r="M40" s="126" t="e">
        <f>VLOOKUP(B40,'Balancete ano anterior'!A$5:E$656,4,0)</f>
        <v>#N/A</v>
      </c>
      <c r="N40" s="126" t="e">
        <f>VLOOKUP(B40,'Balancete ano anterior'!A$5:E$656,5,0)</f>
        <v>#N/A</v>
      </c>
      <c r="O40" s="126" t="e">
        <f t="shared" si="0"/>
        <v>#N/A</v>
      </c>
      <c r="P40" s="126" t="e">
        <f>VLOOKUP(B40,'Balancete Ano'!A$5:E$656,4,0)</f>
        <v>#N/A</v>
      </c>
      <c r="Q40" s="126" t="e">
        <f>VLOOKUP(B40,'Balancete Ano'!A$5:E$656,5,0)</f>
        <v>#N/A</v>
      </c>
      <c r="R40" s="126" t="e">
        <f t="shared" si="1"/>
        <v>#N/A</v>
      </c>
      <c r="S40" s="126" t="e">
        <f t="shared" si="2"/>
        <v>#N/A</v>
      </c>
      <c r="T40" s="126">
        <f t="shared" si="3"/>
        <v>0</v>
      </c>
      <c r="U40" s="126">
        <f t="shared" si="4"/>
        <v>0</v>
      </c>
      <c r="V40" s="126">
        <f t="shared" si="5"/>
        <v>0</v>
      </c>
      <c r="W40" s="126">
        <f t="shared" si="6"/>
        <v>0</v>
      </c>
      <c r="X40" s="102">
        <f t="shared" si="7"/>
        <v>1</v>
      </c>
    </row>
    <row r="41" spans="2:24">
      <c r="B41" s="119"/>
      <c r="G41" s="28"/>
      <c r="H41" s="28"/>
      <c r="I41" s="28"/>
      <c r="M41" s="126" t="e">
        <f>VLOOKUP(B41,'Balancete ano anterior'!A$5:E$656,4,0)</f>
        <v>#N/A</v>
      </c>
      <c r="N41" s="126" t="e">
        <f>VLOOKUP(B41,'Balancete ano anterior'!A$5:E$656,5,0)</f>
        <v>#N/A</v>
      </c>
      <c r="O41" s="126" t="e">
        <f t="shared" si="0"/>
        <v>#N/A</v>
      </c>
      <c r="P41" s="126" t="e">
        <f>VLOOKUP(B41,'Balancete Ano'!A$5:E$656,4,0)</f>
        <v>#N/A</v>
      </c>
      <c r="Q41" s="126" t="e">
        <f>VLOOKUP(B41,'Balancete Ano'!A$5:E$656,5,0)</f>
        <v>#N/A</v>
      </c>
      <c r="R41" s="126" t="e">
        <f t="shared" si="1"/>
        <v>#N/A</v>
      </c>
      <c r="S41" s="126" t="e">
        <f t="shared" si="2"/>
        <v>#N/A</v>
      </c>
      <c r="T41" s="126">
        <f t="shared" si="3"/>
        <v>0</v>
      </c>
      <c r="U41" s="126">
        <f t="shared" si="4"/>
        <v>0</v>
      </c>
      <c r="V41" s="126">
        <f t="shared" si="5"/>
        <v>0</v>
      </c>
      <c r="W41" s="126">
        <f t="shared" si="6"/>
        <v>0</v>
      </c>
      <c r="X41" s="102">
        <f t="shared" si="7"/>
        <v>1</v>
      </c>
    </row>
    <row r="42" spans="2:24">
      <c r="B42" s="124" t="s">
        <v>5</v>
      </c>
      <c r="C42" s="92" t="s">
        <v>6</v>
      </c>
      <c r="D42" s="92" t="s">
        <v>1240</v>
      </c>
      <c r="E42" s="92" t="s">
        <v>1241</v>
      </c>
      <c r="F42" s="92" t="s">
        <v>1242</v>
      </c>
      <c r="G42" s="93" t="s">
        <v>1243</v>
      </c>
      <c r="H42" s="93" t="s">
        <v>1244</v>
      </c>
      <c r="I42" s="93" t="s">
        <v>1245</v>
      </c>
      <c r="M42" s="126" t="e">
        <f>VLOOKUP(B42,'Balancete ano anterior'!A$5:E$656,4,0)</f>
        <v>#N/A</v>
      </c>
      <c r="N42" s="126" t="e">
        <f>VLOOKUP(B42,'Balancete ano anterior'!A$5:E$656,5,0)</f>
        <v>#N/A</v>
      </c>
      <c r="O42" s="126" t="e">
        <f t="shared" si="0"/>
        <v>#N/A</v>
      </c>
      <c r="P42" s="126" t="e">
        <f>VLOOKUP(B42,'Balancete Ano'!A$5:E$656,4,0)</f>
        <v>#N/A</v>
      </c>
      <c r="Q42" s="126" t="e">
        <f>VLOOKUP(B42,'Balancete Ano'!A$5:E$656,5,0)</f>
        <v>#N/A</v>
      </c>
      <c r="R42" s="126" t="e">
        <f t="shared" si="1"/>
        <v>#N/A</v>
      </c>
      <c r="S42" s="126" t="e">
        <f t="shared" si="2"/>
        <v>#N/A</v>
      </c>
      <c r="T42" s="126">
        <f t="shared" si="3"/>
        <v>0</v>
      </c>
      <c r="U42" s="126">
        <f t="shared" si="4"/>
        <v>0</v>
      </c>
      <c r="V42" s="126">
        <f t="shared" si="5"/>
        <v>0</v>
      </c>
      <c r="W42" s="126">
        <f t="shared" si="6"/>
        <v>0</v>
      </c>
      <c r="X42" s="102">
        <f t="shared" si="7"/>
        <v>1</v>
      </c>
    </row>
    <row r="43" spans="2:24">
      <c r="B43" s="119"/>
      <c r="G43" s="28"/>
      <c r="H43" s="28"/>
      <c r="I43" s="28"/>
      <c r="M43" s="126" t="e">
        <f>VLOOKUP(B43,'Balancete ano anterior'!A$5:E$656,4,0)</f>
        <v>#N/A</v>
      </c>
      <c r="N43" s="126" t="e">
        <f>VLOOKUP(B43,'Balancete ano anterior'!A$5:E$656,5,0)</f>
        <v>#N/A</v>
      </c>
      <c r="O43" s="126" t="e">
        <f t="shared" si="0"/>
        <v>#N/A</v>
      </c>
      <c r="P43" s="126" t="e">
        <f>VLOOKUP(B43,'Balancete Ano'!A$5:E$656,4,0)</f>
        <v>#N/A</v>
      </c>
      <c r="Q43" s="126" t="e">
        <f>VLOOKUP(B43,'Balancete Ano'!A$5:E$656,5,0)</f>
        <v>#N/A</v>
      </c>
      <c r="R43" s="126" t="e">
        <f t="shared" si="1"/>
        <v>#N/A</v>
      </c>
      <c r="S43" s="126" t="e">
        <f t="shared" si="2"/>
        <v>#N/A</v>
      </c>
      <c r="T43" s="126">
        <f t="shared" si="3"/>
        <v>0</v>
      </c>
      <c r="U43" s="126">
        <f t="shared" si="4"/>
        <v>0</v>
      </c>
      <c r="V43" s="126">
        <f t="shared" si="5"/>
        <v>0</v>
      </c>
      <c r="W43" s="126">
        <f t="shared" si="6"/>
        <v>0</v>
      </c>
      <c r="X43" s="102">
        <f t="shared" si="7"/>
        <v>1</v>
      </c>
    </row>
    <row r="44" spans="2:24">
      <c r="B44" s="103" t="s">
        <v>1206</v>
      </c>
      <c r="C44" s="104" t="str">
        <f>VLOOKUP(B44,EXTRA!$B$10:$D$49,2,0)</f>
        <v>Entrada de dinheiro para cobertura de prejuízos</v>
      </c>
      <c r="D44" s="105"/>
      <c r="E44" s="106" t="s">
        <v>1252</v>
      </c>
      <c r="F44" s="105"/>
      <c r="G44" s="131">
        <f>VLOOKUP(B44,EXTRA!$B$10:$D$49,3,0)*X44</f>
        <v>0</v>
      </c>
      <c r="H44" s="132"/>
      <c r="I44" s="101">
        <f>G44+H44</f>
        <v>0</v>
      </c>
      <c r="M44" s="126" t="e">
        <f>VLOOKUP(B44,'Balancete ano anterior'!A$5:E$656,4,0)</f>
        <v>#N/A</v>
      </c>
      <c r="N44" s="126" t="e">
        <f>VLOOKUP(B44,'Balancete ano anterior'!A$5:E$656,5,0)</f>
        <v>#N/A</v>
      </c>
      <c r="O44" s="126" t="e">
        <f t="shared" si="0"/>
        <v>#N/A</v>
      </c>
      <c r="P44" s="126" t="e">
        <f>VLOOKUP(B44,'Balancete Ano'!A$5:E$656,4,0)</f>
        <v>#N/A</v>
      </c>
      <c r="Q44" s="126" t="e">
        <f>VLOOKUP(B44,'Balancete Ano'!A$5:E$656,5,0)</f>
        <v>#N/A</v>
      </c>
      <c r="R44" s="126" t="e">
        <f t="shared" si="1"/>
        <v>#N/A</v>
      </c>
      <c r="S44" s="126" t="e">
        <f t="shared" si="2"/>
        <v>#N/A</v>
      </c>
      <c r="T44" s="126">
        <f t="shared" si="3"/>
        <v>0</v>
      </c>
      <c r="U44" s="126">
        <f t="shared" si="4"/>
        <v>0</v>
      </c>
      <c r="V44" s="126">
        <f t="shared" si="5"/>
        <v>0</v>
      </c>
      <c r="W44" s="126">
        <f t="shared" si="6"/>
        <v>0</v>
      </c>
      <c r="X44" s="102">
        <f t="shared" si="7"/>
        <v>1</v>
      </c>
    </row>
    <row r="45" spans="2:24">
      <c r="B45" s="96"/>
      <c r="C45" s="115"/>
      <c r="D45" s="98"/>
      <c r="E45" s="98"/>
      <c r="F45" s="98"/>
      <c r="G45" s="99"/>
      <c r="H45" s="109"/>
      <c r="I45" s="101">
        <f>G45+H45</f>
        <v>0</v>
      </c>
      <c r="M45" s="126" t="e">
        <f>VLOOKUP(B45,'Balancete ano anterior'!A$5:E$656,4,0)</f>
        <v>#N/A</v>
      </c>
      <c r="N45" s="126" t="e">
        <f>VLOOKUP(B45,'Balancete ano anterior'!A$5:E$656,5,0)</f>
        <v>#N/A</v>
      </c>
      <c r="O45" s="126" t="e">
        <f t="shared" si="0"/>
        <v>#N/A</v>
      </c>
      <c r="P45" s="126" t="e">
        <f>VLOOKUP(B45,'Balancete Ano'!A$5:E$656,4,0)</f>
        <v>#N/A</v>
      </c>
      <c r="Q45" s="126" t="e">
        <f>VLOOKUP(B45,'Balancete Ano'!A$5:E$656,5,0)</f>
        <v>#N/A</v>
      </c>
      <c r="R45" s="126" t="e">
        <f t="shared" si="1"/>
        <v>#N/A</v>
      </c>
      <c r="S45" s="126" t="e">
        <f t="shared" si="2"/>
        <v>#N/A</v>
      </c>
      <c r="T45" s="126">
        <f t="shared" si="3"/>
        <v>0</v>
      </c>
      <c r="U45" s="126">
        <f t="shared" si="4"/>
        <v>0</v>
      </c>
      <c r="V45" s="126">
        <f t="shared" si="5"/>
        <v>0</v>
      </c>
      <c r="W45" s="126">
        <f t="shared" si="6"/>
        <v>0</v>
      </c>
      <c r="X45" s="102">
        <f t="shared" si="7"/>
        <v>1</v>
      </c>
    </row>
    <row r="46" spans="2:24">
      <c r="B46" s="96"/>
      <c r="C46" s="115"/>
      <c r="D46" s="98"/>
      <c r="E46" s="98"/>
      <c r="F46" s="98"/>
      <c r="G46" s="99"/>
      <c r="H46" s="109"/>
      <c r="I46" s="101">
        <f>G46+H46</f>
        <v>0</v>
      </c>
      <c r="M46" s="126" t="e">
        <f>VLOOKUP(B46,'Balancete ano anterior'!A$5:E$656,4,0)</f>
        <v>#N/A</v>
      </c>
      <c r="N46" s="126" t="e">
        <f>VLOOKUP(B46,'Balancete ano anterior'!A$5:E$656,5,0)</f>
        <v>#N/A</v>
      </c>
      <c r="O46" s="126" t="e">
        <f t="shared" si="0"/>
        <v>#N/A</v>
      </c>
      <c r="P46" s="126" t="e">
        <f>VLOOKUP(B46,'Balancete Ano'!A$5:E$656,4,0)</f>
        <v>#N/A</v>
      </c>
      <c r="Q46" s="126" t="e">
        <f>VLOOKUP(B46,'Balancete Ano'!A$5:E$656,5,0)</f>
        <v>#N/A</v>
      </c>
      <c r="R46" s="126" t="e">
        <f t="shared" si="1"/>
        <v>#N/A</v>
      </c>
      <c r="S46" s="126" t="e">
        <f t="shared" si="2"/>
        <v>#N/A</v>
      </c>
      <c r="T46" s="126">
        <f t="shared" si="3"/>
        <v>0</v>
      </c>
      <c r="U46" s="126">
        <f t="shared" si="4"/>
        <v>0</v>
      </c>
      <c r="V46" s="126">
        <f t="shared" si="5"/>
        <v>0</v>
      </c>
      <c r="W46" s="126">
        <f t="shared" si="6"/>
        <v>0</v>
      </c>
      <c r="X46" s="102">
        <f t="shared" si="7"/>
        <v>1</v>
      </c>
    </row>
    <row r="47" spans="2:24">
      <c r="B47" s="128"/>
      <c r="C47" s="54"/>
      <c r="D47" s="54"/>
      <c r="E47" s="54"/>
      <c r="F47" s="54"/>
      <c r="G47" s="111"/>
      <c r="H47" s="112" t="s">
        <v>1254</v>
      </c>
      <c r="I47" s="117">
        <f>SUM(I44:I46)</f>
        <v>0</v>
      </c>
      <c r="M47" s="126" t="e">
        <f>VLOOKUP(B47,'Balancete ano anterior'!A$5:E$656,4,0)</f>
        <v>#N/A</v>
      </c>
      <c r="N47" s="126" t="e">
        <f>VLOOKUP(B47,'Balancete ano anterior'!A$5:E$656,5,0)</f>
        <v>#N/A</v>
      </c>
      <c r="O47" s="126" t="e">
        <f t="shared" ref="O47:O78" si="9">-(M47-N47)</f>
        <v>#N/A</v>
      </c>
      <c r="P47" s="126" t="e">
        <f>VLOOKUP(B47,'Balancete Ano'!A$5:E$656,4,0)</f>
        <v>#N/A</v>
      </c>
      <c r="Q47" s="126" t="e">
        <f>VLOOKUP(B47,'Balancete Ano'!A$5:E$656,5,0)</f>
        <v>#N/A</v>
      </c>
      <c r="R47" s="126" t="e">
        <f t="shared" ref="R47:R78" si="10">-(P47-Q47)</f>
        <v>#N/A</v>
      </c>
      <c r="S47" s="126" t="e">
        <f t="shared" ref="S47:S78" si="11">R47-O47</f>
        <v>#N/A</v>
      </c>
      <c r="T47" s="126">
        <f t="shared" ref="T47:T78" si="12">IF(AND(F47="I",D47="SD"),M47,IF(AND(F47="I",D47="SC"),N47,IF(AND(F47="I",D47="SL"),O47,0)))</f>
        <v>0</v>
      </c>
      <c r="U47" s="126">
        <f t="shared" ref="U47:U78" si="13">IF(AND(F47="F",D47="SD"),P47,IF(AND(F47="F",D47="SC"),Q47,IF(AND(F47="F",D47="SL"),R47,0)))</f>
        <v>0</v>
      </c>
      <c r="V47" s="126">
        <f t="shared" ref="V47:V78" si="14">IF(AND(F47="V",D47="SL"),S47,0)</f>
        <v>0</v>
      </c>
      <c r="W47" s="126">
        <f t="shared" ref="W47:W78" si="15">SUM(T47:V47)*X47</f>
        <v>0</v>
      </c>
      <c r="X47" s="102">
        <f t="shared" ref="X47:X78" si="16">IF(E47="-",-1,1)</f>
        <v>1</v>
      </c>
    </row>
    <row r="48" spans="2:24">
      <c r="B48" s="128"/>
      <c r="C48" s="54"/>
      <c r="D48" s="54"/>
      <c r="E48" s="54"/>
      <c r="F48" s="54"/>
      <c r="G48" s="111"/>
      <c r="H48" s="112"/>
      <c r="I48" s="112"/>
      <c r="M48" s="126" t="e">
        <f>VLOOKUP(B48,'Balancete ano anterior'!A$5:E$656,4,0)</f>
        <v>#N/A</v>
      </c>
      <c r="N48" s="126" t="e">
        <f>VLOOKUP(B48,'Balancete ano anterior'!A$5:E$656,5,0)</f>
        <v>#N/A</v>
      </c>
      <c r="O48" s="126" t="e">
        <f t="shared" si="9"/>
        <v>#N/A</v>
      </c>
      <c r="P48" s="126" t="e">
        <f>VLOOKUP(B48,'Balancete Ano'!A$5:E$656,4,0)</f>
        <v>#N/A</v>
      </c>
      <c r="Q48" s="126" t="e">
        <f>VLOOKUP(B48,'Balancete Ano'!A$5:E$656,5,0)</f>
        <v>#N/A</v>
      </c>
      <c r="R48" s="126" t="e">
        <f t="shared" si="10"/>
        <v>#N/A</v>
      </c>
      <c r="S48" s="126" t="e">
        <f t="shared" si="11"/>
        <v>#N/A</v>
      </c>
      <c r="T48" s="126">
        <f t="shared" si="12"/>
        <v>0</v>
      </c>
      <c r="U48" s="126">
        <f t="shared" si="13"/>
        <v>0</v>
      </c>
      <c r="V48" s="126">
        <f t="shared" si="14"/>
        <v>0</v>
      </c>
      <c r="W48" s="126">
        <f t="shared" si="15"/>
        <v>0</v>
      </c>
      <c r="X48" s="102">
        <f t="shared" si="16"/>
        <v>1</v>
      </c>
    </row>
    <row r="49" spans="2:24">
      <c r="B49" s="128"/>
      <c r="C49" s="54"/>
      <c r="D49" s="54"/>
      <c r="E49" s="54"/>
      <c r="F49" s="54"/>
      <c r="G49" s="111"/>
      <c r="H49" s="112"/>
      <c r="I49" s="112"/>
      <c r="M49" s="126" t="e">
        <f>VLOOKUP(B49,'Balancete ano anterior'!A$5:E$656,4,0)</f>
        <v>#N/A</v>
      </c>
      <c r="N49" s="126" t="e">
        <f>VLOOKUP(B49,'Balancete ano anterior'!A$5:E$656,5,0)</f>
        <v>#N/A</v>
      </c>
      <c r="O49" s="126" t="e">
        <f t="shared" si="9"/>
        <v>#N/A</v>
      </c>
      <c r="P49" s="126" t="e">
        <f>VLOOKUP(B49,'Balancete Ano'!A$5:E$656,4,0)</f>
        <v>#N/A</v>
      </c>
      <c r="Q49" s="126" t="e">
        <f>VLOOKUP(B49,'Balancete Ano'!A$5:E$656,5,0)</f>
        <v>#N/A</v>
      </c>
      <c r="R49" s="126" t="e">
        <f t="shared" si="10"/>
        <v>#N/A</v>
      </c>
      <c r="S49" s="126" t="e">
        <f t="shared" si="11"/>
        <v>#N/A</v>
      </c>
      <c r="T49" s="126">
        <f t="shared" si="12"/>
        <v>0</v>
      </c>
      <c r="U49" s="126">
        <f t="shared" si="13"/>
        <v>0</v>
      </c>
      <c r="V49" s="126">
        <f t="shared" si="14"/>
        <v>0</v>
      </c>
      <c r="W49" s="126">
        <f t="shared" si="15"/>
        <v>0</v>
      </c>
      <c r="X49" s="102">
        <f t="shared" si="16"/>
        <v>1</v>
      </c>
    </row>
    <row r="50" spans="2:24">
      <c r="B50" s="128"/>
      <c r="C50" s="54"/>
      <c r="D50" s="54"/>
      <c r="E50" s="54"/>
      <c r="F50" s="54"/>
      <c r="G50" s="111"/>
      <c r="H50" s="112"/>
      <c r="I50" s="130"/>
      <c r="M50" s="126" t="e">
        <f>VLOOKUP(B50,'Balancete ano anterior'!A$5:E$656,4,0)</f>
        <v>#N/A</v>
      </c>
      <c r="N50" s="126" t="e">
        <f>VLOOKUP(B50,'Balancete ano anterior'!A$5:E$656,5,0)</f>
        <v>#N/A</v>
      </c>
      <c r="O50" s="126" t="e">
        <f t="shared" si="9"/>
        <v>#N/A</v>
      </c>
      <c r="P50" s="126" t="e">
        <f>VLOOKUP(B50,'Balancete Ano'!A$5:E$656,4,0)</f>
        <v>#N/A</v>
      </c>
      <c r="Q50" s="126" t="e">
        <f>VLOOKUP(B50,'Balancete Ano'!A$5:E$656,5,0)</f>
        <v>#N/A</v>
      </c>
      <c r="R50" s="126" t="e">
        <f t="shared" si="10"/>
        <v>#N/A</v>
      </c>
      <c r="S50" s="126" t="e">
        <f t="shared" si="11"/>
        <v>#N/A</v>
      </c>
      <c r="T50" s="126">
        <f t="shared" si="12"/>
        <v>0</v>
      </c>
      <c r="U50" s="126">
        <f t="shared" si="13"/>
        <v>0</v>
      </c>
      <c r="V50" s="126">
        <f t="shared" si="14"/>
        <v>0</v>
      </c>
      <c r="W50" s="126">
        <f t="shared" si="15"/>
        <v>0</v>
      </c>
      <c r="X50" s="102">
        <f t="shared" si="16"/>
        <v>1</v>
      </c>
    </row>
    <row r="51" spans="2:24">
      <c r="B51" s="128"/>
      <c r="C51" s="54"/>
      <c r="D51" s="54"/>
      <c r="E51" s="54"/>
      <c r="F51" s="54"/>
      <c r="G51" s="111"/>
      <c r="H51" s="112"/>
      <c r="I51" s="130"/>
      <c r="M51" s="126" t="e">
        <f>VLOOKUP(B51,'Balancete ano anterior'!A$5:E$656,4,0)</f>
        <v>#N/A</v>
      </c>
      <c r="N51" s="126" t="e">
        <f>VLOOKUP(B51,'Balancete ano anterior'!A$5:E$656,5,0)</f>
        <v>#N/A</v>
      </c>
      <c r="O51" s="126" t="e">
        <f t="shared" si="9"/>
        <v>#N/A</v>
      </c>
      <c r="P51" s="126" t="e">
        <f>VLOOKUP(B51,'Balancete Ano'!A$5:E$656,4,0)</f>
        <v>#N/A</v>
      </c>
      <c r="Q51" s="126" t="e">
        <f>VLOOKUP(B51,'Balancete Ano'!A$5:E$656,5,0)</f>
        <v>#N/A</v>
      </c>
      <c r="R51" s="126" t="e">
        <f t="shared" si="10"/>
        <v>#N/A</v>
      </c>
      <c r="S51" s="126" t="e">
        <f t="shared" si="11"/>
        <v>#N/A</v>
      </c>
      <c r="T51" s="126">
        <f t="shared" si="12"/>
        <v>0</v>
      </c>
      <c r="U51" s="126">
        <f t="shared" si="13"/>
        <v>0</v>
      </c>
      <c r="V51" s="126">
        <f t="shared" si="14"/>
        <v>0</v>
      </c>
      <c r="W51" s="126">
        <f t="shared" si="15"/>
        <v>0</v>
      </c>
      <c r="X51" s="102">
        <f t="shared" si="16"/>
        <v>1</v>
      </c>
    </row>
    <row r="52" spans="2:24">
      <c r="B52" s="128"/>
      <c r="C52" s="54"/>
      <c r="D52" s="54"/>
      <c r="E52" s="54"/>
      <c r="F52" s="54"/>
      <c r="G52" s="111"/>
      <c r="H52" s="112"/>
      <c r="I52" s="130"/>
      <c r="M52" s="126" t="e">
        <f>VLOOKUP(B52,'Balancete ano anterior'!A$5:E$656,4,0)</f>
        <v>#N/A</v>
      </c>
      <c r="N52" s="126" t="e">
        <f>VLOOKUP(B52,'Balancete ano anterior'!A$5:E$656,5,0)</f>
        <v>#N/A</v>
      </c>
      <c r="O52" s="126" t="e">
        <f t="shared" si="9"/>
        <v>#N/A</v>
      </c>
      <c r="P52" s="126" t="e">
        <f>VLOOKUP(B52,'Balancete Ano'!A$5:E$656,4,0)</f>
        <v>#N/A</v>
      </c>
      <c r="Q52" s="126" t="e">
        <f>VLOOKUP(B52,'Balancete Ano'!A$5:E$656,5,0)</f>
        <v>#N/A</v>
      </c>
      <c r="R52" s="126" t="e">
        <f t="shared" si="10"/>
        <v>#N/A</v>
      </c>
      <c r="S52" s="126" t="e">
        <f t="shared" si="11"/>
        <v>#N/A</v>
      </c>
      <c r="T52" s="126">
        <f t="shared" si="12"/>
        <v>0</v>
      </c>
      <c r="U52" s="126">
        <f t="shared" si="13"/>
        <v>0</v>
      </c>
      <c r="V52" s="126">
        <f t="shared" si="14"/>
        <v>0</v>
      </c>
      <c r="W52" s="126">
        <f t="shared" si="15"/>
        <v>0</v>
      </c>
      <c r="X52" s="102">
        <f t="shared" si="16"/>
        <v>1</v>
      </c>
    </row>
    <row r="53" spans="2:24">
      <c r="B53" s="119"/>
      <c r="G53" s="28"/>
      <c r="H53" s="28"/>
      <c r="I53" s="28"/>
      <c r="M53" s="126" t="e">
        <f>VLOOKUP(B53,'Balancete ano anterior'!A$5:E$656,4,0)</f>
        <v>#N/A</v>
      </c>
      <c r="N53" s="126" t="e">
        <f>VLOOKUP(B53,'Balancete ano anterior'!A$5:E$656,5,0)</f>
        <v>#N/A</v>
      </c>
      <c r="O53" s="126" t="e">
        <f t="shared" si="9"/>
        <v>#N/A</v>
      </c>
      <c r="P53" s="126" t="e">
        <f>VLOOKUP(B53,'Balancete Ano'!A$5:E$656,4,0)</f>
        <v>#N/A</v>
      </c>
      <c r="Q53" s="126" t="e">
        <f>VLOOKUP(B53,'Balancete Ano'!A$5:E$656,5,0)</f>
        <v>#N/A</v>
      </c>
      <c r="R53" s="126" t="e">
        <f t="shared" si="10"/>
        <v>#N/A</v>
      </c>
      <c r="S53" s="126" t="e">
        <f t="shared" si="11"/>
        <v>#N/A</v>
      </c>
      <c r="T53" s="126">
        <f t="shared" si="12"/>
        <v>0</v>
      </c>
      <c r="U53" s="126">
        <f t="shared" si="13"/>
        <v>0</v>
      </c>
      <c r="V53" s="126">
        <f t="shared" si="14"/>
        <v>0</v>
      </c>
      <c r="W53" s="126">
        <f t="shared" si="15"/>
        <v>0</v>
      </c>
      <c r="X53" s="102">
        <f t="shared" si="16"/>
        <v>1</v>
      </c>
    </row>
    <row r="54" spans="2:24">
      <c r="B54" s="307" t="s">
        <v>633</v>
      </c>
      <c r="C54" s="307"/>
      <c r="D54" s="307"/>
      <c r="E54" s="307"/>
      <c r="F54" s="307"/>
      <c r="G54" s="28"/>
      <c r="H54" s="28"/>
      <c r="I54" s="28"/>
      <c r="M54" s="126" t="e">
        <f>VLOOKUP(B54,'Balancete ano anterior'!A$5:E$656,4,0)</f>
        <v>#N/A</v>
      </c>
      <c r="N54" s="126" t="e">
        <f>VLOOKUP(B54,'Balancete ano anterior'!A$5:E$656,5,0)</f>
        <v>#N/A</v>
      </c>
      <c r="O54" s="126" t="e">
        <f t="shared" si="9"/>
        <v>#N/A</v>
      </c>
      <c r="P54" s="126" t="e">
        <f>VLOOKUP(B54,'Balancete Ano'!A$5:E$656,4,0)</f>
        <v>#N/A</v>
      </c>
      <c r="Q54" s="126" t="e">
        <f>VLOOKUP(B54,'Balancete Ano'!A$5:E$656,5,0)</f>
        <v>#N/A</v>
      </c>
      <c r="R54" s="126" t="e">
        <f t="shared" si="10"/>
        <v>#N/A</v>
      </c>
      <c r="S54" s="126" t="e">
        <f t="shared" si="11"/>
        <v>#N/A</v>
      </c>
      <c r="T54" s="126">
        <f t="shared" si="12"/>
        <v>0</v>
      </c>
      <c r="U54" s="126">
        <f t="shared" si="13"/>
        <v>0</v>
      </c>
      <c r="V54" s="126">
        <f t="shared" si="14"/>
        <v>0</v>
      </c>
      <c r="W54" s="126">
        <f t="shared" si="15"/>
        <v>0</v>
      </c>
      <c r="X54" s="102">
        <f t="shared" si="16"/>
        <v>1</v>
      </c>
    </row>
    <row r="55" spans="2:24">
      <c r="B55" s="119"/>
      <c r="G55" s="28"/>
      <c r="H55" s="28"/>
      <c r="I55" s="28"/>
      <c r="M55" s="126" t="e">
        <f>VLOOKUP(B55,'Balancete ano anterior'!A$5:E$656,4,0)</f>
        <v>#N/A</v>
      </c>
      <c r="N55" s="126" t="e">
        <f>VLOOKUP(B55,'Balancete ano anterior'!A$5:E$656,5,0)</f>
        <v>#N/A</v>
      </c>
      <c r="O55" s="126" t="e">
        <f t="shared" si="9"/>
        <v>#N/A</v>
      </c>
      <c r="P55" s="126" t="e">
        <f>VLOOKUP(B55,'Balancete Ano'!A$5:E$656,4,0)</f>
        <v>#N/A</v>
      </c>
      <c r="Q55" s="126" t="e">
        <f>VLOOKUP(B55,'Balancete Ano'!A$5:E$656,5,0)</f>
        <v>#N/A</v>
      </c>
      <c r="R55" s="126" t="e">
        <f t="shared" si="10"/>
        <v>#N/A</v>
      </c>
      <c r="S55" s="126" t="e">
        <f t="shared" si="11"/>
        <v>#N/A</v>
      </c>
      <c r="T55" s="126">
        <f t="shared" si="12"/>
        <v>0</v>
      </c>
      <c r="U55" s="126">
        <f t="shared" si="13"/>
        <v>0</v>
      </c>
      <c r="V55" s="126">
        <f t="shared" si="14"/>
        <v>0</v>
      </c>
      <c r="W55" s="126">
        <f t="shared" si="15"/>
        <v>0</v>
      </c>
      <c r="X55" s="102">
        <f t="shared" si="16"/>
        <v>1</v>
      </c>
    </row>
    <row r="56" spans="2:24">
      <c r="B56" s="124" t="s">
        <v>5</v>
      </c>
      <c r="C56" s="92" t="s">
        <v>6</v>
      </c>
      <c r="D56" s="92" t="s">
        <v>1240</v>
      </c>
      <c r="E56" s="92" t="s">
        <v>1241</v>
      </c>
      <c r="F56" s="92" t="s">
        <v>1242</v>
      </c>
      <c r="G56" s="93" t="s">
        <v>1243</v>
      </c>
      <c r="H56" s="93" t="s">
        <v>1244</v>
      </c>
      <c r="I56" s="93" t="s">
        <v>1245</v>
      </c>
      <c r="M56" s="126" t="e">
        <f>VLOOKUP(B56,'Balancete ano anterior'!A$5:E$656,4,0)</f>
        <v>#N/A</v>
      </c>
      <c r="N56" s="126" t="e">
        <f>VLOOKUP(B56,'Balancete ano anterior'!A$5:E$656,5,0)</f>
        <v>#N/A</v>
      </c>
      <c r="O56" s="126" t="e">
        <f t="shared" si="9"/>
        <v>#N/A</v>
      </c>
      <c r="P56" s="126" t="e">
        <f>VLOOKUP(B56,'Balancete Ano'!A$5:E$656,4,0)</f>
        <v>#N/A</v>
      </c>
      <c r="Q56" s="126" t="e">
        <f>VLOOKUP(B56,'Balancete Ano'!A$5:E$656,5,0)</f>
        <v>#N/A</v>
      </c>
      <c r="R56" s="126" t="e">
        <f t="shared" si="10"/>
        <v>#N/A</v>
      </c>
      <c r="S56" s="126" t="e">
        <f t="shared" si="11"/>
        <v>#N/A</v>
      </c>
      <c r="T56" s="126">
        <f t="shared" si="12"/>
        <v>0</v>
      </c>
      <c r="U56" s="126">
        <f t="shared" si="13"/>
        <v>0</v>
      </c>
      <c r="V56" s="126">
        <f t="shared" si="14"/>
        <v>0</v>
      </c>
      <c r="W56" s="126">
        <f t="shared" si="15"/>
        <v>0</v>
      </c>
      <c r="X56" s="102">
        <f t="shared" si="16"/>
        <v>1</v>
      </c>
    </row>
    <row r="57" spans="2:24">
      <c r="B57" s="119"/>
      <c r="G57" s="28"/>
      <c r="H57" s="28"/>
      <c r="I57" s="28"/>
      <c r="M57" s="126" t="e">
        <f>VLOOKUP(B57,'Balancete ano anterior'!A$5:E$656,4,0)</f>
        <v>#N/A</v>
      </c>
      <c r="N57" s="126" t="e">
        <f>VLOOKUP(B57,'Balancete ano anterior'!A$5:E$656,5,0)</f>
        <v>#N/A</v>
      </c>
      <c r="O57" s="126" t="e">
        <f t="shared" si="9"/>
        <v>#N/A</v>
      </c>
      <c r="P57" s="126" t="e">
        <f>VLOOKUP(B57,'Balancete Ano'!A$5:E$656,4,0)</f>
        <v>#N/A</v>
      </c>
      <c r="Q57" s="126" t="e">
        <f>VLOOKUP(B57,'Balancete Ano'!A$5:E$656,5,0)</f>
        <v>#N/A</v>
      </c>
      <c r="R57" s="126" t="e">
        <f t="shared" si="10"/>
        <v>#N/A</v>
      </c>
      <c r="S57" s="126" t="e">
        <f t="shared" si="11"/>
        <v>#N/A</v>
      </c>
      <c r="T57" s="126">
        <f t="shared" si="12"/>
        <v>0</v>
      </c>
      <c r="U57" s="126">
        <f t="shared" si="13"/>
        <v>0</v>
      </c>
      <c r="V57" s="126">
        <f t="shared" si="14"/>
        <v>0</v>
      </c>
      <c r="W57" s="126">
        <f t="shared" si="15"/>
        <v>0</v>
      </c>
      <c r="X57" s="102">
        <f t="shared" si="16"/>
        <v>1</v>
      </c>
    </row>
    <row r="58" spans="2:24">
      <c r="B58" s="96" t="s">
        <v>632</v>
      </c>
      <c r="C58" s="97" t="str">
        <f>VLOOKUP(B58,'Balancete Ano'!A$5:E$656,3,0)</f>
        <v>Doações</v>
      </c>
      <c r="D58" s="98" t="s">
        <v>1248</v>
      </c>
      <c r="E58" s="98" t="s">
        <v>1252</v>
      </c>
      <c r="F58" s="98" t="s">
        <v>1249</v>
      </c>
      <c r="G58" s="99">
        <f>W58</f>
        <v>0</v>
      </c>
      <c r="H58" s="100"/>
      <c r="I58" s="101">
        <f>G58+H58</f>
        <v>0</v>
      </c>
      <c r="M58" s="126">
        <f>VLOOKUP(B58,'Balancete ano anterior'!A$5:E$656,4,0)</f>
        <v>0</v>
      </c>
      <c r="N58" s="126">
        <f>VLOOKUP(B58,'Balancete ano anterior'!A$5:E$656,5,0)</f>
        <v>0</v>
      </c>
      <c r="O58" s="126">
        <f t="shared" si="9"/>
        <v>0</v>
      </c>
      <c r="P58" s="126">
        <f>VLOOKUP(B58,'Balancete Ano'!A$5:E$656,4,0)</f>
        <v>0</v>
      </c>
      <c r="Q58" s="126">
        <f>VLOOKUP(B58,'Balancete Ano'!A$5:E$656,5,0)</f>
        <v>0</v>
      </c>
      <c r="R58" s="126">
        <f t="shared" si="10"/>
        <v>0</v>
      </c>
      <c r="S58" s="126">
        <f t="shared" si="11"/>
        <v>0</v>
      </c>
      <c r="T58" s="126">
        <f t="shared" si="12"/>
        <v>0</v>
      </c>
      <c r="U58" s="126">
        <f t="shared" si="13"/>
        <v>0</v>
      </c>
      <c r="V58" s="126">
        <f t="shared" si="14"/>
        <v>0</v>
      </c>
      <c r="W58" s="126">
        <f t="shared" si="15"/>
        <v>0</v>
      </c>
      <c r="X58" s="102">
        <f t="shared" si="16"/>
        <v>1</v>
      </c>
    </row>
    <row r="59" spans="2:24">
      <c r="B59" s="96"/>
      <c r="C59" s="115"/>
      <c r="D59" s="98"/>
      <c r="E59" s="98"/>
      <c r="F59" s="98"/>
      <c r="G59" s="99"/>
      <c r="H59" s="109"/>
      <c r="I59" s="101">
        <f>G59+H59</f>
        <v>0</v>
      </c>
      <c r="M59" s="126" t="e">
        <f>VLOOKUP(B59,'Balancete ano anterior'!A$5:E$656,4,0)</f>
        <v>#N/A</v>
      </c>
      <c r="N59" s="126" t="e">
        <f>VLOOKUP(B59,'Balancete ano anterior'!A$5:E$656,5,0)</f>
        <v>#N/A</v>
      </c>
      <c r="O59" s="126" t="e">
        <f t="shared" si="9"/>
        <v>#N/A</v>
      </c>
      <c r="P59" s="126" t="e">
        <f>VLOOKUP(B59,'Balancete Ano'!A$5:E$656,4,0)</f>
        <v>#N/A</v>
      </c>
      <c r="Q59" s="126" t="e">
        <f>VLOOKUP(B59,'Balancete Ano'!A$5:E$656,5,0)</f>
        <v>#N/A</v>
      </c>
      <c r="R59" s="126" t="e">
        <f t="shared" si="10"/>
        <v>#N/A</v>
      </c>
      <c r="S59" s="126" t="e">
        <f t="shared" si="11"/>
        <v>#N/A</v>
      </c>
      <c r="T59" s="126">
        <f t="shared" si="12"/>
        <v>0</v>
      </c>
      <c r="U59" s="126">
        <f t="shared" si="13"/>
        <v>0</v>
      </c>
      <c r="V59" s="126">
        <f t="shared" si="14"/>
        <v>0</v>
      </c>
      <c r="W59" s="126">
        <f t="shared" si="15"/>
        <v>0</v>
      </c>
      <c r="X59" s="102">
        <f t="shared" si="16"/>
        <v>1</v>
      </c>
    </row>
    <row r="60" spans="2:24">
      <c r="B60" s="96"/>
      <c r="C60" s="115"/>
      <c r="D60" s="98"/>
      <c r="E60" s="98"/>
      <c r="F60" s="98"/>
      <c r="G60" s="99"/>
      <c r="H60" s="109"/>
      <c r="I60" s="101">
        <f>G60+H60</f>
        <v>0</v>
      </c>
      <c r="M60" s="126" t="e">
        <f>VLOOKUP(B60,'Balancete ano anterior'!A$5:E$656,4,0)</f>
        <v>#N/A</v>
      </c>
      <c r="N60" s="126" t="e">
        <f>VLOOKUP(B60,'Balancete ano anterior'!A$5:E$656,5,0)</f>
        <v>#N/A</v>
      </c>
      <c r="O60" s="126" t="e">
        <f t="shared" si="9"/>
        <v>#N/A</v>
      </c>
      <c r="P60" s="126" t="e">
        <f>VLOOKUP(B60,'Balancete Ano'!A$5:E$656,4,0)</f>
        <v>#N/A</v>
      </c>
      <c r="Q60" s="126" t="e">
        <f>VLOOKUP(B60,'Balancete Ano'!A$5:E$656,5,0)</f>
        <v>#N/A</v>
      </c>
      <c r="R60" s="126" t="e">
        <f t="shared" si="10"/>
        <v>#N/A</v>
      </c>
      <c r="S60" s="126" t="e">
        <f t="shared" si="11"/>
        <v>#N/A</v>
      </c>
      <c r="T60" s="126">
        <f t="shared" si="12"/>
        <v>0</v>
      </c>
      <c r="U60" s="126">
        <f t="shared" si="13"/>
        <v>0</v>
      </c>
      <c r="V60" s="126">
        <f t="shared" si="14"/>
        <v>0</v>
      </c>
      <c r="W60" s="126">
        <f t="shared" si="15"/>
        <v>0</v>
      </c>
      <c r="X60" s="102">
        <f t="shared" si="16"/>
        <v>1</v>
      </c>
    </row>
    <row r="61" spans="2:24">
      <c r="B61" s="128"/>
      <c r="C61" s="54"/>
      <c r="D61" s="54"/>
      <c r="E61" s="54"/>
      <c r="F61" s="54"/>
      <c r="G61" s="111"/>
      <c r="H61" s="112" t="s">
        <v>1254</v>
      </c>
      <c r="I61" s="117">
        <f>SUM(I58:I60)</f>
        <v>0</v>
      </c>
      <c r="M61" s="126" t="e">
        <f>VLOOKUP(B61,'Balancete ano anterior'!A$5:E$656,4,0)</f>
        <v>#N/A</v>
      </c>
      <c r="N61" s="126" t="e">
        <f>VLOOKUP(B61,'Balancete ano anterior'!A$5:E$656,5,0)</f>
        <v>#N/A</v>
      </c>
      <c r="O61" s="126" t="e">
        <f t="shared" si="9"/>
        <v>#N/A</v>
      </c>
      <c r="P61" s="126" t="e">
        <f>VLOOKUP(B61,'Balancete Ano'!A$5:E$656,4,0)</f>
        <v>#N/A</v>
      </c>
      <c r="Q61" s="126" t="e">
        <f>VLOOKUP(B61,'Balancete Ano'!A$5:E$656,5,0)</f>
        <v>#N/A</v>
      </c>
      <c r="R61" s="126" t="e">
        <f t="shared" si="10"/>
        <v>#N/A</v>
      </c>
      <c r="S61" s="126" t="e">
        <f t="shared" si="11"/>
        <v>#N/A</v>
      </c>
      <c r="T61" s="126">
        <f t="shared" si="12"/>
        <v>0</v>
      </c>
      <c r="U61" s="126">
        <f t="shared" si="13"/>
        <v>0</v>
      </c>
      <c r="V61" s="126">
        <f t="shared" si="14"/>
        <v>0</v>
      </c>
      <c r="W61" s="126">
        <f t="shared" si="15"/>
        <v>0</v>
      </c>
      <c r="X61" s="102">
        <f t="shared" si="16"/>
        <v>1</v>
      </c>
    </row>
    <row r="62" spans="2:24">
      <c r="B62" s="119"/>
      <c r="G62" s="28"/>
      <c r="H62" s="28"/>
      <c r="I62" s="28"/>
      <c r="M62" s="126" t="e">
        <f>VLOOKUP(B62,'Balancete ano anterior'!A$5:E$656,4,0)</f>
        <v>#N/A</v>
      </c>
      <c r="N62" s="126" t="e">
        <f>VLOOKUP(B62,'Balancete ano anterior'!A$5:E$656,5,0)</f>
        <v>#N/A</v>
      </c>
      <c r="O62" s="126" t="e">
        <f t="shared" si="9"/>
        <v>#N/A</v>
      </c>
      <c r="P62" s="126" t="e">
        <f>VLOOKUP(B62,'Balancete Ano'!A$5:E$656,4,0)</f>
        <v>#N/A</v>
      </c>
      <c r="Q62" s="126" t="e">
        <f>VLOOKUP(B62,'Balancete Ano'!A$5:E$656,5,0)</f>
        <v>#N/A</v>
      </c>
      <c r="R62" s="126" t="e">
        <f t="shared" si="10"/>
        <v>#N/A</v>
      </c>
      <c r="S62" s="126" t="e">
        <f t="shared" si="11"/>
        <v>#N/A</v>
      </c>
      <c r="T62" s="126">
        <f t="shared" si="12"/>
        <v>0</v>
      </c>
      <c r="U62" s="126">
        <f t="shared" si="13"/>
        <v>0</v>
      </c>
      <c r="V62" s="126">
        <f t="shared" si="14"/>
        <v>0</v>
      </c>
      <c r="W62" s="126">
        <f t="shared" si="15"/>
        <v>0</v>
      </c>
      <c r="X62" s="102">
        <f t="shared" si="16"/>
        <v>1</v>
      </c>
    </row>
    <row r="63" spans="2:24">
      <c r="B63" s="307" t="s">
        <v>1193</v>
      </c>
      <c r="C63" s="307"/>
      <c r="D63" s="307"/>
      <c r="E63" s="307"/>
      <c r="F63" s="307"/>
      <c r="G63" s="28"/>
      <c r="H63" s="28"/>
      <c r="I63" s="28"/>
      <c r="M63" s="126" t="e">
        <f>VLOOKUP(B63,'Balancete ano anterior'!A$5:E$656,4,0)</f>
        <v>#N/A</v>
      </c>
      <c r="N63" s="126" t="e">
        <f>VLOOKUP(B63,'Balancete ano anterior'!A$5:E$656,5,0)</f>
        <v>#N/A</v>
      </c>
      <c r="O63" s="126" t="e">
        <f t="shared" si="9"/>
        <v>#N/A</v>
      </c>
      <c r="P63" s="126" t="e">
        <f>VLOOKUP(B63,'Balancete Ano'!A$5:E$656,4,0)</f>
        <v>#N/A</v>
      </c>
      <c r="Q63" s="126" t="e">
        <f>VLOOKUP(B63,'Balancete Ano'!A$5:E$656,5,0)</f>
        <v>#N/A</v>
      </c>
      <c r="R63" s="126" t="e">
        <f t="shared" si="10"/>
        <v>#N/A</v>
      </c>
      <c r="S63" s="126" t="e">
        <f t="shared" si="11"/>
        <v>#N/A</v>
      </c>
      <c r="T63" s="126">
        <f t="shared" si="12"/>
        <v>0</v>
      </c>
      <c r="U63" s="126">
        <f t="shared" si="13"/>
        <v>0</v>
      </c>
      <c r="V63" s="126">
        <f t="shared" si="14"/>
        <v>0</v>
      </c>
      <c r="W63" s="126">
        <f t="shared" si="15"/>
        <v>0</v>
      </c>
      <c r="X63" s="102">
        <f t="shared" si="16"/>
        <v>1</v>
      </c>
    </row>
    <row r="64" spans="2:24">
      <c r="B64" s="119"/>
      <c r="G64" s="28"/>
      <c r="H64" s="28"/>
      <c r="I64" s="28"/>
      <c r="M64" s="126" t="e">
        <f>VLOOKUP(B64,'Balancete ano anterior'!A$5:E$656,4,0)</f>
        <v>#N/A</v>
      </c>
      <c r="N64" s="126" t="e">
        <f>VLOOKUP(B64,'Balancete ano anterior'!A$5:E$656,5,0)</f>
        <v>#N/A</v>
      </c>
      <c r="O64" s="126" t="e">
        <f t="shared" si="9"/>
        <v>#N/A</v>
      </c>
      <c r="P64" s="126" t="e">
        <f>VLOOKUP(B64,'Balancete Ano'!A$5:E$656,4,0)</f>
        <v>#N/A</v>
      </c>
      <c r="Q64" s="126" t="e">
        <f>VLOOKUP(B64,'Balancete Ano'!A$5:E$656,5,0)</f>
        <v>#N/A</v>
      </c>
      <c r="R64" s="126" t="e">
        <f t="shared" si="10"/>
        <v>#N/A</v>
      </c>
      <c r="S64" s="126" t="e">
        <f t="shared" si="11"/>
        <v>#N/A</v>
      </c>
      <c r="T64" s="126">
        <f t="shared" si="12"/>
        <v>0</v>
      </c>
      <c r="U64" s="126">
        <f t="shared" si="13"/>
        <v>0</v>
      </c>
      <c r="V64" s="126">
        <f t="shared" si="14"/>
        <v>0</v>
      </c>
      <c r="W64" s="126">
        <f t="shared" si="15"/>
        <v>0</v>
      </c>
      <c r="X64" s="102">
        <f t="shared" si="16"/>
        <v>1</v>
      </c>
    </row>
    <row r="65" spans="2:24">
      <c r="B65" s="124" t="s">
        <v>5</v>
      </c>
      <c r="C65" s="92" t="s">
        <v>6</v>
      </c>
      <c r="D65" s="92" t="s">
        <v>1240</v>
      </c>
      <c r="E65" s="92" t="s">
        <v>1241</v>
      </c>
      <c r="F65" s="92" t="s">
        <v>1242</v>
      </c>
      <c r="G65" s="93" t="s">
        <v>1243</v>
      </c>
      <c r="H65" s="93" t="s">
        <v>1244</v>
      </c>
      <c r="I65" s="93" t="s">
        <v>1245</v>
      </c>
      <c r="M65" s="126" t="e">
        <f>VLOOKUP(B65,'Balancete ano anterior'!A$5:E$656,4,0)</f>
        <v>#N/A</v>
      </c>
      <c r="N65" s="126" t="e">
        <f>VLOOKUP(B65,'Balancete ano anterior'!A$5:E$656,5,0)</f>
        <v>#N/A</v>
      </c>
      <c r="O65" s="126" t="e">
        <f t="shared" si="9"/>
        <v>#N/A</v>
      </c>
      <c r="P65" s="126" t="e">
        <f>VLOOKUP(B65,'Balancete Ano'!A$5:E$656,4,0)</f>
        <v>#N/A</v>
      </c>
      <c r="Q65" s="126" t="e">
        <f>VLOOKUP(B65,'Balancete Ano'!A$5:E$656,5,0)</f>
        <v>#N/A</v>
      </c>
      <c r="R65" s="126" t="e">
        <f t="shared" si="10"/>
        <v>#N/A</v>
      </c>
      <c r="S65" s="126" t="e">
        <f t="shared" si="11"/>
        <v>#N/A</v>
      </c>
      <c r="T65" s="126">
        <f t="shared" si="12"/>
        <v>0</v>
      </c>
      <c r="U65" s="126">
        <f t="shared" si="13"/>
        <v>0</v>
      </c>
      <c r="V65" s="126">
        <f t="shared" si="14"/>
        <v>0</v>
      </c>
      <c r="W65" s="126">
        <f t="shared" si="15"/>
        <v>0</v>
      </c>
      <c r="X65" s="102">
        <f t="shared" si="16"/>
        <v>1</v>
      </c>
    </row>
    <row r="66" spans="2:24">
      <c r="B66" s="119"/>
      <c r="G66" s="28"/>
      <c r="H66" s="28"/>
      <c r="I66" s="28"/>
      <c r="M66" s="126" t="e">
        <f>VLOOKUP(B66,'Balancete ano anterior'!A$5:E$656,4,0)</f>
        <v>#N/A</v>
      </c>
      <c r="N66" s="126" t="e">
        <f>VLOOKUP(B66,'Balancete ano anterior'!A$5:E$656,5,0)</f>
        <v>#N/A</v>
      </c>
      <c r="O66" s="126" t="e">
        <f t="shared" si="9"/>
        <v>#N/A</v>
      </c>
      <c r="P66" s="126" t="e">
        <f>VLOOKUP(B66,'Balancete Ano'!A$5:E$656,4,0)</f>
        <v>#N/A</v>
      </c>
      <c r="Q66" s="126" t="e">
        <f>VLOOKUP(B66,'Balancete Ano'!A$5:E$656,5,0)</f>
        <v>#N/A</v>
      </c>
      <c r="R66" s="126" t="e">
        <f t="shared" si="10"/>
        <v>#N/A</v>
      </c>
      <c r="S66" s="126" t="e">
        <f t="shared" si="11"/>
        <v>#N/A</v>
      </c>
      <c r="T66" s="126">
        <f t="shared" si="12"/>
        <v>0</v>
      </c>
      <c r="U66" s="126">
        <f t="shared" si="13"/>
        <v>0</v>
      </c>
      <c r="V66" s="126">
        <f t="shared" si="14"/>
        <v>0</v>
      </c>
      <c r="W66" s="126">
        <f t="shared" si="15"/>
        <v>0</v>
      </c>
      <c r="X66" s="102">
        <f t="shared" si="16"/>
        <v>1</v>
      </c>
    </row>
    <row r="67" spans="2:24">
      <c r="B67" s="96" t="s">
        <v>1057</v>
      </c>
      <c r="C67" s="97" t="str">
        <f>VLOOKUP(B67,'Balancete Ano'!A$5:E$656,3,0)</f>
        <v>Ganhos em outros instrumentos financeiros</v>
      </c>
      <c r="D67" s="98" t="s">
        <v>1248</v>
      </c>
      <c r="E67" s="98" t="s">
        <v>1252</v>
      </c>
      <c r="F67" s="98" t="s">
        <v>1251</v>
      </c>
      <c r="G67" s="99">
        <f>W67</f>
        <v>0</v>
      </c>
      <c r="H67" s="100"/>
      <c r="I67" s="101">
        <f t="shared" ref="I67:I72" si="17">G67+H67</f>
        <v>0</v>
      </c>
      <c r="M67" s="126">
        <f>VLOOKUP(B67,'Balancete ano anterior'!A$5:E$656,4,0)</f>
        <v>0</v>
      </c>
      <c r="N67" s="126">
        <f>VLOOKUP(B67,'Balancete ano anterior'!A$5:E$656,5,0)</f>
        <v>0</v>
      </c>
      <c r="O67" s="126">
        <f t="shared" si="9"/>
        <v>0</v>
      </c>
      <c r="P67" s="126">
        <f>VLOOKUP(B67,'Balancete Ano'!A$5:E$656,4,0)</f>
        <v>0</v>
      </c>
      <c r="Q67" s="126">
        <f>VLOOKUP(B67,'Balancete Ano'!A$5:E$656,5,0)</f>
        <v>0</v>
      </c>
      <c r="R67" s="126">
        <f t="shared" si="10"/>
        <v>0</v>
      </c>
      <c r="S67" s="126">
        <f t="shared" si="11"/>
        <v>0</v>
      </c>
      <c r="T67" s="126">
        <f t="shared" si="12"/>
        <v>0</v>
      </c>
      <c r="U67" s="126">
        <f t="shared" si="13"/>
        <v>0</v>
      </c>
      <c r="V67" s="126">
        <f t="shared" si="14"/>
        <v>0</v>
      </c>
      <c r="W67" s="126">
        <f t="shared" si="15"/>
        <v>0</v>
      </c>
      <c r="X67" s="102">
        <f t="shared" si="16"/>
        <v>1</v>
      </c>
    </row>
    <row r="68" spans="2:24">
      <c r="B68" s="96"/>
      <c r="C68" s="115"/>
      <c r="D68" s="98"/>
      <c r="E68" s="98"/>
      <c r="F68" s="98"/>
      <c r="G68" s="99"/>
      <c r="H68" s="109"/>
      <c r="I68" s="101">
        <f t="shared" si="17"/>
        <v>0</v>
      </c>
      <c r="M68" s="126" t="e">
        <f>VLOOKUP(B68,'Balancete ano anterior'!A$5:E$656,4,0)</f>
        <v>#N/A</v>
      </c>
      <c r="N68" s="126" t="e">
        <f>VLOOKUP(B68,'Balancete ano anterior'!A$5:E$656,5,0)</f>
        <v>#N/A</v>
      </c>
      <c r="O68" s="126" t="e">
        <f t="shared" si="9"/>
        <v>#N/A</v>
      </c>
      <c r="P68" s="126" t="e">
        <f>VLOOKUP(B68,'Balancete Ano'!A$5:E$656,4,0)</f>
        <v>#N/A</v>
      </c>
      <c r="Q68" s="126" t="e">
        <f>VLOOKUP(B68,'Balancete Ano'!A$5:E$656,5,0)</f>
        <v>#N/A</v>
      </c>
      <c r="R68" s="126" t="e">
        <f t="shared" si="10"/>
        <v>#N/A</v>
      </c>
      <c r="S68" s="126" t="e">
        <f t="shared" si="11"/>
        <v>#N/A</v>
      </c>
      <c r="T68" s="126">
        <f t="shared" si="12"/>
        <v>0</v>
      </c>
      <c r="U68" s="126">
        <f t="shared" si="13"/>
        <v>0</v>
      </c>
      <c r="V68" s="126">
        <f t="shared" si="14"/>
        <v>0</v>
      </c>
      <c r="W68" s="126">
        <f t="shared" si="15"/>
        <v>0</v>
      </c>
      <c r="X68" s="102">
        <f t="shared" si="16"/>
        <v>1</v>
      </c>
    </row>
    <row r="69" spans="2:24">
      <c r="B69" s="96"/>
      <c r="C69" s="115"/>
      <c r="D69" s="98"/>
      <c r="E69" s="98"/>
      <c r="F69" s="98"/>
      <c r="G69" s="99"/>
      <c r="H69" s="109"/>
      <c r="I69" s="101">
        <f t="shared" si="17"/>
        <v>0</v>
      </c>
      <c r="M69" s="126" t="e">
        <f>VLOOKUP(B69,'Balancete ano anterior'!A$5:E$656,4,0)</f>
        <v>#N/A</v>
      </c>
      <c r="N69" s="126" t="e">
        <f>VLOOKUP(B69,'Balancete ano anterior'!A$5:E$656,5,0)</f>
        <v>#N/A</v>
      </c>
      <c r="O69" s="126" t="e">
        <f t="shared" si="9"/>
        <v>#N/A</v>
      </c>
      <c r="P69" s="126" t="e">
        <f>VLOOKUP(B69,'Balancete Ano'!A$5:E$656,4,0)</f>
        <v>#N/A</v>
      </c>
      <c r="Q69" s="126" t="e">
        <f>VLOOKUP(B69,'Balancete Ano'!A$5:E$656,5,0)</f>
        <v>#N/A</v>
      </c>
      <c r="R69" s="126" t="e">
        <f t="shared" si="10"/>
        <v>#N/A</v>
      </c>
      <c r="S69" s="126" t="e">
        <f t="shared" si="11"/>
        <v>#N/A</v>
      </c>
      <c r="T69" s="126">
        <f t="shared" si="12"/>
        <v>0</v>
      </c>
      <c r="U69" s="126">
        <f t="shared" si="13"/>
        <v>0</v>
      </c>
      <c r="V69" s="126">
        <f t="shared" si="14"/>
        <v>0</v>
      </c>
      <c r="W69" s="126">
        <f t="shared" si="15"/>
        <v>0</v>
      </c>
      <c r="X69" s="102">
        <f t="shared" si="16"/>
        <v>1</v>
      </c>
    </row>
    <row r="70" spans="2:24">
      <c r="B70" s="96"/>
      <c r="C70" s="115"/>
      <c r="D70" s="98"/>
      <c r="E70" s="98"/>
      <c r="F70" s="98"/>
      <c r="G70" s="99"/>
      <c r="H70" s="109"/>
      <c r="I70" s="101">
        <f t="shared" si="17"/>
        <v>0</v>
      </c>
      <c r="M70" s="126" t="e">
        <f>VLOOKUP(B70,'Balancete ano anterior'!A$5:E$656,4,0)</f>
        <v>#N/A</v>
      </c>
      <c r="N70" s="126" t="e">
        <f>VLOOKUP(B70,'Balancete ano anterior'!A$5:E$656,5,0)</f>
        <v>#N/A</v>
      </c>
      <c r="O70" s="126" t="e">
        <f t="shared" si="9"/>
        <v>#N/A</v>
      </c>
      <c r="P70" s="126" t="e">
        <f>VLOOKUP(B70,'Balancete Ano'!A$5:E$656,4,0)</f>
        <v>#N/A</v>
      </c>
      <c r="Q70" s="126" t="e">
        <f>VLOOKUP(B70,'Balancete Ano'!A$5:E$656,5,0)</f>
        <v>#N/A</v>
      </c>
      <c r="R70" s="126" t="e">
        <f t="shared" si="10"/>
        <v>#N/A</v>
      </c>
      <c r="S70" s="126" t="e">
        <f t="shared" si="11"/>
        <v>#N/A</v>
      </c>
      <c r="T70" s="126">
        <f t="shared" si="12"/>
        <v>0</v>
      </c>
      <c r="U70" s="126">
        <f t="shared" si="13"/>
        <v>0</v>
      </c>
      <c r="V70" s="126">
        <f t="shared" si="14"/>
        <v>0</v>
      </c>
      <c r="W70" s="126">
        <f t="shared" si="15"/>
        <v>0</v>
      </c>
      <c r="X70" s="102">
        <f t="shared" si="16"/>
        <v>1</v>
      </c>
    </row>
    <row r="71" spans="2:24">
      <c r="B71" s="96"/>
      <c r="C71" s="115"/>
      <c r="D71" s="98"/>
      <c r="E71" s="98"/>
      <c r="F71" s="98"/>
      <c r="G71" s="99"/>
      <c r="H71" s="109"/>
      <c r="I71" s="101">
        <f t="shared" si="17"/>
        <v>0</v>
      </c>
      <c r="M71" s="126" t="e">
        <f>VLOOKUP(B71,'Balancete ano anterior'!A$5:E$656,4,0)</f>
        <v>#N/A</v>
      </c>
      <c r="N71" s="126" t="e">
        <f>VLOOKUP(B71,'Balancete ano anterior'!A$5:E$656,5,0)</f>
        <v>#N/A</v>
      </c>
      <c r="O71" s="126" t="e">
        <f t="shared" si="9"/>
        <v>#N/A</v>
      </c>
      <c r="P71" s="126" t="e">
        <f>VLOOKUP(B71,'Balancete Ano'!A$5:E$656,4,0)</f>
        <v>#N/A</v>
      </c>
      <c r="Q71" s="126" t="e">
        <f>VLOOKUP(B71,'Balancete Ano'!A$5:E$656,5,0)</f>
        <v>#N/A</v>
      </c>
      <c r="R71" s="126" t="e">
        <f t="shared" si="10"/>
        <v>#N/A</v>
      </c>
      <c r="S71" s="126" t="e">
        <f t="shared" si="11"/>
        <v>#N/A</v>
      </c>
      <c r="T71" s="126">
        <f t="shared" si="12"/>
        <v>0</v>
      </c>
      <c r="U71" s="126">
        <f t="shared" si="13"/>
        <v>0</v>
      </c>
      <c r="V71" s="126">
        <f t="shared" si="14"/>
        <v>0</v>
      </c>
      <c r="W71" s="126">
        <f t="shared" si="15"/>
        <v>0</v>
      </c>
      <c r="X71" s="102">
        <f t="shared" si="16"/>
        <v>1</v>
      </c>
    </row>
    <row r="72" spans="2:24">
      <c r="B72" s="96"/>
      <c r="C72" s="115"/>
      <c r="D72" s="98"/>
      <c r="E72" s="98"/>
      <c r="F72" s="98"/>
      <c r="G72" s="99"/>
      <c r="H72" s="109"/>
      <c r="I72" s="101">
        <f t="shared" si="17"/>
        <v>0</v>
      </c>
      <c r="M72" s="126" t="e">
        <f>VLOOKUP(B72,'Balancete ano anterior'!A$5:E$656,4,0)</f>
        <v>#N/A</v>
      </c>
      <c r="N72" s="126" t="e">
        <f>VLOOKUP(B72,'Balancete ano anterior'!A$5:E$656,5,0)</f>
        <v>#N/A</v>
      </c>
      <c r="O72" s="126" t="e">
        <f t="shared" si="9"/>
        <v>#N/A</v>
      </c>
      <c r="P72" s="126" t="e">
        <f>VLOOKUP(B72,'Balancete Ano'!A$5:E$656,4,0)</f>
        <v>#N/A</v>
      </c>
      <c r="Q72" s="126" t="e">
        <f>VLOOKUP(B72,'Balancete Ano'!A$5:E$656,5,0)</f>
        <v>#N/A</v>
      </c>
      <c r="R72" s="126" t="e">
        <f t="shared" si="10"/>
        <v>#N/A</v>
      </c>
      <c r="S72" s="126" t="e">
        <f t="shared" si="11"/>
        <v>#N/A</v>
      </c>
      <c r="T72" s="126">
        <f t="shared" si="12"/>
        <v>0</v>
      </c>
      <c r="U72" s="126">
        <f t="shared" si="13"/>
        <v>0</v>
      </c>
      <c r="V72" s="126">
        <f t="shared" si="14"/>
        <v>0</v>
      </c>
      <c r="W72" s="126">
        <f t="shared" si="15"/>
        <v>0</v>
      </c>
      <c r="X72" s="102">
        <f t="shared" si="16"/>
        <v>1</v>
      </c>
    </row>
    <row r="73" spans="2:24">
      <c r="B73" s="128"/>
      <c r="C73" s="54"/>
      <c r="D73" s="54"/>
      <c r="E73" s="54"/>
      <c r="F73" s="54"/>
      <c r="G73" s="111"/>
      <c r="H73" s="112" t="s">
        <v>1254</v>
      </c>
      <c r="I73" s="117">
        <f>SUM(I67:I72)</f>
        <v>0</v>
      </c>
      <c r="M73" s="126" t="e">
        <f>VLOOKUP(B73,'Balancete ano anterior'!A$5:E$656,4,0)</f>
        <v>#N/A</v>
      </c>
      <c r="N73" s="126" t="e">
        <f>VLOOKUP(B73,'Balancete ano anterior'!A$5:E$656,5,0)</f>
        <v>#N/A</v>
      </c>
      <c r="O73" s="126" t="e">
        <f t="shared" si="9"/>
        <v>#N/A</v>
      </c>
      <c r="P73" s="126" t="e">
        <f>VLOOKUP(B73,'Balancete Ano'!A$5:E$656,4,0)</f>
        <v>#N/A</v>
      </c>
      <c r="Q73" s="126" t="e">
        <f>VLOOKUP(B73,'Balancete Ano'!A$5:E$656,5,0)</f>
        <v>#N/A</v>
      </c>
      <c r="R73" s="126" t="e">
        <f t="shared" si="10"/>
        <v>#N/A</v>
      </c>
      <c r="S73" s="126" t="e">
        <f t="shared" si="11"/>
        <v>#N/A</v>
      </c>
      <c r="T73" s="126">
        <f t="shared" si="12"/>
        <v>0</v>
      </c>
      <c r="U73" s="126">
        <f t="shared" si="13"/>
        <v>0</v>
      </c>
      <c r="V73" s="126">
        <f t="shared" si="14"/>
        <v>0</v>
      </c>
      <c r="W73" s="126">
        <f t="shared" si="15"/>
        <v>0</v>
      </c>
      <c r="X73" s="102">
        <f t="shared" si="16"/>
        <v>1</v>
      </c>
    </row>
    <row r="74" spans="2:24">
      <c r="B74" s="119"/>
      <c r="G74" s="28"/>
      <c r="H74" s="28"/>
      <c r="I74" s="28"/>
      <c r="M74" s="126" t="e">
        <f>VLOOKUP(B74,'Balancete ano anterior'!A$5:E$656,4,0)</f>
        <v>#N/A</v>
      </c>
      <c r="N74" s="126" t="e">
        <f>VLOOKUP(B74,'Balancete ano anterior'!A$5:E$656,5,0)</f>
        <v>#N/A</v>
      </c>
      <c r="O74" s="126" t="e">
        <f t="shared" si="9"/>
        <v>#N/A</v>
      </c>
      <c r="P74" s="126" t="e">
        <f>VLOOKUP(B74,'Balancete Ano'!A$5:E$656,4,0)</f>
        <v>#N/A</v>
      </c>
      <c r="Q74" s="126" t="e">
        <f>VLOOKUP(B74,'Balancete Ano'!A$5:E$656,5,0)</f>
        <v>#N/A</v>
      </c>
      <c r="R74" s="126" t="e">
        <f t="shared" si="10"/>
        <v>#N/A</v>
      </c>
      <c r="S74" s="126" t="e">
        <f t="shared" si="11"/>
        <v>#N/A</v>
      </c>
      <c r="T74" s="126">
        <f t="shared" si="12"/>
        <v>0</v>
      </c>
      <c r="U74" s="126">
        <f t="shared" si="13"/>
        <v>0</v>
      </c>
      <c r="V74" s="126">
        <f t="shared" si="14"/>
        <v>0</v>
      </c>
      <c r="W74" s="126">
        <f t="shared" si="15"/>
        <v>0</v>
      </c>
      <c r="X74" s="102">
        <f t="shared" si="16"/>
        <v>1</v>
      </c>
    </row>
    <row r="75" spans="2:24">
      <c r="B75" s="128"/>
      <c r="C75" s="54"/>
      <c r="D75" s="54"/>
      <c r="E75" s="54"/>
      <c r="F75" s="54"/>
      <c r="G75" s="111"/>
      <c r="H75" s="112"/>
      <c r="I75" s="112"/>
      <c r="M75" s="126" t="e">
        <f>VLOOKUP(B75,'Balancete ano anterior'!A$5:E$656,4,0)</f>
        <v>#N/A</v>
      </c>
      <c r="N75" s="126" t="e">
        <f>VLOOKUP(B75,'Balancete ano anterior'!A$5:E$656,5,0)</f>
        <v>#N/A</v>
      </c>
      <c r="O75" s="126" t="e">
        <f t="shared" si="9"/>
        <v>#N/A</v>
      </c>
      <c r="P75" s="126" t="e">
        <f>VLOOKUP(B75,'Balancete Ano'!A$5:E$656,4,0)</f>
        <v>#N/A</v>
      </c>
      <c r="Q75" s="126" t="e">
        <f>VLOOKUP(B75,'Balancete Ano'!A$5:E$656,5,0)</f>
        <v>#N/A</v>
      </c>
      <c r="R75" s="126" t="e">
        <f t="shared" si="10"/>
        <v>#N/A</v>
      </c>
      <c r="S75" s="126" t="e">
        <f t="shared" si="11"/>
        <v>#N/A</v>
      </c>
      <c r="T75" s="126">
        <f t="shared" si="12"/>
        <v>0</v>
      </c>
      <c r="U75" s="126">
        <f t="shared" si="13"/>
        <v>0</v>
      </c>
      <c r="V75" s="126">
        <f t="shared" si="14"/>
        <v>0</v>
      </c>
      <c r="W75" s="126">
        <f t="shared" si="15"/>
        <v>0</v>
      </c>
      <c r="X75" s="102">
        <f t="shared" si="16"/>
        <v>1</v>
      </c>
    </row>
    <row r="76" spans="2:24">
      <c r="B76" s="128"/>
      <c r="C76" s="54"/>
      <c r="D76" s="54"/>
      <c r="E76" s="54"/>
      <c r="F76" s="54"/>
      <c r="G76" s="111"/>
      <c r="H76" s="112"/>
      <c r="I76" s="112"/>
      <c r="M76" s="126" t="e">
        <f>VLOOKUP(B76,'Balancete ano anterior'!A$5:E$656,4,0)</f>
        <v>#N/A</v>
      </c>
      <c r="N76" s="126" t="e">
        <f>VLOOKUP(B76,'Balancete ano anterior'!A$5:E$656,5,0)</f>
        <v>#N/A</v>
      </c>
      <c r="O76" s="126" t="e">
        <f t="shared" si="9"/>
        <v>#N/A</v>
      </c>
      <c r="P76" s="126" t="e">
        <f>VLOOKUP(B76,'Balancete Ano'!A$5:E$656,4,0)</f>
        <v>#N/A</v>
      </c>
      <c r="Q76" s="126" t="e">
        <f>VLOOKUP(B76,'Balancete Ano'!A$5:E$656,5,0)</f>
        <v>#N/A</v>
      </c>
      <c r="R76" s="126" t="e">
        <f t="shared" si="10"/>
        <v>#N/A</v>
      </c>
      <c r="S76" s="126" t="e">
        <f t="shared" si="11"/>
        <v>#N/A</v>
      </c>
      <c r="T76" s="126">
        <f t="shared" si="12"/>
        <v>0</v>
      </c>
      <c r="U76" s="126">
        <f t="shared" si="13"/>
        <v>0</v>
      </c>
      <c r="V76" s="126">
        <f t="shared" si="14"/>
        <v>0</v>
      </c>
      <c r="W76" s="126">
        <f t="shared" si="15"/>
        <v>0</v>
      </c>
      <c r="X76" s="102">
        <f t="shared" si="16"/>
        <v>1</v>
      </c>
    </row>
    <row r="77" spans="2:24">
      <c r="B77" s="128"/>
      <c r="C77" s="54"/>
      <c r="D77" s="54"/>
      <c r="E77" s="54"/>
      <c r="F77" s="54"/>
      <c r="G77" s="111"/>
      <c r="H77" s="112"/>
      <c r="I77" s="112"/>
      <c r="M77" s="126" t="e">
        <f>VLOOKUP(B77,'Balancete ano anterior'!A$5:E$656,4,0)</f>
        <v>#N/A</v>
      </c>
      <c r="N77" s="126" t="e">
        <f>VLOOKUP(B77,'Balancete ano anterior'!A$5:E$656,5,0)</f>
        <v>#N/A</v>
      </c>
      <c r="O77" s="126" t="e">
        <f t="shared" si="9"/>
        <v>#N/A</v>
      </c>
      <c r="P77" s="126" t="e">
        <f>VLOOKUP(B77,'Balancete Ano'!A$5:E$656,4,0)</f>
        <v>#N/A</v>
      </c>
      <c r="Q77" s="126" t="e">
        <f>VLOOKUP(B77,'Balancete Ano'!A$5:E$656,5,0)</f>
        <v>#N/A</v>
      </c>
      <c r="R77" s="126" t="e">
        <f t="shared" si="10"/>
        <v>#N/A</v>
      </c>
      <c r="S77" s="126" t="e">
        <f t="shared" si="11"/>
        <v>#N/A</v>
      </c>
      <c r="T77" s="126">
        <f t="shared" si="12"/>
        <v>0</v>
      </c>
      <c r="U77" s="126">
        <f t="shared" si="13"/>
        <v>0</v>
      </c>
      <c r="V77" s="126">
        <f t="shared" si="14"/>
        <v>0</v>
      </c>
      <c r="W77" s="126">
        <f t="shared" si="15"/>
        <v>0</v>
      </c>
      <c r="X77" s="102">
        <f t="shared" si="16"/>
        <v>1</v>
      </c>
    </row>
    <row r="78" spans="2:24">
      <c r="B78" s="128"/>
      <c r="C78" s="54"/>
      <c r="D78" s="54"/>
      <c r="E78" s="54"/>
      <c r="F78" s="54"/>
      <c r="G78" s="111"/>
      <c r="H78" s="112"/>
      <c r="I78" s="112"/>
      <c r="M78" s="126" t="e">
        <f>VLOOKUP(B78,'Balancete ano anterior'!A$5:E$656,4,0)</f>
        <v>#N/A</v>
      </c>
      <c r="N78" s="126" t="e">
        <f>VLOOKUP(B78,'Balancete ano anterior'!A$5:E$656,5,0)</f>
        <v>#N/A</v>
      </c>
      <c r="O78" s="126" t="e">
        <f t="shared" si="9"/>
        <v>#N/A</v>
      </c>
      <c r="P78" s="126" t="e">
        <f>VLOOKUP(B78,'Balancete Ano'!A$5:E$656,4,0)</f>
        <v>#N/A</v>
      </c>
      <c r="Q78" s="126" t="e">
        <f>VLOOKUP(B78,'Balancete Ano'!A$5:E$656,5,0)</f>
        <v>#N/A</v>
      </c>
      <c r="R78" s="126" t="e">
        <f t="shared" si="10"/>
        <v>#N/A</v>
      </c>
      <c r="S78" s="126" t="e">
        <f t="shared" si="11"/>
        <v>#N/A</v>
      </c>
      <c r="T78" s="126">
        <f t="shared" si="12"/>
        <v>0</v>
      </c>
      <c r="U78" s="126">
        <f t="shared" si="13"/>
        <v>0</v>
      </c>
      <c r="V78" s="126">
        <f t="shared" si="14"/>
        <v>0</v>
      </c>
      <c r="W78" s="126">
        <f t="shared" si="15"/>
        <v>0</v>
      </c>
      <c r="X78" s="102">
        <f t="shared" si="16"/>
        <v>1</v>
      </c>
    </row>
    <row r="79" spans="2:24">
      <c r="B79" s="128"/>
      <c r="C79" s="54"/>
      <c r="D79" s="54"/>
      <c r="E79" s="54"/>
      <c r="F79" s="54"/>
      <c r="G79" s="111"/>
      <c r="H79" s="112"/>
      <c r="I79" s="112"/>
      <c r="M79" s="126" t="e">
        <f>VLOOKUP(B79,'Balancete ano anterior'!A$5:E$656,4,0)</f>
        <v>#N/A</v>
      </c>
      <c r="N79" s="126" t="e">
        <f>VLOOKUP(B79,'Balancete ano anterior'!A$5:E$656,5,0)</f>
        <v>#N/A</v>
      </c>
      <c r="O79" s="126" t="e">
        <f t="shared" ref="O79:O110" si="18">-(M79-N79)</f>
        <v>#N/A</v>
      </c>
      <c r="P79" s="126" t="e">
        <f>VLOOKUP(B79,'Balancete Ano'!A$5:E$656,4,0)</f>
        <v>#N/A</v>
      </c>
      <c r="Q79" s="126" t="e">
        <f>VLOOKUP(B79,'Balancete Ano'!A$5:E$656,5,0)</f>
        <v>#N/A</v>
      </c>
      <c r="R79" s="126" t="e">
        <f t="shared" ref="R79:R110" si="19">-(P79-Q79)</f>
        <v>#N/A</v>
      </c>
      <c r="S79" s="126" t="e">
        <f t="shared" ref="S79:S110" si="20">R79-O79</f>
        <v>#N/A</v>
      </c>
      <c r="T79" s="126">
        <f t="shared" ref="T79:T110" si="21">IF(AND(F79="I",D79="SD"),M79,IF(AND(F79="I",D79="SC"),N79,IF(AND(F79="I",D79="SL"),O79,0)))</f>
        <v>0</v>
      </c>
      <c r="U79" s="126">
        <f t="shared" ref="U79:U110" si="22">IF(AND(F79="F",D79="SD"),P79,IF(AND(F79="F",D79="SC"),Q79,IF(AND(F79="F",D79="SL"),R79,0)))</f>
        <v>0</v>
      </c>
      <c r="V79" s="126">
        <f t="shared" ref="V79:V110" si="23">IF(AND(F79="V",D79="SL"),S79,0)</f>
        <v>0</v>
      </c>
      <c r="W79" s="126">
        <f t="shared" ref="W79:W110" si="24">SUM(T79:V79)*X79</f>
        <v>0</v>
      </c>
      <c r="X79" s="102">
        <f t="shared" ref="X79:X110" si="25">IF(E79="-",-1,1)</f>
        <v>1</v>
      </c>
    </row>
    <row r="80" spans="2:24">
      <c r="B80" s="306" t="s">
        <v>1261</v>
      </c>
      <c r="C80" s="306"/>
      <c r="D80" s="306"/>
      <c r="E80" s="306"/>
      <c r="F80" s="306"/>
      <c r="G80" s="111"/>
      <c r="H80" s="112"/>
      <c r="I80" s="112"/>
      <c r="M80" s="126" t="e">
        <f>VLOOKUP(B80,'Balancete ano anterior'!A$5:E$656,4,0)</f>
        <v>#N/A</v>
      </c>
      <c r="N80" s="126" t="e">
        <f>VLOOKUP(B80,'Balancete ano anterior'!A$5:E$656,5,0)</f>
        <v>#N/A</v>
      </c>
      <c r="O80" s="126" t="e">
        <f t="shared" si="18"/>
        <v>#N/A</v>
      </c>
      <c r="P80" s="126" t="e">
        <f>VLOOKUP(B80,'Balancete Ano'!A$5:E$656,4,0)</f>
        <v>#N/A</v>
      </c>
      <c r="Q80" s="126" t="e">
        <f>VLOOKUP(B80,'Balancete Ano'!A$5:E$656,5,0)</f>
        <v>#N/A</v>
      </c>
      <c r="R80" s="126" t="e">
        <f t="shared" si="19"/>
        <v>#N/A</v>
      </c>
      <c r="S80" s="126" t="e">
        <f t="shared" si="20"/>
        <v>#N/A</v>
      </c>
      <c r="T80" s="126">
        <f t="shared" si="21"/>
        <v>0</v>
      </c>
      <c r="U80" s="126">
        <f t="shared" si="22"/>
        <v>0</v>
      </c>
      <c r="V80" s="126">
        <f t="shared" si="23"/>
        <v>0</v>
      </c>
      <c r="W80" s="126">
        <f t="shared" si="24"/>
        <v>0</v>
      </c>
      <c r="X80" s="102">
        <f t="shared" si="25"/>
        <v>1</v>
      </c>
    </row>
    <row r="81" spans="2:24">
      <c r="B81" s="119"/>
      <c r="G81" s="28"/>
      <c r="H81" s="112"/>
      <c r="I81" s="112"/>
      <c r="M81" s="126" t="e">
        <f>VLOOKUP(B81,'Balancete ano anterior'!A$5:E$656,4,0)</f>
        <v>#N/A</v>
      </c>
      <c r="N81" s="126" t="e">
        <f>VLOOKUP(B81,'Balancete ano anterior'!A$5:E$656,5,0)</f>
        <v>#N/A</v>
      </c>
      <c r="O81" s="126" t="e">
        <f t="shared" si="18"/>
        <v>#N/A</v>
      </c>
      <c r="P81" s="126" t="e">
        <f>VLOOKUP(B81,'Balancete Ano'!A$5:E$656,4,0)</f>
        <v>#N/A</v>
      </c>
      <c r="Q81" s="126" t="e">
        <f>VLOOKUP(B81,'Balancete Ano'!A$5:E$656,5,0)</f>
        <v>#N/A</v>
      </c>
      <c r="R81" s="126" t="e">
        <f t="shared" si="19"/>
        <v>#N/A</v>
      </c>
      <c r="S81" s="126" t="e">
        <f t="shared" si="20"/>
        <v>#N/A</v>
      </c>
      <c r="T81" s="126">
        <f t="shared" si="21"/>
        <v>0</v>
      </c>
      <c r="U81" s="126">
        <f t="shared" si="22"/>
        <v>0</v>
      </c>
      <c r="V81" s="126">
        <f t="shared" si="23"/>
        <v>0</v>
      </c>
      <c r="W81" s="126">
        <f t="shared" si="24"/>
        <v>0</v>
      </c>
      <c r="X81" s="102">
        <f t="shared" si="25"/>
        <v>1</v>
      </c>
    </row>
    <row r="82" spans="2:24">
      <c r="B82" s="307" t="s">
        <v>154</v>
      </c>
      <c r="C82" s="307"/>
      <c r="D82" s="307"/>
      <c r="E82" s="307"/>
      <c r="F82" s="307"/>
      <c r="G82" s="28"/>
      <c r="H82" s="28"/>
      <c r="I82" s="28"/>
      <c r="M82" s="126" t="e">
        <f>VLOOKUP(B82,'Balancete ano anterior'!A$5:E$656,4,0)</f>
        <v>#N/A</v>
      </c>
      <c r="N82" s="126" t="e">
        <f>VLOOKUP(B82,'Balancete ano anterior'!A$5:E$656,5,0)</f>
        <v>#N/A</v>
      </c>
      <c r="O82" s="126" t="e">
        <f t="shared" si="18"/>
        <v>#N/A</v>
      </c>
      <c r="P82" s="126" t="e">
        <f>VLOOKUP(B82,'Balancete Ano'!A$5:E$656,4,0)</f>
        <v>#N/A</v>
      </c>
      <c r="Q82" s="126" t="e">
        <f>VLOOKUP(B82,'Balancete Ano'!A$5:E$656,5,0)</f>
        <v>#N/A</v>
      </c>
      <c r="R82" s="126" t="e">
        <f t="shared" si="19"/>
        <v>#N/A</v>
      </c>
      <c r="S82" s="126" t="e">
        <f t="shared" si="20"/>
        <v>#N/A</v>
      </c>
      <c r="T82" s="126">
        <f t="shared" si="21"/>
        <v>0</v>
      </c>
      <c r="U82" s="126">
        <f t="shared" si="22"/>
        <v>0</v>
      </c>
      <c r="V82" s="126">
        <f t="shared" si="23"/>
        <v>0</v>
      </c>
      <c r="W82" s="126">
        <f t="shared" si="24"/>
        <v>0</v>
      </c>
      <c r="X82" s="102">
        <f t="shared" si="25"/>
        <v>1</v>
      </c>
    </row>
    <row r="83" spans="2:24">
      <c r="B83" s="119"/>
      <c r="G83" s="28"/>
      <c r="H83" s="28"/>
      <c r="I83" s="28"/>
      <c r="M83" s="126" t="e">
        <f>VLOOKUP(B83,'Balancete ano anterior'!A$5:E$656,4,0)</f>
        <v>#N/A</v>
      </c>
      <c r="N83" s="126" t="e">
        <f>VLOOKUP(B83,'Balancete ano anterior'!A$5:E$656,5,0)</f>
        <v>#N/A</v>
      </c>
      <c r="O83" s="126" t="e">
        <f t="shared" si="18"/>
        <v>#N/A</v>
      </c>
      <c r="P83" s="126" t="e">
        <f>VLOOKUP(B83,'Balancete Ano'!A$5:E$656,4,0)</f>
        <v>#N/A</v>
      </c>
      <c r="Q83" s="126" t="e">
        <f>VLOOKUP(B83,'Balancete Ano'!A$5:E$656,5,0)</f>
        <v>#N/A</v>
      </c>
      <c r="R83" s="126" t="e">
        <f t="shared" si="19"/>
        <v>#N/A</v>
      </c>
      <c r="S83" s="126" t="e">
        <f t="shared" si="20"/>
        <v>#N/A</v>
      </c>
      <c r="T83" s="126">
        <f t="shared" si="21"/>
        <v>0</v>
      </c>
      <c r="U83" s="126">
        <f t="shared" si="22"/>
        <v>0</v>
      </c>
      <c r="V83" s="126">
        <f t="shared" si="23"/>
        <v>0</v>
      </c>
      <c r="W83" s="126">
        <f t="shared" si="24"/>
        <v>0</v>
      </c>
      <c r="X83" s="102">
        <f t="shared" si="25"/>
        <v>1</v>
      </c>
    </row>
    <row r="84" spans="2:24">
      <c r="B84" s="124" t="s">
        <v>5</v>
      </c>
      <c r="C84" s="92" t="s">
        <v>6</v>
      </c>
      <c r="D84" s="92" t="s">
        <v>1240</v>
      </c>
      <c r="E84" s="92" t="s">
        <v>1241</v>
      </c>
      <c r="F84" s="92" t="s">
        <v>1242</v>
      </c>
      <c r="G84" s="93" t="s">
        <v>1243</v>
      </c>
      <c r="H84" s="93" t="s">
        <v>1244</v>
      </c>
      <c r="I84" s="93" t="s">
        <v>1245</v>
      </c>
      <c r="M84" s="126" t="e">
        <f>VLOOKUP(B84,'Balancete ano anterior'!A$5:E$656,4,0)</f>
        <v>#N/A</v>
      </c>
      <c r="N84" s="126" t="e">
        <f>VLOOKUP(B84,'Balancete ano anterior'!A$5:E$656,5,0)</f>
        <v>#N/A</v>
      </c>
      <c r="O84" s="126" t="e">
        <f t="shared" si="18"/>
        <v>#N/A</v>
      </c>
      <c r="P84" s="126" t="e">
        <f>VLOOKUP(B84,'Balancete Ano'!A$5:E$656,4,0)</f>
        <v>#N/A</v>
      </c>
      <c r="Q84" s="126" t="e">
        <f>VLOOKUP(B84,'Balancete Ano'!A$5:E$656,5,0)</f>
        <v>#N/A</v>
      </c>
      <c r="R84" s="126" t="e">
        <f t="shared" si="19"/>
        <v>#N/A</v>
      </c>
      <c r="S84" s="126" t="e">
        <f t="shared" si="20"/>
        <v>#N/A</v>
      </c>
      <c r="T84" s="126">
        <f t="shared" si="21"/>
        <v>0</v>
      </c>
      <c r="U84" s="126">
        <f t="shared" si="22"/>
        <v>0</v>
      </c>
      <c r="V84" s="126">
        <f t="shared" si="23"/>
        <v>0</v>
      </c>
      <c r="W84" s="126">
        <f t="shared" si="24"/>
        <v>0</v>
      </c>
      <c r="X84" s="102">
        <f t="shared" si="25"/>
        <v>1</v>
      </c>
    </row>
    <row r="85" spans="2:24">
      <c r="B85" s="119"/>
      <c r="G85" s="28"/>
      <c r="H85" s="28"/>
      <c r="I85" s="28"/>
      <c r="M85" s="126" t="e">
        <f>VLOOKUP(B85,'Balancete ano anterior'!A$5:E$656,4,0)</f>
        <v>#N/A</v>
      </c>
      <c r="N85" s="126" t="e">
        <f>VLOOKUP(B85,'Balancete ano anterior'!A$5:E$656,5,0)</f>
        <v>#N/A</v>
      </c>
      <c r="O85" s="126" t="e">
        <f t="shared" si="18"/>
        <v>#N/A</v>
      </c>
      <c r="P85" s="126" t="e">
        <f>VLOOKUP(B85,'Balancete Ano'!A$5:E$656,4,0)</f>
        <v>#N/A</v>
      </c>
      <c r="Q85" s="126" t="e">
        <f>VLOOKUP(B85,'Balancete Ano'!A$5:E$656,5,0)</f>
        <v>#N/A</v>
      </c>
      <c r="R85" s="126" t="e">
        <f t="shared" si="19"/>
        <v>#N/A</v>
      </c>
      <c r="S85" s="126" t="e">
        <f t="shared" si="20"/>
        <v>#N/A</v>
      </c>
      <c r="T85" s="126">
        <f t="shared" si="21"/>
        <v>0</v>
      </c>
      <c r="U85" s="126">
        <f t="shared" si="22"/>
        <v>0</v>
      </c>
      <c r="V85" s="126">
        <f t="shared" si="23"/>
        <v>0</v>
      </c>
      <c r="W85" s="126">
        <f t="shared" si="24"/>
        <v>0</v>
      </c>
      <c r="X85" s="102">
        <f t="shared" si="25"/>
        <v>1</v>
      </c>
    </row>
    <row r="86" spans="2:24">
      <c r="B86" s="96" t="s">
        <v>153</v>
      </c>
      <c r="C86" s="97" t="str">
        <f>VLOOKUP(B86,'Balancete Ano'!A$5:E$656,3,0)</f>
        <v>Financiamentos obtidos</v>
      </c>
      <c r="D86" s="98" t="s">
        <v>1248</v>
      </c>
      <c r="E86" s="98" t="s">
        <v>1253</v>
      </c>
      <c r="F86" s="98" t="s">
        <v>1249</v>
      </c>
      <c r="G86" s="99">
        <f>W86</f>
        <v>0</v>
      </c>
      <c r="H86" s="100"/>
      <c r="I86" s="125" t="b">
        <f>IF(G86&gt;0,W86)</f>
        <v>0</v>
      </c>
      <c r="M86" s="126">
        <f>VLOOKUP(B86,'Balancete ano anterior'!A$5:E$656,4,0)</f>
        <v>0</v>
      </c>
      <c r="N86" s="126">
        <f>VLOOKUP(B86,'Balancete ano anterior'!A$5:E$656,5,0)</f>
        <v>0</v>
      </c>
      <c r="O86" s="126">
        <f t="shared" si="18"/>
        <v>0</v>
      </c>
      <c r="P86" s="126">
        <f>VLOOKUP(B86,'Balancete Ano'!A$5:E$656,4,0)</f>
        <v>0</v>
      </c>
      <c r="Q86" s="126">
        <f>VLOOKUP(B86,'Balancete Ano'!A$5:E$656,5,0)</f>
        <v>0</v>
      </c>
      <c r="R86" s="126">
        <f t="shared" si="19"/>
        <v>0</v>
      </c>
      <c r="S86" s="126">
        <f t="shared" si="20"/>
        <v>0</v>
      </c>
      <c r="T86" s="126">
        <f t="shared" si="21"/>
        <v>0</v>
      </c>
      <c r="U86" s="126">
        <f t="shared" si="22"/>
        <v>0</v>
      </c>
      <c r="V86" s="126">
        <f t="shared" si="23"/>
        <v>0</v>
      </c>
      <c r="W86" s="126">
        <f t="shared" si="24"/>
        <v>0</v>
      </c>
      <c r="X86" s="102">
        <f t="shared" si="25"/>
        <v>-1</v>
      </c>
    </row>
    <row r="87" spans="2:24">
      <c r="B87" s="96" t="s">
        <v>13</v>
      </c>
      <c r="C87" s="97" t="str">
        <f>VLOOKUP(B87,'Balancete Ano'!A$5:E$656,3,0)</f>
        <v>Depósitos à ordem</v>
      </c>
      <c r="D87" s="98" t="s">
        <v>1247</v>
      </c>
      <c r="E87" s="98" t="s">
        <v>1252</v>
      </c>
      <c r="F87" s="98" t="s">
        <v>1251</v>
      </c>
      <c r="G87" s="99">
        <f>W87</f>
        <v>0</v>
      </c>
      <c r="H87" s="100"/>
      <c r="I87" s="127"/>
      <c r="M87" s="126">
        <f>VLOOKUP(B87,'Balancete ano anterior'!A$5:E$656,4,0)</f>
        <v>0</v>
      </c>
      <c r="N87" s="126">
        <f>VLOOKUP(B87,'Balancete ano anterior'!A$5:E$656,5,0)</f>
        <v>0</v>
      </c>
      <c r="O87" s="126">
        <f t="shared" si="18"/>
        <v>0</v>
      </c>
      <c r="P87" s="126">
        <f>VLOOKUP(B87,'Balancete Ano'!A$5:E$656,4,0)</f>
        <v>0</v>
      </c>
      <c r="Q87" s="126">
        <f>VLOOKUP(B87,'Balancete Ano'!A$5:E$656,5,0)</f>
        <v>0</v>
      </c>
      <c r="R87" s="126">
        <f t="shared" si="19"/>
        <v>0</v>
      </c>
      <c r="S87" s="126">
        <f t="shared" si="20"/>
        <v>0</v>
      </c>
      <c r="T87" s="126">
        <f t="shared" si="21"/>
        <v>0</v>
      </c>
      <c r="U87" s="126">
        <f t="shared" si="22"/>
        <v>0</v>
      </c>
      <c r="V87" s="126">
        <f t="shared" si="23"/>
        <v>0</v>
      </c>
      <c r="W87" s="126">
        <f t="shared" si="24"/>
        <v>0</v>
      </c>
      <c r="X87" s="102">
        <f t="shared" si="25"/>
        <v>1</v>
      </c>
    </row>
    <row r="88" spans="2:24">
      <c r="B88" s="96" t="s">
        <v>13</v>
      </c>
      <c r="C88" s="97" t="str">
        <f>VLOOKUP(B88,'Balancete Ano'!A$5:E$656,3,0)</f>
        <v>Depósitos à ordem</v>
      </c>
      <c r="D88" s="98" t="s">
        <v>1247</v>
      </c>
      <c r="E88" s="98" t="s">
        <v>1252</v>
      </c>
      <c r="F88" s="98" t="s">
        <v>1250</v>
      </c>
      <c r="G88" s="99">
        <f>W88</f>
        <v>0</v>
      </c>
      <c r="H88" s="100"/>
      <c r="I88" s="125" t="b">
        <f>IF((G87-G88)&lt;0,-(G87-G88))</f>
        <v>0</v>
      </c>
      <c r="M88" s="126">
        <f>VLOOKUP(B88,'Balancete ano anterior'!A$5:E$656,4,0)</f>
        <v>0</v>
      </c>
      <c r="N88" s="126">
        <f>VLOOKUP(B88,'Balancete ano anterior'!A$5:E$656,5,0)</f>
        <v>0</v>
      </c>
      <c r="O88" s="126">
        <f t="shared" si="18"/>
        <v>0</v>
      </c>
      <c r="P88" s="126">
        <f>VLOOKUP(B88,'Balancete Ano'!A$5:E$656,4,0)</f>
        <v>0</v>
      </c>
      <c r="Q88" s="126">
        <f>VLOOKUP(B88,'Balancete Ano'!A$5:E$656,5,0)</f>
        <v>0</v>
      </c>
      <c r="R88" s="126">
        <f t="shared" si="19"/>
        <v>0</v>
      </c>
      <c r="S88" s="126">
        <f t="shared" si="20"/>
        <v>0</v>
      </c>
      <c r="T88" s="126">
        <f t="shared" si="21"/>
        <v>0</v>
      </c>
      <c r="U88" s="126">
        <f t="shared" si="22"/>
        <v>0</v>
      </c>
      <c r="V88" s="126">
        <f t="shared" si="23"/>
        <v>0</v>
      </c>
      <c r="W88" s="126">
        <f t="shared" si="24"/>
        <v>0</v>
      </c>
      <c r="X88" s="102">
        <f t="shared" si="25"/>
        <v>1</v>
      </c>
    </row>
    <row r="89" spans="2:24">
      <c r="B89" s="96" t="s">
        <v>217</v>
      </c>
      <c r="C89" s="97" t="str">
        <f>VLOOKUP(B89,'Balancete Ano'!A$5:E$656,3,0)</f>
        <v>Empréstimos concedidos – empresa – mãe</v>
      </c>
      <c r="D89" s="98" t="s">
        <v>1248</v>
      </c>
      <c r="E89" s="98" t="s">
        <v>1253</v>
      </c>
      <c r="F89" s="98" t="s">
        <v>1249</v>
      </c>
      <c r="G89" s="99">
        <f>W89</f>
        <v>0</v>
      </c>
      <c r="H89" s="100"/>
      <c r="I89" s="101">
        <f>G89+H89</f>
        <v>0</v>
      </c>
      <c r="M89" s="126">
        <f>VLOOKUP(B89,'Balancete ano anterior'!A$5:E$656,4,0)</f>
        <v>0</v>
      </c>
      <c r="N89" s="126">
        <f>VLOOKUP(B89,'Balancete ano anterior'!A$5:E$656,5,0)</f>
        <v>0</v>
      </c>
      <c r="O89" s="126">
        <f t="shared" si="18"/>
        <v>0</v>
      </c>
      <c r="P89" s="126">
        <f>VLOOKUP(B89,'Balancete Ano'!A$5:E$656,4,0)</f>
        <v>0</v>
      </c>
      <c r="Q89" s="126">
        <f>VLOOKUP(B89,'Balancete Ano'!A$5:E$656,5,0)</f>
        <v>0</v>
      </c>
      <c r="R89" s="126">
        <f t="shared" si="19"/>
        <v>0</v>
      </c>
      <c r="S89" s="126">
        <f t="shared" si="20"/>
        <v>0</v>
      </c>
      <c r="T89" s="126">
        <f t="shared" si="21"/>
        <v>0</v>
      </c>
      <c r="U89" s="126">
        <f t="shared" si="22"/>
        <v>0</v>
      </c>
      <c r="V89" s="126">
        <f t="shared" si="23"/>
        <v>0</v>
      </c>
      <c r="W89" s="126">
        <f t="shared" si="24"/>
        <v>0</v>
      </c>
      <c r="X89" s="102">
        <f t="shared" si="25"/>
        <v>-1</v>
      </c>
    </row>
    <row r="90" spans="2:24">
      <c r="B90" s="96"/>
      <c r="C90" s="115"/>
      <c r="D90" s="98"/>
      <c r="E90" s="98"/>
      <c r="F90" s="98"/>
      <c r="G90" s="99"/>
      <c r="H90" s="109"/>
      <c r="I90" s="101">
        <f>G90+H90</f>
        <v>0</v>
      </c>
      <c r="M90" s="126" t="e">
        <f>VLOOKUP(B90,'Balancete ano anterior'!A$5:E$656,4,0)</f>
        <v>#N/A</v>
      </c>
      <c r="N90" s="126" t="e">
        <f>VLOOKUP(B90,'Balancete ano anterior'!A$5:E$656,5,0)</f>
        <v>#N/A</v>
      </c>
      <c r="O90" s="126" t="e">
        <f t="shared" si="18"/>
        <v>#N/A</v>
      </c>
      <c r="P90" s="126" t="e">
        <f>VLOOKUP(B90,'Balancete Ano'!A$5:E$656,4,0)</f>
        <v>#N/A</v>
      </c>
      <c r="Q90" s="126" t="e">
        <f>VLOOKUP(B90,'Balancete Ano'!A$5:E$656,5,0)</f>
        <v>#N/A</v>
      </c>
      <c r="R90" s="126" t="e">
        <f t="shared" si="19"/>
        <v>#N/A</v>
      </c>
      <c r="S90" s="126" t="e">
        <f t="shared" si="20"/>
        <v>#N/A</v>
      </c>
      <c r="T90" s="126">
        <f t="shared" si="21"/>
        <v>0</v>
      </c>
      <c r="U90" s="126">
        <f t="shared" si="22"/>
        <v>0</v>
      </c>
      <c r="V90" s="126">
        <f t="shared" si="23"/>
        <v>0</v>
      </c>
      <c r="W90" s="126">
        <f t="shared" si="24"/>
        <v>0</v>
      </c>
      <c r="X90" s="102">
        <f t="shared" si="25"/>
        <v>1</v>
      </c>
    </row>
    <row r="91" spans="2:24">
      <c r="B91" s="128"/>
      <c r="C91" s="54"/>
      <c r="D91" s="54"/>
      <c r="E91" s="54"/>
      <c r="F91" s="54"/>
      <c r="G91" s="111"/>
      <c r="H91" s="112" t="s">
        <v>1254</v>
      </c>
      <c r="I91" s="117">
        <f>SUM(I86:I90)</f>
        <v>0</v>
      </c>
      <c r="M91" s="126" t="e">
        <f>VLOOKUP(B91,'Balancete ano anterior'!A$5:E$656,4,0)</f>
        <v>#N/A</v>
      </c>
      <c r="N91" s="126" t="e">
        <f>VLOOKUP(B91,'Balancete ano anterior'!A$5:E$656,5,0)</f>
        <v>#N/A</v>
      </c>
      <c r="O91" s="126" t="e">
        <f t="shared" si="18"/>
        <v>#N/A</v>
      </c>
      <c r="P91" s="126" t="e">
        <f>VLOOKUP(B91,'Balancete Ano'!A$5:E$656,4,0)</f>
        <v>#N/A</v>
      </c>
      <c r="Q91" s="126" t="e">
        <f>VLOOKUP(B91,'Balancete Ano'!A$5:E$656,5,0)</f>
        <v>#N/A</v>
      </c>
      <c r="R91" s="126" t="e">
        <f t="shared" si="19"/>
        <v>#N/A</v>
      </c>
      <c r="S91" s="126" t="e">
        <f t="shared" si="20"/>
        <v>#N/A</v>
      </c>
      <c r="T91" s="126">
        <f t="shared" si="21"/>
        <v>0</v>
      </c>
      <c r="U91" s="126">
        <f t="shared" si="22"/>
        <v>0</v>
      </c>
      <c r="V91" s="126">
        <f t="shared" si="23"/>
        <v>0</v>
      </c>
      <c r="W91" s="126">
        <f t="shared" si="24"/>
        <v>0</v>
      </c>
      <c r="X91" s="102">
        <f t="shared" si="25"/>
        <v>1</v>
      </c>
    </row>
    <row r="92" spans="2:24">
      <c r="B92" s="119"/>
      <c r="G92" s="28"/>
      <c r="H92" s="28"/>
      <c r="I92" s="28"/>
      <c r="M92" s="126" t="e">
        <f>VLOOKUP(B92,'Balancete ano anterior'!A$5:E$656,4,0)</f>
        <v>#N/A</v>
      </c>
      <c r="N92" s="126" t="e">
        <f>VLOOKUP(B92,'Balancete ano anterior'!A$5:E$656,5,0)</f>
        <v>#N/A</v>
      </c>
      <c r="O92" s="126" t="e">
        <f t="shared" si="18"/>
        <v>#N/A</v>
      </c>
      <c r="P92" s="126" t="e">
        <f>VLOOKUP(B92,'Balancete Ano'!A$5:E$656,4,0)</f>
        <v>#N/A</v>
      </c>
      <c r="Q92" s="126" t="e">
        <f>VLOOKUP(B92,'Balancete Ano'!A$5:E$656,5,0)</f>
        <v>#N/A</v>
      </c>
      <c r="R92" s="126" t="e">
        <f t="shared" si="19"/>
        <v>#N/A</v>
      </c>
      <c r="S92" s="126" t="e">
        <f t="shared" si="20"/>
        <v>#N/A</v>
      </c>
      <c r="T92" s="126">
        <f t="shared" si="21"/>
        <v>0</v>
      </c>
      <c r="U92" s="126">
        <f t="shared" si="22"/>
        <v>0</v>
      </c>
      <c r="V92" s="126">
        <f t="shared" si="23"/>
        <v>0</v>
      </c>
      <c r="W92" s="126">
        <f t="shared" si="24"/>
        <v>0</v>
      </c>
      <c r="X92" s="102">
        <f t="shared" si="25"/>
        <v>1</v>
      </c>
    </row>
    <row r="93" spans="2:24">
      <c r="B93" s="119"/>
      <c r="G93" s="28"/>
      <c r="H93" s="28"/>
      <c r="I93" s="28"/>
      <c r="M93" s="126" t="e">
        <f>VLOOKUP(B93,'Balancete ano anterior'!A$5:E$656,4,0)</f>
        <v>#N/A</v>
      </c>
      <c r="N93" s="126" t="e">
        <f>VLOOKUP(B93,'Balancete ano anterior'!A$5:E$656,5,0)</f>
        <v>#N/A</v>
      </c>
      <c r="O93" s="126" t="e">
        <f t="shared" si="18"/>
        <v>#N/A</v>
      </c>
      <c r="P93" s="126" t="e">
        <f>VLOOKUP(B93,'Balancete Ano'!A$5:E$656,4,0)</f>
        <v>#N/A</v>
      </c>
      <c r="Q93" s="126" t="e">
        <f>VLOOKUP(B93,'Balancete Ano'!A$5:E$656,5,0)</f>
        <v>#N/A</v>
      </c>
      <c r="R93" s="126" t="e">
        <f t="shared" si="19"/>
        <v>#N/A</v>
      </c>
      <c r="S93" s="126" t="e">
        <f t="shared" si="20"/>
        <v>#N/A</v>
      </c>
      <c r="T93" s="126">
        <f t="shared" si="21"/>
        <v>0</v>
      </c>
      <c r="U93" s="126">
        <f t="shared" si="22"/>
        <v>0</v>
      </c>
      <c r="V93" s="126">
        <f t="shared" si="23"/>
        <v>0</v>
      </c>
      <c r="W93" s="126">
        <f t="shared" si="24"/>
        <v>0</v>
      </c>
      <c r="X93" s="102">
        <f t="shared" si="25"/>
        <v>1</v>
      </c>
    </row>
    <row r="94" spans="2:24">
      <c r="B94" s="307" t="s">
        <v>1262</v>
      </c>
      <c r="C94" s="307"/>
      <c r="D94" s="307"/>
      <c r="E94" s="307"/>
      <c r="F94" s="307"/>
      <c r="G94" s="28"/>
      <c r="H94" s="28"/>
      <c r="I94" s="28"/>
      <c r="M94" s="126" t="e">
        <f>VLOOKUP(B94,'Balancete ano anterior'!A$5:E$656,4,0)</f>
        <v>#N/A</v>
      </c>
      <c r="N94" s="126" t="e">
        <f>VLOOKUP(B94,'Balancete ano anterior'!A$5:E$656,5,0)</f>
        <v>#N/A</v>
      </c>
      <c r="O94" s="126" t="e">
        <f t="shared" si="18"/>
        <v>#N/A</v>
      </c>
      <c r="P94" s="126" t="e">
        <f>VLOOKUP(B94,'Balancete Ano'!A$5:E$656,4,0)</f>
        <v>#N/A</v>
      </c>
      <c r="Q94" s="126" t="e">
        <f>VLOOKUP(B94,'Balancete Ano'!A$5:E$656,5,0)</f>
        <v>#N/A</v>
      </c>
      <c r="R94" s="126" t="e">
        <f t="shared" si="19"/>
        <v>#N/A</v>
      </c>
      <c r="S94" s="126" t="e">
        <f t="shared" si="20"/>
        <v>#N/A</v>
      </c>
      <c r="T94" s="126">
        <f t="shared" si="21"/>
        <v>0</v>
      </c>
      <c r="U94" s="126">
        <f t="shared" si="22"/>
        <v>0</v>
      </c>
      <c r="V94" s="126">
        <f t="shared" si="23"/>
        <v>0</v>
      </c>
      <c r="W94" s="126">
        <f t="shared" si="24"/>
        <v>0</v>
      </c>
      <c r="X94" s="102">
        <f t="shared" si="25"/>
        <v>1</v>
      </c>
    </row>
    <row r="95" spans="2:24">
      <c r="B95" s="119"/>
      <c r="G95" s="28"/>
      <c r="H95" s="28"/>
      <c r="I95" s="28"/>
      <c r="M95" s="126" t="e">
        <f>VLOOKUP(B95,'Balancete ano anterior'!A$5:E$656,4,0)</f>
        <v>#N/A</v>
      </c>
      <c r="N95" s="126" t="e">
        <f>VLOOKUP(B95,'Balancete ano anterior'!A$5:E$656,5,0)</f>
        <v>#N/A</v>
      </c>
      <c r="O95" s="126" t="e">
        <f t="shared" si="18"/>
        <v>#N/A</v>
      </c>
      <c r="P95" s="126" t="e">
        <f>VLOOKUP(B95,'Balancete Ano'!A$5:E$656,4,0)</f>
        <v>#N/A</v>
      </c>
      <c r="Q95" s="126" t="e">
        <f>VLOOKUP(B95,'Balancete Ano'!A$5:E$656,5,0)</f>
        <v>#N/A</v>
      </c>
      <c r="R95" s="126" t="e">
        <f t="shared" si="19"/>
        <v>#N/A</v>
      </c>
      <c r="S95" s="126" t="e">
        <f t="shared" si="20"/>
        <v>#N/A</v>
      </c>
      <c r="T95" s="126">
        <f t="shared" si="21"/>
        <v>0</v>
      </c>
      <c r="U95" s="126">
        <f t="shared" si="22"/>
        <v>0</v>
      </c>
      <c r="V95" s="126">
        <f t="shared" si="23"/>
        <v>0</v>
      </c>
      <c r="W95" s="126">
        <f t="shared" si="24"/>
        <v>0</v>
      </c>
      <c r="X95" s="102">
        <f t="shared" si="25"/>
        <v>1</v>
      </c>
    </row>
    <row r="96" spans="2:24">
      <c r="B96" s="124" t="s">
        <v>5</v>
      </c>
      <c r="C96" s="92" t="s">
        <v>6</v>
      </c>
      <c r="D96" s="92" t="s">
        <v>1240</v>
      </c>
      <c r="E96" s="92" t="s">
        <v>1241</v>
      </c>
      <c r="F96" s="92" t="s">
        <v>1242</v>
      </c>
      <c r="G96" s="93" t="s">
        <v>1243</v>
      </c>
      <c r="H96" s="93" t="s">
        <v>1244</v>
      </c>
      <c r="I96" s="93" t="s">
        <v>1245</v>
      </c>
      <c r="M96" s="126" t="e">
        <f>VLOOKUP(B96,'Balancete ano anterior'!A$5:E$656,4,0)</f>
        <v>#N/A</v>
      </c>
      <c r="N96" s="126" t="e">
        <f>VLOOKUP(B96,'Balancete ano anterior'!A$5:E$656,5,0)</f>
        <v>#N/A</v>
      </c>
      <c r="O96" s="126" t="e">
        <f t="shared" si="18"/>
        <v>#N/A</v>
      </c>
      <c r="P96" s="126" t="e">
        <f>VLOOKUP(B96,'Balancete Ano'!A$5:E$656,4,0)</f>
        <v>#N/A</v>
      </c>
      <c r="Q96" s="126" t="e">
        <f>VLOOKUP(B96,'Balancete Ano'!A$5:E$656,5,0)</f>
        <v>#N/A</v>
      </c>
      <c r="R96" s="126" t="e">
        <f t="shared" si="19"/>
        <v>#N/A</v>
      </c>
      <c r="S96" s="126" t="e">
        <f t="shared" si="20"/>
        <v>#N/A</v>
      </c>
      <c r="T96" s="126">
        <f t="shared" si="21"/>
        <v>0</v>
      </c>
      <c r="U96" s="126">
        <f t="shared" si="22"/>
        <v>0</v>
      </c>
      <c r="V96" s="126">
        <f t="shared" si="23"/>
        <v>0</v>
      </c>
      <c r="W96" s="126">
        <f t="shared" si="24"/>
        <v>0</v>
      </c>
      <c r="X96" s="102">
        <f t="shared" si="25"/>
        <v>1</v>
      </c>
    </row>
    <row r="97" spans="2:24">
      <c r="B97" s="119"/>
      <c r="G97" s="28"/>
      <c r="H97" s="28"/>
      <c r="I97" s="28"/>
      <c r="M97" s="126" t="e">
        <f>VLOOKUP(B97,'Balancete ano anterior'!A$5:E$656,4,0)</f>
        <v>#N/A</v>
      </c>
      <c r="N97" s="126" t="e">
        <f>VLOOKUP(B97,'Balancete ano anterior'!A$5:E$656,5,0)</f>
        <v>#N/A</v>
      </c>
      <c r="O97" s="126" t="e">
        <f t="shared" si="18"/>
        <v>#N/A</v>
      </c>
      <c r="P97" s="126" t="e">
        <f>VLOOKUP(B97,'Balancete Ano'!A$5:E$656,4,0)</f>
        <v>#N/A</v>
      </c>
      <c r="Q97" s="126" t="e">
        <f>VLOOKUP(B97,'Balancete Ano'!A$5:E$656,5,0)</f>
        <v>#N/A</v>
      </c>
      <c r="R97" s="126" t="e">
        <f t="shared" si="19"/>
        <v>#N/A</v>
      </c>
      <c r="S97" s="126" t="e">
        <f t="shared" si="20"/>
        <v>#N/A</v>
      </c>
      <c r="T97" s="126">
        <f t="shared" si="21"/>
        <v>0</v>
      </c>
      <c r="U97" s="126">
        <f t="shared" si="22"/>
        <v>0</v>
      </c>
      <c r="V97" s="126">
        <f t="shared" si="23"/>
        <v>0</v>
      </c>
      <c r="W97" s="126">
        <f t="shared" si="24"/>
        <v>0</v>
      </c>
      <c r="X97" s="102">
        <f t="shared" si="25"/>
        <v>1</v>
      </c>
    </row>
    <row r="98" spans="2:24">
      <c r="B98" s="96" t="s">
        <v>864</v>
      </c>
      <c r="C98" s="97" t="str">
        <f>VLOOKUP(B98,'Balancete Ano'!A$5:E$656,3,0)</f>
        <v>Gastos e perdas de financiamento</v>
      </c>
      <c r="D98" s="98" t="s">
        <v>1248</v>
      </c>
      <c r="E98" s="98" t="s">
        <v>1253</v>
      </c>
      <c r="F98" s="98" t="s">
        <v>1251</v>
      </c>
      <c r="G98" s="99">
        <f>W98</f>
        <v>0</v>
      </c>
      <c r="H98" s="100"/>
      <c r="I98" s="101">
        <f t="shared" ref="I98:I104" si="26">G98+H98</f>
        <v>0</v>
      </c>
      <c r="M98" s="126">
        <f>VLOOKUP(B98,'Balancete ano anterior'!A$5:E$656,4,0)</f>
        <v>0</v>
      </c>
      <c r="N98" s="126">
        <f>VLOOKUP(B98,'Balancete ano anterior'!A$5:E$656,5,0)</f>
        <v>0</v>
      </c>
      <c r="O98" s="126">
        <f t="shared" si="18"/>
        <v>0</v>
      </c>
      <c r="P98" s="126">
        <f>VLOOKUP(B98,'Balancete Ano'!A$5:E$656,4,0)</f>
        <v>0</v>
      </c>
      <c r="Q98" s="126">
        <f>VLOOKUP(B98,'Balancete Ano'!A$5:E$656,5,0)</f>
        <v>0</v>
      </c>
      <c r="R98" s="126">
        <f t="shared" si="19"/>
        <v>0</v>
      </c>
      <c r="S98" s="126">
        <f t="shared" si="20"/>
        <v>0</v>
      </c>
      <c r="T98" s="126">
        <f t="shared" si="21"/>
        <v>0</v>
      </c>
      <c r="U98" s="126">
        <f t="shared" si="22"/>
        <v>0</v>
      </c>
      <c r="V98" s="126">
        <f t="shared" si="23"/>
        <v>0</v>
      </c>
      <c r="W98" s="126">
        <f t="shared" si="24"/>
        <v>0</v>
      </c>
      <c r="X98" s="102">
        <f t="shared" si="25"/>
        <v>-1</v>
      </c>
    </row>
    <row r="99" spans="2:24">
      <c r="B99" s="96" t="s">
        <v>258</v>
      </c>
      <c r="C99" s="97" t="str">
        <f>VLOOKUP(B99,'Balancete Ano'!A$5:E$656,3,0)</f>
        <v>Juros a liquidar</v>
      </c>
      <c r="D99" s="98" t="s">
        <v>1248</v>
      </c>
      <c r="E99" s="98" t="s">
        <v>1253</v>
      </c>
      <c r="F99" s="98" t="s">
        <v>1249</v>
      </c>
      <c r="G99" s="99">
        <f>W99</f>
        <v>0</v>
      </c>
      <c r="H99" s="100"/>
      <c r="I99" s="101">
        <f t="shared" si="26"/>
        <v>0</v>
      </c>
      <c r="M99" s="126">
        <f>VLOOKUP(B99,'Balancete ano anterior'!A$5:E$656,4,0)</f>
        <v>0</v>
      </c>
      <c r="N99" s="126">
        <f>VLOOKUP(B99,'Balancete ano anterior'!A$5:E$656,5,0)</f>
        <v>0</v>
      </c>
      <c r="O99" s="126">
        <f t="shared" si="18"/>
        <v>0</v>
      </c>
      <c r="P99" s="126">
        <f>VLOOKUP(B99,'Balancete Ano'!A$5:E$656,4,0)</f>
        <v>0</v>
      </c>
      <c r="Q99" s="126">
        <f>VLOOKUP(B99,'Balancete Ano'!A$5:E$656,5,0)</f>
        <v>0</v>
      </c>
      <c r="R99" s="126">
        <f t="shared" si="19"/>
        <v>0</v>
      </c>
      <c r="S99" s="126">
        <f t="shared" si="20"/>
        <v>0</v>
      </c>
      <c r="T99" s="126">
        <f t="shared" si="21"/>
        <v>0</v>
      </c>
      <c r="U99" s="126">
        <f t="shared" si="22"/>
        <v>0</v>
      </c>
      <c r="V99" s="126">
        <f t="shared" si="23"/>
        <v>0</v>
      </c>
      <c r="W99" s="126">
        <f t="shared" si="24"/>
        <v>0</v>
      </c>
      <c r="X99" s="102">
        <f t="shared" si="25"/>
        <v>-1</v>
      </c>
    </row>
    <row r="100" spans="2:24">
      <c r="B100" s="96"/>
      <c r="C100" s="115"/>
      <c r="D100" s="98"/>
      <c r="E100" s="98"/>
      <c r="F100" s="98"/>
      <c r="G100" s="99"/>
      <c r="H100" s="109"/>
      <c r="I100" s="101">
        <f t="shared" si="26"/>
        <v>0</v>
      </c>
      <c r="M100" s="126" t="e">
        <f>VLOOKUP(B100,'Balancete ano anterior'!A$5:E$656,4,0)</f>
        <v>#N/A</v>
      </c>
      <c r="N100" s="126" t="e">
        <f>VLOOKUP(B100,'Balancete ano anterior'!A$5:E$656,5,0)</f>
        <v>#N/A</v>
      </c>
      <c r="O100" s="126" t="e">
        <f t="shared" si="18"/>
        <v>#N/A</v>
      </c>
      <c r="P100" s="126" t="e">
        <f>VLOOKUP(B100,'Balancete Ano'!A$5:E$656,4,0)</f>
        <v>#N/A</v>
      </c>
      <c r="Q100" s="126" t="e">
        <f>VLOOKUP(B100,'Balancete Ano'!A$5:E$656,5,0)</f>
        <v>#N/A</v>
      </c>
      <c r="R100" s="126" t="e">
        <f t="shared" si="19"/>
        <v>#N/A</v>
      </c>
      <c r="S100" s="126" t="e">
        <f t="shared" si="20"/>
        <v>#N/A</v>
      </c>
      <c r="T100" s="126">
        <f t="shared" si="21"/>
        <v>0</v>
      </c>
      <c r="U100" s="126">
        <f t="shared" si="22"/>
        <v>0</v>
      </c>
      <c r="V100" s="126">
        <f t="shared" si="23"/>
        <v>0</v>
      </c>
      <c r="W100" s="126">
        <f t="shared" si="24"/>
        <v>0</v>
      </c>
      <c r="X100" s="102">
        <f t="shared" si="25"/>
        <v>1</v>
      </c>
    </row>
    <row r="101" spans="2:24">
      <c r="B101" s="96"/>
      <c r="C101" s="115"/>
      <c r="D101" s="98"/>
      <c r="E101" s="98"/>
      <c r="F101" s="98"/>
      <c r="G101" s="99"/>
      <c r="H101" s="109"/>
      <c r="I101" s="101">
        <f t="shared" si="26"/>
        <v>0</v>
      </c>
      <c r="M101" s="126" t="e">
        <f>VLOOKUP(B101,'Balancete ano anterior'!A$5:E$656,4,0)</f>
        <v>#N/A</v>
      </c>
      <c r="N101" s="126" t="e">
        <f>VLOOKUP(B101,'Balancete ano anterior'!A$5:E$656,5,0)</f>
        <v>#N/A</v>
      </c>
      <c r="O101" s="126" t="e">
        <f t="shared" si="18"/>
        <v>#N/A</v>
      </c>
      <c r="P101" s="126" t="e">
        <f>VLOOKUP(B101,'Balancete Ano'!A$5:E$656,4,0)</f>
        <v>#N/A</v>
      </c>
      <c r="Q101" s="126" t="e">
        <f>VLOOKUP(B101,'Balancete Ano'!A$5:E$656,5,0)</f>
        <v>#N/A</v>
      </c>
      <c r="R101" s="126" t="e">
        <f t="shared" si="19"/>
        <v>#N/A</v>
      </c>
      <c r="S101" s="126" t="e">
        <f t="shared" si="20"/>
        <v>#N/A</v>
      </c>
      <c r="T101" s="126">
        <f t="shared" si="21"/>
        <v>0</v>
      </c>
      <c r="U101" s="126">
        <f t="shared" si="22"/>
        <v>0</v>
      </c>
      <c r="V101" s="126">
        <f t="shared" si="23"/>
        <v>0</v>
      </c>
      <c r="W101" s="126">
        <f t="shared" si="24"/>
        <v>0</v>
      </c>
      <c r="X101" s="102">
        <f t="shared" si="25"/>
        <v>1</v>
      </c>
    </row>
    <row r="102" spans="2:24">
      <c r="B102" s="96"/>
      <c r="C102" s="115"/>
      <c r="D102" s="98"/>
      <c r="E102" s="98"/>
      <c r="F102" s="98"/>
      <c r="G102" s="99"/>
      <c r="H102" s="109"/>
      <c r="I102" s="101">
        <f t="shared" si="26"/>
        <v>0</v>
      </c>
      <c r="M102" s="126" t="e">
        <f>VLOOKUP(B102,'Balancete ano anterior'!A$5:E$656,4,0)</f>
        <v>#N/A</v>
      </c>
      <c r="N102" s="126" t="e">
        <f>VLOOKUP(B102,'Balancete ano anterior'!A$5:E$656,5,0)</f>
        <v>#N/A</v>
      </c>
      <c r="O102" s="126" t="e">
        <f t="shared" si="18"/>
        <v>#N/A</v>
      </c>
      <c r="P102" s="126" t="e">
        <f>VLOOKUP(B102,'Balancete Ano'!A$5:E$656,4,0)</f>
        <v>#N/A</v>
      </c>
      <c r="Q102" s="126" t="e">
        <f>VLOOKUP(B102,'Balancete Ano'!A$5:E$656,5,0)</f>
        <v>#N/A</v>
      </c>
      <c r="R102" s="126" t="e">
        <f t="shared" si="19"/>
        <v>#N/A</v>
      </c>
      <c r="S102" s="126" t="e">
        <f t="shared" si="20"/>
        <v>#N/A</v>
      </c>
      <c r="T102" s="126">
        <f t="shared" si="21"/>
        <v>0</v>
      </c>
      <c r="U102" s="126">
        <f t="shared" si="22"/>
        <v>0</v>
      </c>
      <c r="V102" s="126">
        <f t="shared" si="23"/>
        <v>0</v>
      </c>
      <c r="W102" s="126">
        <f t="shared" si="24"/>
        <v>0</v>
      </c>
      <c r="X102" s="102">
        <f t="shared" si="25"/>
        <v>1</v>
      </c>
    </row>
    <row r="103" spans="2:24">
      <c r="B103" s="96"/>
      <c r="C103" s="115"/>
      <c r="D103" s="98"/>
      <c r="E103" s="98"/>
      <c r="F103" s="98"/>
      <c r="G103" s="99"/>
      <c r="H103" s="109"/>
      <c r="I103" s="101">
        <f t="shared" si="26"/>
        <v>0</v>
      </c>
      <c r="M103" s="126" t="e">
        <f>VLOOKUP(B103,'Balancete ano anterior'!A$5:E$656,4,0)</f>
        <v>#N/A</v>
      </c>
      <c r="N103" s="126" t="e">
        <f>VLOOKUP(B103,'Balancete ano anterior'!A$5:E$656,5,0)</f>
        <v>#N/A</v>
      </c>
      <c r="O103" s="126" t="e">
        <f t="shared" si="18"/>
        <v>#N/A</v>
      </c>
      <c r="P103" s="126" t="e">
        <f>VLOOKUP(B103,'Balancete Ano'!A$5:E$656,4,0)</f>
        <v>#N/A</v>
      </c>
      <c r="Q103" s="126" t="e">
        <f>VLOOKUP(B103,'Balancete Ano'!A$5:E$656,5,0)</f>
        <v>#N/A</v>
      </c>
      <c r="R103" s="126" t="e">
        <f t="shared" si="19"/>
        <v>#N/A</v>
      </c>
      <c r="S103" s="126" t="e">
        <f t="shared" si="20"/>
        <v>#N/A</v>
      </c>
      <c r="T103" s="126">
        <f t="shared" si="21"/>
        <v>0</v>
      </c>
      <c r="U103" s="126">
        <f t="shared" si="22"/>
        <v>0</v>
      </c>
      <c r="V103" s="126">
        <f t="shared" si="23"/>
        <v>0</v>
      </c>
      <c r="W103" s="126">
        <f t="shared" si="24"/>
        <v>0</v>
      </c>
      <c r="X103" s="102">
        <f t="shared" si="25"/>
        <v>1</v>
      </c>
    </row>
    <row r="104" spans="2:24">
      <c r="B104" s="96"/>
      <c r="C104" s="115"/>
      <c r="D104" s="98"/>
      <c r="E104" s="98"/>
      <c r="F104" s="98"/>
      <c r="G104" s="99"/>
      <c r="H104" s="109"/>
      <c r="I104" s="101">
        <f t="shared" si="26"/>
        <v>0</v>
      </c>
      <c r="M104" s="126" t="e">
        <f>VLOOKUP(B104,'Balancete ano anterior'!A$5:E$656,4,0)</f>
        <v>#N/A</v>
      </c>
      <c r="N104" s="126" t="e">
        <f>VLOOKUP(B104,'Balancete ano anterior'!A$5:E$656,5,0)</f>
        <v>#N/A</v>
      </c>
      <c r="O104" s="126" t="e">
        <f t="shared" si="18"/>
        <v>#N/A</v>
      </c>
      <c r="P104" s="126" t="e">
        <f>VLOOKUP(B104,'Balancete Ano'!A$5:E$656,4,0)</f>
        <v>#N/A</v>
      </c>
      <c r="Q104" s="126" t="e">
        <f>VLOOKUP(B104,'Balancete Ano'!A$5:E$656,5,0)</f>
        <v>#N/A</v>
      </c>
      <c r="R104" s="126" t="e">
        <f t="shared" si="19"/>
        <v>#N/A</v>
      </c>
      <c r="S104" s="126" t="e">
        <f t="shared" si="20"/>
        <v>#N/A</v>
      </c>
      <c r="T104" s="126">
        <f t="shared" si="21"/>
        <v>0</v>
      </c>
      <c r="U104" s="126">
        <f t="shared" si="22"/>
        <v>0</v>
      </c>
      <c r="V104" s="126">
        <f t="shared" si="23"/>
        <v>0</v>
      </c>
      <c r="W104" s="126">
        <f t="shared" si="24"/>
        <v>0</v>
      </c>
      <c r="X104" s="102">
        <f t="shared" si="25"/>
        <v>1</v>
      </c>
    </row>
    <row r="105" spans="2:24">
      <c r="B105" s="128"/>
      <c r="C105" s="54"/>
      <c r="D105" s="54"/>
      <c r="E105" s="54"/>
      <c r="F105" s="54"/>
      <c r="G105" s="111"/>
      <c r="H105" s="112" t="s">
        <v>1254</v>
      </c>
      <c r="I105" s="117">
        <f>SUM(I98:I104)</f>
        <v>0</v>
      </c>
      <c r="M105" s="126" t="e">
        <f>VLOOKUP(B105,'Balancete ano anterior'!A$5:E$656,4,0)</f>
        <v>#N/A</v>
      </c>
      <c r="N105" s="126" t="e">
        <f>VLOOKUP(B105,'Balancete ano anterior'!A$5:E$656,5,0)</f>
        <v>#N/A</v>
      </c>
      <c r="O105" s="126" t="e">
        <f t="shared" si="18"/>
        <v>#N/A</v>
      </c>
      <c r="P105" s="126" t="e">
        <f>VLOOKUP(B105,'Balancete Ano'!A$5:E$656,4,0)</f>
        <v>#N/A</v>
      </c>
      <c r="Q105" s="126" t="e">
        <f>VLOOKUP(B105,'Balancete Ano'!A$5:E$656,5,0)</f>
        <v>#N/A</v>
      </c>
      <c r="R105" s="126" t="e">
        <f t="shared" si="19"/>
        <v>#N/A</v>
      </c>
      <c r="S105" s="126" t="e">
        <f t="shared" si="20"/>
        <v>#N/A</v>
      </c>
      <c r="T105" s="126">
        <f t="shared" si="21"/>
        <v>0</v>
      </c>
      <c r="U105" s="126">
        <f t="shared" si="22"/>
        <v>0</v>
      </c>
      <c r="V105" s="126">
        <f t="shared" si="23"/>
        <v>0</v>
      </c>
      <c r="W105" s="126">
        <f t="shared" si="24"/>
        <v>0</v>
      </c>
      <c r="X105" s="102">
        <f t="shared" si="25"/>
        <v>1</v>
      </c>
    </row>
    <row r="106" spans="2:24">
      <c r="B106" s="119"/>
      <c r="G106" s="28"/>
      <c r="H106" s="28"/>
      <c r="I106" s="28"/>
      <c r="M106" s="126" t="e">
        <f>VLOOKUP(B106,'Balancete ano anterior'!A$5:E$656,4,0)</f>
        <v>#N/A</v>
      </c>
      <c r="N106" s="126" t="e">
        <f>VLOOKUP(B106,'Balancete ano anterior'!A$5:E$656,5,0)</f>
        <v>#N/A</v>
      </c>
      <c r="O106" s="126" t="e">
        <f t="shared" si="18"/>
        <v>#N/A</v>
      </c>
      <c r="P106" s="126" t="e">
        <f>VLOOKUP(B106,'Balancete Ano'!A$5:E$656,4,0)</f>
        <v>#N/A</v>
      </c>
      <c r="Q106" s="126" t="e">
        <f>VLOOKUP(B106,'Balancete Ano'!A$5:E$656,5,0)</f>
        <v>#N/A</v>
      </c>
      <c r="R106" s="126" t="e">
        <f t="shared" si="19"/>
        <v>#N/A</v>
      </c>
      <c r="S106" s="126" t="e">
        <f t="shared" si="20"/>
        <v>#N/A</v>
      </c>
      <c r="T106" s="126">
        <f t="shared" si="21"/>
        <v>0</v>
      </c>
      <c r="U106" s="126">
        <f t="shared" si="22"/>
        <v>0</v>
      </c>
      <c r="V106" s="126">
        <f t="shared" si="23"/>
        <v>0</v>
      </c>
      <c r="W106" s="126">
        <f t="shared" si="24"/>
        <v>0</v>
      </c>
      <c r="X106" s="102">
        <f t="shared" si="25"/>
        <v>1</v>
      </c>
    </row>
    <row r="107" spans="2:24">
      <c r="B107" s="307" t="s">
        <v>1189</v>
      </c>
      <c r="C107" s="307"/>
      <c r="D107" s="307"/>
      <c r="E107" s="307"/>
      <c r="F107" s="307"/>
      <c r="G107" s="28"/>
      <c r="H107" s="28"/>
      <c r="I107" s="28"/>
      <c r="M107" s="126" t="e">
        <f>VLOOKUP(B107,'Balancete ano anterior'!A$5:E$656,4,0)</f>
        <v>#N/A</v>
      </c>
      <c r="N107" s="126" t="e">
        <f>VLOOKUP(B107,'Balancete ano anterior'!A$5:E$656,5,0)</f>
        <v>#N/A</v>
      </c>
      <c r="O107" s="126" t="e">
        <f t="shared" si="18"/>
        <v>#N/A</v>
      </c>
      <c r="P107" s="126" t="e">
        <f>VLOOKUP(B107,'Balancete Ano'!A$5:E$656,4,0)</f>
        <v>#N/A</v>
      </c>
      <c r="Q107" s="126" t="e">
        <f>VLOOKUP(B107,'Balancete Ano'!A$5:E$656,5,0)</f>
        <v>#N/A</v>
      </c>
      <c r="R107" s="126" t="e">
        <f t="shared" si="19"/>
        <v>#N/A</v>
      </c>
      <c r="S107" s="126" t="e">
        <f t="shared" si="20"/>
        <v>#N/A</v>
      </c>
      <c r="T107" s="126">
        <f t="shared" si="21"/>
        <v>0</v>
      </c>
      <c r="U107" s="126">
        <f t="shared" si="22"/>
        <v>0</v>
      </c>
      <c r="V107" s="126">
        <f t="shared" si="23"/>
        <v>0</v>
      </c>
      <c r="W107" s="126">
        <f t="shared" si="24"/>
        <v>0</v>
      </c>
      <c r="X107" s="102">
        <f t="shared" si="25"/>
        <v>1</v>
      </c>
    </row>
    <row r="108" spans="2:24">
      <c r="B108" s="119"/>
      <c r="G108" s="28"/>
      <c r="H108" s="28"/>
      <c r="I108" s="28"/>
      <c r="M108" s="126" t="e">
        <f>VLOOKUP(B108,'Balancete ano anterior'!A$5:E$656,4,0)</f>
        <v>#N/A</v>
      </c>
      <c r="N108" s="126" t="e">
        <f>VLOOKUP(B108,'Balancete ano anterior'!A$5:E$656,5,0)</f>
        <v>#N/A</v>
      </c>
      <c r="O108" s="126" t="e">
        <f t="shared" si="18"/>
        <v>#N/A</v>
      </c>
      <c r="P108" s="126" t="e">
        <f>VLOOKUP(B108,'Balancete Ano'!A$5:E$656,4,0)</f>
        <v>#N/A</v>
      </c>
      <c r="Q108" s="126" t="e">
        <f>VLOOKUP(B108,'Balancete Ano'!A$5:E$656,5,0)</f>
        <v>#N/A</v>
      </c>
      <c r="R108" s="126" t="e">
        <f t="shared" si="19"/>
        <v>#N/A</v>
      </c>
      <c r="S108" s="126" t="e">
        <f t="shared" si="20"/>
        <v>#N/A</v>
      </c>
      <c r="T108" s="126">
        <f t="shared" si="21"/>
        <v>0</v>
      </c>
      <c r="U108" s="126">
        <f t="shared" si="22"/>
        <v>0</v>
      </c>
      <c r="V108" s="126">
        <f t="shared" si="23"/>
        <v>0</v>
      </c>
      <c r="W108" s="126">
        <f t="shared" si="24"/>
        <v>0</v>
      </c>
      <c r="X108" s="102">
        <f t="shared" si="25"/>
        <v>1</v>
      </c>
    </row>
    <row r="109" spans="2:24">
      <c r="B109" s="124" t="s">
        <v>5</v>
      </c>
      <c r="C109" s="92" t="s">
        <v>6</v>
      </c>
      <c r="D109" s="92" t="s">
        <v>1240</v>
      </c>
      <c r="E109" s="92" t="s">
        <v>1241</v>
      </c>
      <c r="F109" s="92" t="s">
        <v>1242</v>
      </c>
      <c r="G109" s="93" t="s">
        <v>1243</v>
      </c>
      <c r="H109" s="93" t="s">
        <v>1244</v>
      </c>
      <c r="I109" s="93" t="s">
        <v>1245</v>
      </c>
      <c r="M109" s="126" t="e">
        <f>VLOOKUP(B109,'Balancete ano anterior'!A$5:E$656,4,0)</f>
        <v>#N/A</v>
      </c>
      <c r="N109" s="126" t="e">
        <f>VLOOKUP(B109,'Balancete ano anterior'!A$5:E$656,5,0)</f>
        <v>#N/A</v>
      </c>
      <c r="O109" s="126" t="e">
        <f t="shared" si="18"/>
        <v>#N/A</v>
      </c>
      <c r="P109" s="126" t="e">
        <f>VLOOKUP(B109,'Balancete Ano'!A$5:E$656,4,0)</f>
        <v>#N/A</v>
      </c>
      <c r="Q109" s="126" t="e">
        <f>VLOOKUP(B109,'Balancete Ano'!A$5:E$656,5,0)</f>
        <v>#N/A</v>
      </c>
      <c r="R109" s="126" t="e">
        <f t="shared" si="19"/>
        <v>#N/A</v>
      </c>
      <c r="S109" s="126" t="e">
        <f t="shared" si="20"/>
        <v>#N/A</v>
      </c>
      <c r="T109" s="126">
        <f t="shared" si="21"/>
        <v>0</v>
      </c>
      <c r="U109" s="126">
        <f t="shared" si="22"/>
        <v>0</v>
      </c>
      <c r="V109" s="126">
        <f t="shared" si="23"/>
        <v>0</v>
      </c>
      <c r="W109" s="126">
        <f t="shared" si="24"/>
        <v>0</v>
      </c>
      <c r="X109" s="102">
        <f t="shared" si="25"/>
        <v>1</v>
      </c>
    </row>
    <row r="110" spans="2:24">
      <c r="B110" s="119"/>
      <c r="G110" s="28"/>
      <c r="H110" s="28"/>
      <c r="I110" s="28"/>
      <c r="M110" s="126" t="e">
        <f>VLOOKUP(B110,'Balancete ano anterior'!A$5:E$656,4,0)</f>
        <v>#N/A</v>
      </c>
      <c r="N110" s="126" t="e">
        <f>VLOOKUP(B110,'Balancete ano anterior'!A$5:E$656,5,0)</f>
        <v>#N/A</v>
      </c>
      <c r="O110" s="126" t="e">
        <f t="shared" si="18"/>
        <v>#N/A</v>
      </c>
      <c r="P110" s="126" t="e">
        <f>VLOOKUP(B110,'Balancete Ano'!A$5:E$656,4,0)</f>
        <v>#N/A</v>
      </c>
      <c r="Q110" s="126" t="e">
        <f>VLOOKUP(B110,'Balancete Ano'!A$5:E$656,5,0)</f>
        <v>#N/A</v>
      </c>
      <c r="R110" s="126" t="e">
        <f t="shared" si="19"/>
        <v>#N/A</v>
      </c>
      <c r="S110" s="126" t="e">
        <f t="shared" si="20"/>
        <v>#N/A</v>
      </c>
      <c r="T110" s="126">
        <f t="shared" si="21"/>
        <v>0</v>
      </c>
      <c r="U110" s="126">
        <f t="shared" si="22"/>
        <v>0</v>
      </c>
      <c r="V110" s="126">
        <f t="shared" si="23"/>
        <v>0</v>
      </c>
      <c r="W110" s="126">
        <f t="shared" si="24"/>
        <v>0</v>
      </c>
      <c r="X110" s="102">
        <f t="shared" si="25"/>
        <v>1</v>
      </c>
    </row>
    <row r="111" spans="2:24">
      <c r="B111" s="103" t="s">
        <v>1204</v>
      </c>
      <c r="C111" s="104" t="str">
        <f>VLOOKUP(B111,EXTRA!$B$10:$D$49,2,0)</f>
        <v>Pagamento de Dividendos</v>
      </c>
      <c r="D111" s="105"/>
      <c r="E111" s="106" t="s">
        <v>1252</v>
      </c>
      <c r="F111" s="105"/>
      <c r="G111" s="131">
        <f>VLOOKUP(B111,EXTRA!$B$10:$D$49,3,0)*X111</f>
        <v>0</v>
      </c>
      <c r="H111" s="132"/>
      <c r="I111" s="101">
        <f>G111+H111</f>
        <v>0</v>
      </c>
      <c r="M111" s="126" t="e">
        <f>VLOOKUP(B111,'Balancete ano anterior'!A$5:E$656,4,0)</f>
        <v>#N/A</v>
      </c>
      <c r="N111" s="126" t="e">
        <f>VLOOKUP(B111,'Balancete ano anterior'!A$5:E$656,5,0)</f>
        <v>#N/A</v>
      </c>
      <c r="O111" s="126" t="e">
        <f t="shared" ref="O111:O141" si="27">-(M111-N111)</f>
        <v>#N/A</v>
      </c>
      <c r="P111" s="126" t="e">
        <f>VLOOKUP(B111,'Balancete Ano'!A$5:E$656,4,0)</f>
        <v>#N/A</v>
      </c>
      <c r="Q111" s="126" t="e">
        <f>VLOOKUP(B111,'Balancete Ano'!A$5:E$656,5,0)</f>
        <v>#N/A</v>
      </c>
      <c r="R111" s="126" t="e">
        <f t="shared" ref="R111:R141" si="28">-(P111-Q111)</f>
        <v>#N/A</v>
      </c>
      <c r="S111" s="126" t="e">
        <f t="shared" ref="S111:S141" si="29">R111-O111</f>
        <v>#N/A</v>
      </c>
      <c r="T111" s="126">
        <f t="shared" ref="T111:T141" si="30">IF(AND(F111="I",D111="SD"),M111,IF(AND(F111="I",D111="SC"),N111,IF(AND(F111="I",D111="SL"),O111,0)))</f>
        <v>0</v>
      </c>
      <c r="U111" s="126">
        <f t="shared" ref="U111:U141" si="31">IF(AND(F111="F",D111="SD"),P111,IF(AND(F111="F",D111="SC"),Q111,IF(AND(F111="F",D111="SL"),R111,0)))</f>
        <v>0</v>
      </c>
      <c r="V111" s="126">
        <f t="shared" ref="V111:V141" si="32">IF(AND(F111="V",D111="SL"),S111,0)</f>
        <v>0</v>
      </c>
      <c r="W111" s="126">
        <f t="shared" ref="W111:W141" si="33">SUM(T111:V111)*X111</f>
        <v>0</v>
      </c>
      <c r="X111" s="102">
        <f t="shared" ref="X111:X141" si="34">IF(E111="-",-1,1)</f>
        <v>1</v>
      </c>
    </row>
    <row r="112" spans="2:24">
      <c r="B112" s="96"/>
      <c r="C112" s="115"/>
      <c r="D112" s="98"/>
      <c r="E112" s="98"/>
      <c r="F112" s="98"/>
      <c r="G112" s="99"/>
      <c r="H112" s="109"/>
      <c r="I112" s="101">
        <f>G112+H112</f>
        <v>0</v>
      </c>
      <c r="M112" s="126" t="e">
        <f>VLOOKUP(B112,'Balancete ano anterior'!A$5:E$656,4,0)</f>
        <v>#N/A</v>
      </c>
      <c r="N112" s="126" t="e">
        <f>VLOOKUP(B112,'Balancete ano anterior'!A$5:E$656,5,0)</f>
        <v>#N/A</v>
      </c>
      <c r="O112" s="126" t="e">
        <f t="shared" si="27"/>
        <v>#N/A</v>
      </c>
      <c r="P112" s="126" t="e">
        <f>VLOOKUP(B112,'Balancete Ano'!A$5:E$656,4,0)</f>
        <v>#N/A</v>
      </c>
      <c r="Q112" s="126" t="e">
        <f>VLOOKUP(B112,'Balancete Ano'!A$5:E$656,5,0)</f>
        <v>#N/A</v>
      </c>
      <c r="R112" s="126" t="e">
        <f t="shared" si="28"/>
        <v>#N/A</v>
      </c>
      <c r="S112" s="126" t="e">
        <f t="shared" si="29"/>
        <v>#N/A</v>
      </c>
      <c r="T112" s="126">
        <f t="shared" si="30"/>
        <v>0</v>
      </c>
      <c r="U112" s="126">
        <f t="shared" si="31"/>
        <v>0</v>
      </c>
      <c r="V112" s="126">
        <f t="shared" si="32"/>
        <v>0</v>
      </c>
      <c r="W112" s="126">
        <f t="shared" si="33"/>
        <v>0</v>
      </c>
      <c r="X112" s="102">
        <f t="shared" si="34"/>
        <v>1</v>
      </c>
    </row>
    <row r="113" spans="2:24">
      <c r="B113" s="96"/>
      <c r="C113" s="115"/>
      <c r="D113" s="98"/>
      <c r="E113" s="98"/>
      <c r="F113" s="98"/>
      <c r="G113" s="99"/>
      <c r="H113" s="109"/>
      <c r="I113" s="101">
        <f>G113+H113</f>
        <v>0</v>
      </c>
      <c r="M113" s="126" t="e">
        <f>VLOOKUP(B113,'Balancete ano anterior'!A$5:E$656,4,0)</f>
        <v>#N/A</v>
      </c>
      <c r="N113" s="126" t="e">
        <f>VLOOKUP(B113,'Balancete ano anterior'!A$5:E$656,5,0)</f>
        <v>#N/A</v>
      </c>
      <c r="O113" s="126" t="e">
        <f t="shared" si="27"/>
        <v>#N/A</v>
      </c>
      <c r="P113" s="126" t="e">
        <f>VLOOKUP(B113,'Balancete Ano'!A$5:E$656,4,0)</f>
        <v>#N/A</v>
      </c>
      <c r="Q113" s="126" t="e">
        <f>VLOOKUP(B113,'Balancete Ano'!A$5:E$656,5,0)</f>
        <v>#N/A</v>
      </c>
      <c r="R113" s="126" t="e">
        <f t="shared" si="28"/>
        <v>#N/A</v>
      </c>
      <c r="S113" s="126" t="e">
        <f t="shared" si="29"/>
        <v>#N/A</v>
      </c>
      <c r="T113" s="126">
        <f t="shared" si="30"/>
        <v>0</v>
      </c>
      <c r="U113" s="126">
        <f t="shared" si="31"/>
        <v>0</v>
      </c>
      <c r="V113" s="126">
        <f t="shared" si="32"/>
        <v>0</v>
      </c>
      <c r="W113" s="126">
        <f t="shared" si="33"/>
        <v>0</v>
      </c>
      <c r="X113" s="102">
        <f t="shared" si="34"/>
        <v>1</v>
      </c>
    </row>
    <row r="114" spans="2:24">
      <c r="B114" s="128"/>
      <c r="C114" s="54"/>
      <c r="D114" s="54"/>
      <c r="E114" s="54"/>
      <c r="F114" s="54"/>
      <c r="G114" s="111"/>
      <c r="H114" s="112" t="s">
        <v>1254</v>
      </c>
      <c r="I114" s="117">
        <f>SUM(I111:I113)</f>
        <v>0</v>
      </c>
      <c r="M114" s="126" t="e">
        <f>VLOOKUP(B114,'Balancete ano anterior'!A$5:E$656,4,0)</f>
        <v>#N/A</v>
      </c>
      <c r="N114" s="126" t="e">
        <f>VLOOKUP(B114,'Balancete ano anterior'!A$5:E$656,5,0)</f>
        <v>#N/A</v>
      </c>
      <c r="O114" s="126" t="e">
        <f t="shared" si="27"/>
        <v>#N/A</v>
      </c>
      <c r="P114" s="126" t="e">
        <f>VLOOKUP(B114,'Balancete Ano'!A$5:E$656,4,0)</f>
        <v>#N/A</v>
      </c>
      <c r="Q114" s="126" t="e">
        <f>VLOOKUP(B114,'Balancete Ano'!A$5:E$656,5,0)</f>
        <v>#N/A</v>
      </c>
      <c r="R114" s="126" t="e">
        <f t="shared" si="28"/>
        <v>#N/A</v>
      </c>
      <c r="S114" s="126" t="e">
        <f t="shared" si="29"/>
        <v>#N/A</v>
      </c>
      <c r="T114" s="126">
        <f t="shared" si="30"/>
        <v>0</v>
      </c>
      <c r="U114" s="126">
        <f t="shared" si="31"/>
        <v>0</v>
      </c>
      <c r="V114" s="126">
        <f t="shared" si="32"/>
        <v>0</v>
      </c>
      <c r="W114" s="126">
        <f t="shared" si="33"/>
        <v>0</v>
      </c>
      <c r="X114" s="102">
        <f t="shared" si="34"/>
        <v>1</v>
      </c>
    </row>
    <row r="115" spans="2:24">
      <c r="B115" s="119"/>
      <c r="G115" s="28"/>
      <c r="H115" s="28"/>
      <c r="I115" s="28"/>
      <c r="M115" s="126" t="e">
        <f>VLOOKUP(B115,'Balancete ano anterior'!A$5:E$656,4,0)</f>
        <v>#N/A</v>
      </c>
      <c r="N115" s="126" t="e">
        <f>VLOOKUP(B115,'Balancete ano anterior'!A$5:E$656,5,0)</f>
        <v>#N/A</v>
      </c>
      <c r="O115" s="126" t="e">
        <f t="shared" si="27"/>
        <v>#N/A</v>
      </c>
      <c r="P115" s="126" t="e">
        <f>VLOOKUP(B115,'Balancete Ano'!A$5:E$656,4,0)</f>
        <v>#N/A</v>
      </c>
      <c r="Q115" s="126" t="e">
        <f>VLOOKUP(B115,'Balancete Ano'!A$5:E$656,5,0)</f>
        <v>#N/A</v>
      </c>
      <c r="R115" s="126" t="e">
        <f t="shared" si="28"/>
        <v>#N/A</v>
      </c>
      <c r="S115" s="126" t="e">
        <f t="shared" si="29"/>
        <v>#N/A</v>
      </c>
      <c r="T115" s="126">
        <f t="shared" si="30"/>
        <v>0</v>
      </c>
      <c r="U115" s="126">
        <f t="shared" si="31"/>
        <v>0</v>
      </c>
      <c r="V115" s="126">
        <f t="shared" si="32"/>
        <v>0</v>
      </c>
      <c r="W115" s="126">
        <f t="shared" si="33"/>
        <v>0</v>
      </c>
      <c r="X115" s="102">
        <f t="shared" si="34"/>
        <v>1</v>
      </c>
    </row>
    <row r="116" spans="2:24">
      <c r="B116" s="307" t="s">
        <v>1195</v>
      </c>
      <c r="C116" s="307"/>
      <c r="D116" s="307"/>
      <c r="E116" s="307"/>
      <c r="F116" s="307"/>
      <c r="G116" s="28"/>
      <c r="H116" s="28"/>
      <c r="I116" s="28"/>
      <c r="M116" s="126" t="e">
        <f>VLOOKUP(B116,'Balancete ano anterior'!A$5:E$656,4,0)</f>
        <v>#N/A</v>
      </c>
      <c r="N116" s="126" t="e">
        <f>VLOOKUP(B116,'Balancete ano anterior'!A$5:E$656,5,0)</f>
        <v>#N/A</v>
      </c>
      <c r="O116" s="126" t="e">
        <f t="shared" si="27"/>
        <v>#N/A</v>
      </c>
      <c r="P116" s="126" t="e">
        <f>VLOOKUP(B116,'Balancete Ano'!A$5:E$656,4,0)</f>
        <v>#N/A</v>
      </c>
      <c r="Q116" s="126" t="e">
        <f>VLOOKUP(B116,'Balancete Ano'!A$5:E$656,5,0)</f>
        <v>#N/A</v>
      </c>
      <c r="R116" s="126" t="e">
        <f t="shared" si="28"/>
        <v>#N/A</v>
      </c>
      <c r="S116" s="126" t="e">
        <f t="shared" si="29"/>
        <v>#N/A</v>
      </c>
      <c r="T116" s="126">
        <f t="shared" si="30"/>
        <v>0</v>
      </c>
      <c r="U116" s="126">
        <f t="shared" si="31"/>
        <v>0</v>
      </c>
      <c r="V116" s="126">
        <f t="shared" si="32"/>
        <v>0</v>
      </c>
      <c r="W116" s="126">
        <f t="shared" si="33"/>
        <v>0</v>
      </c>
      <c r="X116" s="102">
        <f t="shared" si="34"/>
        <v>1</v>
      </c>
    </row>
    <row r="117" spans="2:24">
      <c r="B117" s="119"/>
      <c r="G117" s="28"/>
      <c r="H117" s="28"/>
      <c r="I117" s="28"/>
      <c r="M117" s="126" t="e">
        <f>VLOOKUP(B117,'Balancete ano anterior'!A$5:E$656,4,0)</f>
        <v>#N/A</v>
      </c>
      <c r="N117" s="126" t="e">
        <f>VLOOKUP(B117,'Balancete ano anterior'!A$5:E$656,5,0)</f>
        <v>#N/A</v>
      </c>
      <c r="O117" s="126" t="e">
        <f t="shared" si="27"/>
        <v>#N/A</v>
      </c>
      <c r="P117" s="126" t="e">
        <f>VLOOKUP(B117,'Balancete Ano'!A$5:E$656,4,0)</f>
        <v>#N/A</v>
      </c>
      <c r="Q117" s="126" t="e">
        <f>VLOOKUP(B117,'Balancete Ano'!A$5:E$656,5,0)</f>
        <v>#N/A</v>
      </c>
      <c r="R117" s="126" t="e">
        <f t="shared" si="28"/>
        <v>#N/A</v>
      </c>
      <c r="S117" s="126" t="e">
        <f t="shared" si="29"/>
        <v>#N/A</v>
      </c>
      <c r="T117" s="126">
        <f t="shared" si="30"/>
        <v>0</v>
      </c>
      <c r="U117" s="126">
        <f t="shared" si="31"/>
        <v>0</v>
      </c>
      <c r="V117" s="126">
        <f t="shared" si="32"/>
        <v>0</v>
      </c>
      <c r="W117" s="126">
        <f t="shared" si="33"/>
        <v>0</v>
      </c>
      <c r="X117" s="102">
        <f t="shared" si="34"/>
        <v>1</v>
      </c>
    </row>
    <row r="118" spans="2:24">
      <c r="B118" s="124" t="s">
        <v>5</v>
      </c>
      <c r="C118" s="92" t="s">
        <v>6</v>
      </c>
      <c r="D118" s="92" t="s">
        <v>1240</v>
      </c>
      <c r="E118" s="92" t="s">
        <v>1241</v>
      </c>
      <c r="F118" s="92" t="s">
        <v>1242</v>
      </c>
      <c r="G118" s="93" t="s">
        <v>1243</v>
      </c>
      <c r="H118" s="93" t="s">
        <v>1244</v>
      </c>
      <c r="I118" s="93" t="s">
        <v>1245</v>
      </c>
      <c r="M118" s="126" t="e">
        <f>VLOOKUP(B118,'Balancete ano anterior'!A$5:E$656,4,0)</f>
        <v>#N/A</v>
      </c>
      <c r="N118" s="126" t="e">
        <f>VLOOKUP(B118,'Balancete ano anterior'!A$5:E$656,5,0)</f>
        <v>#N/A</v>
      </c>
      <c r="O118" s="126" t="e">
        <f t="shared" si="27"/>
        <v>#N/A</v>
      </c>
      <c r="P118" s="126" t="e">
        <f>VLOOKUP(B118,'Balancete Ano'!A$5:E$656,4,0)</f>
        <v>#N/A</v>
      </c>
      <c r="Q118" s="126" t="e">
        <f>VLOOKUP(B118,'Balancete Ano'!A$5:E$656,5,0)</f>
        <v>#N/A</v>
      </c>
      <c r="R118" s="126" t="e">
        <f t="shared" si="28"/>
        <v>#N/A</v>
      </c>
      <c r="S118" s="126" t="e">
        <f t="shared" si="29"/>
        <v>#N/A</v>
      </c>
      <c r="T118" s="126">
        <f t="shared" si="30"/>
        <v>0</v>
      </c>
      <c r="U118" s="126">
        <f t="shared" si="31"/>
        <v>0</v>
      </c>
      <c r="V118" s="126">
        <f t="shared" si="32"/>
        <v>0</v>
      </c>
      <c r="W118" s="126">
        <f t="shared" si="33"/>
        <v>0</v>
      </c>
      <c r="X118" s="102">
        <f t="shared" si="34"/>
        <v>1</v>
      </c>
    </row>
    <row r="119" spans="2:24">
      <c r="B119" s="119"/>
      <c r="G119" s="28"/>
      <c r="H119" s="28"/>
      <c r="I119" s="28"/>
      <c r="M119" s="126" t="e">
        <f>VLOOKUP(B119,'Balancete ano anterior'!A$5:E$656,4,0)</f>
        <v>#N/A</v>
      </c>
      <c r="N119" s="126" t="e">
        <f>VLOOKUP(B119,'Balancete ano anterior'!A$5:E$656,5,0)</f>
        <v>#N/A</v>
      </c>
      <c r="O119" s="126" t="e">
        <f t="shared" si="27"/>
        <v>#N/A</v>
      </c>
      <c r="P119" s="126" t="e">
        <f>VLOOKUP(B119,'Balancete Ano'!A$5:E$656,4,0)</f>
        <v>#N/A</v>
      </c>
      <c r="Q119" s="126" t="e">
        <f>VLOOKUP(B119,'Balancete Ano'!A$5:E$656,5,0)</f>
        <v>#N/A</v>
      </c>
      <c r="R119" s="126" t="e">
        <f t="shared" si="28"/>
        <v>#N/A</v>
      </c>
      <c r="S119" s="126" t="e">
        <f t="shared" si="29"/>
        <v>#N/A</v>
      </c>
      <c r="T119" s="126">
        <f t="shared" si="30"/>
        <v>0</v>
      </c>
      <c r="U119" s="126">
        <f t="shared" si="31"/>
        <v>0</v>
      </c>
      <c r="V119" s="126">
        <f t="shared" si="32"/>
        <v>0</v>
      </c>
      <c r="W119" s="126">
        <f t="shared" si="33"/>
        <v>0</v>
      </c>
      <c r="X119" s="102">
        <f t="shared" si="34"/>
        <v>1</v>
      </c>
    </row>
    <row r="120" spans="2:24">
      <c r="B120" s="96" t="s">
        <v>582</v>
      </c>
      <c r="C120" s="97" t="str">
        <f>VLOOKUP(B120,'Balancete Ano'!A$5:E$656,3,0)</f>
        <v>Capital</v>
      </c>
      <c r="D120" s="98" t="s">
        <v>1248</v>
      </c>
      <c r="E120" s="98" t="s">
        <v>1253</v>
      </c>
      <c r="F120" s="98" t="s">
        <v>1249</v>
      </c>
      <c r="G120" s="99">
        <f>W120</f>
        <v>0</v>
      </c>
      <c r="H120" s="100"/>
      <c r="I120" s="125" t="b">
        <f>IF(G120&gt;0,W120)</f>
        <v>0</v>
      </c>
      <c r="M120" s="126">
        <f>VLOOKUP(B120,'Balancete ano anterior'!A$5:E$656,4,0)</f>
        <v>0</v>
      </c>
      <c r="N120" s="126">
        <f>VLOOKUP(B120,'Balancete ano anterior'!A$5:E$656,5,0)</f>
        <v>0</v>
      </c>
      <c r="O120" s="126">
        <f t="shared" si="27"/>
        <v>0</v>
      </c>
      <c r="P120" s="126">
        <f>VLOOKUP(B120,'Balancete Ano'!A$5:E$656,4,0)</f>
        <v>0</v>
      </c>
      <c r="Q120" s="126">
        <f>VLOOKUP(B120,'Balancete Ano'!A$5:E$656,5,0)</f>
        <v>0</v>
      </c>
      <c r="R120" s="126">
        <f t="shared" si="28"/>
        <v>0</v>
      </c>
      <c r="S120" s="126">
        <f t="shared" si="29"/>
        <v>0</v>
      </c>
      <c r="T120" s="126">
        <f t="shared" si="30"/>
        <v>0</v>
      </c>
      <c r="U120" s="126">
        <f t="shared" si="31"/>
        <v>0</v>
      </c>
      <c r="V120" s="126">
        <f t="shared" si="32"/>
        <v>0</v>
      </c>
      <c r="W120" s="126">
        <f t="shared" si="33"/>
        <v>0</v>
      </c>
      <c r="X120" s="102">
        <f t="shared" si="34"/>
        <v>-1</v>
      </c>
    </row>
    <row r="121" spans="2:24">
      <c r="B121" s="96" t="s">
        <v>590</v>
      </c>
      <c r="C121" s="97" t="str">
        <f>VLOOKUP(B121,'Balancete Ano'!A$5:E$656,3,0)</f>
        <v>Outros instrumentos de capital próprio</v>
      </c>
      <c r="D121" s="98" t="s">
        <v>1248</v>
      </c>
      <c r="E121" s="98" t="s">
        <v>1253</v>
      </c>
      <c r="F121" s="98" t="s">
        <v>1249</v>
      </c>
      <c r="G121" s="99">
        <f>W121</f>
        <v>0</v>
      </c>
      <c r="H121" s="100"/>
      <c r="I121" s="125" t="b">
        <f>IF(G121&gt;0,W121)</f>
        <v>0</v>
      </c>
      <c r="M121" s="126">
        <f>VLOOKUP(B121,'Balancete ano anterior'!A$5:E$656,4,0)</f>
        <v>0</v>
      </c>
      <c r="N121" s="126">
        <f>VLOOKUP(B121,'Balancete ano anterior'!A$5:E$656,5,0)</f>
        <v>0</v>
      </c>
      <c r="O121" s="126">
        <f t="shared" si="27"/>
        <v>0</v>
      </c>
      <c r="P121" s="126">
        <f>VLOOKUP(B121,'Balancete Ano'!A$5:E$656,4,0)</f>
        <v>0</v>
      </c>
      <c r="Q121" s="126">
        <f>VLOOKUP(B121,'Balancete Ano'!A$5:E$656,5,0)</f>
        <v>0</v>
      </c>
      <c r="R121" s="126">
        <f t="shared" si="28"/>
        <v>0</v>
      </c>
      <c r="S121" s="126">
        <f t="shared" si="29"/>
        <v>0</v>
      </c>
      <c r="T121" s="126">
        <f t="shared" si="30"/>
        <v>0</v>
      </c>
      <c r="U121" s="126">
        <f t="shared" si="31"/>
        <v>0</v>
      </c>
      <c r="V121" s="126">
        <f t="shared" si="32"/>
        <v>0</v>
      </c>
      <c r="W121" s="126">
        <f t="shared" si="33"/>
        <v>0</v>
      </c>
      <c r="X121" s="102">
        <f t="shared" si="34"/>
        <v>-1</v>
      </c>
    </row>
    <row r="122" spans="2:24">
      <c r="B122" s="96" t="s">
        <v>586</v>
      </c>
      <c r="C122" s="97" t="str">
        <f>VLOOKUP(B122,'Balancete Ano'!A$5:E$656,3,0)</f>
        <v>Valor nominal</v>
      </c>
      <c r="D122" s="98" t="s">
        <v>1248</v>
      </c>
      <c r="E122" s="98" t="s">
        <v>1253</v>
      </c>
      <c r="F122" s="98" t="s">
        <v>1249</v>
      </c>
      <c r="G122" s="99">
        <f>W122</f>
        <v>0</v>
      </c>
      <c r="H122" s="100"/>
      <c r="I122" s="125" t="b">
        <f>IF(G122&gt;0,W122)</f>
        <v>0</v>
      </c>
      <c r="M122" s="126">
        <f>VLOOKUP(B122,'Balancete ano anterior'!A$5:E$656,4,0)</f>
        <v>0</v>
      </c>
      <c r="N122" s="126">
        <f>VLOOKUP(B122,'Balancete ano anterior'!A$5:E$656,5,0)</f>
        <v>0</v>
      </c>
      <c r="O122" s="126">
        <f t="shared" si="27"/>
        <v>0</v>
      </c>
      <c r="P122" s="126">
        <f>VLOOKUP(B122,'Balancete Ano'!A$5:E$656,4,0)</f>
        <v>0</v>
      </c>
      <c r="Q122" s="126">
        <f>VLOOKUP(B122,'Balancete Ano'!A$5:E$656,5,0)</f>
        <v>0</v>
      </c>
      <c r="R122" s="126">
        <f t="shared" si="28"/>
        <v>0</v>
      </c>
      <c r="S122" s="126">
        <f t="shared" si="29"/>
        <v>0</v>
      </c>
      <c r="T122" s="126">
        <f t="shared" si="30"/>
        <v>0</v>
      </c>
      <c r="U122" s="126">
        <f t="shared" si="31"/>
        <v>0</v>
      </c>
      <c r="V122" s="126">
        <f t="shared" si="32"/>
        <v>0</v>
      </c>
      <c r="W122" s="126">
        <f t="shared" si="33"/>
        <v>0</v>
      </c>
      <c r="X122" s="102">
        <f t="shared" si="34"/>
        <v>-1</v>
      </c>
    </row>
    <row r="123" spans="2:24">
      <c r="B123" s="96" t="s">
        <v>588</v>
      </c>
      <c r="C123" s="97" t="str">
        <f>VLOOKUP(B123,'Balancete Ano'!A$5:E$656,3,0)</f>
        <v>Descontos e prémios</v>
      </c>
      <c r="D123" s="98" t="s">
        <v>1248</v>
      </c>
      <c r="E123" s="98" t="s">
        <v>1253</v>
      </c>
      <c r="F123" s="98" t="s">
        <v>1249</v>
      </c>
      <c r="G123" s="99">
        <f>W123</f>
        <v>0</v>
      </c>
      <c r="H123" s="100"/>
      <c r="I123" s="125" t="b">
        <f>IF(G123&gt;0,W123)</f>
        <v>0</v>
      </c>
      <c r="M123" s="126">
        <f>VLOOKUP(B123,'Balancete ano anterior'!A$5:E$656,4,0)</f>
        <v>0</v>
      </c>
      <c r="N123" s="126">
        <f>VLOOKUP(B123,'Balancete ano anterior'!A$5:E$656,5,0)</f>
        <v>0</v>
      </c>
      <c r="O123" s="126">
        <f t="shared" si="27"/>
        <v>0</v>
      </c>
      <c r="P123" s="126">
        <f>VLOOKUP(B123,'Balancete Ano'!A$5:E$656,4,0)</f>
        <v>0</v>
      </c>
      <c r="Q123" s="126">
        <f>VLOOKUP(B123,'Balancete Ano'!A$5:E$656,5,0)</f>
        <v>0</v>
      </c>
      <c r="R123" s="126">
        <f t="shared" si="28"/>
        <v>0</v>
      </c>
      <c r="S123" s="126">
        <f t="shared" si="29"/>
        <v>0</v>
      </c>
      <c r="T123" s="126">
        <f t="shared" si="30"/>
        <v>0</v>
      </c>
      <c r="U123" s="126">
        <f t="shared" si="31"/>
        <v>0</v>
      </c>
      <c r="V123" s="126">
        <f t="shared" si="32"/>
        <v>0</v>
      </c>
      <c r="W123" s="126">
        <f t="shared" si="33"/>
        <v>0</v>
      </c>
      <c r="X123" s="102">
        <f t="shared" si="34"/>
        <v>-1</v>
      </c>
    </row>
    <row r="124" spans="2:24">
      <c r="B124" s="96"/>
      <c r="C124" s="115"/>
      <c r="D124" s="98"/>
      <c r="E124" s="98"/>
      <c r="F124" s="98"/>
      <c r="G124" s="99"/>
      <c r="H124" s="109"/>
      <c r="I124" s="101">
        <f>G124+H124</f>
        <v>0</v>
      </c>
      <c r="M124" s="126" t="e">
        <f>VLOOKUP(B124,'Balancete ano anterior'!A$5:E$656,4,0)</f>
        <v>#N/A</v>
      </c>
      <c r="N124" s="126" t="e">
        <f>VLOOKUP(B124,'Balancete ano anterior'!A$5:E$656,5,0)</f>
        <v>#N/A</v>
      </c>
      <c r="O124" s="126" t="e">
        <f t="shared" si="27"/>
        <v>#N/A</v>
      </c>
      <c r="P124" s="126" t="e">
        <f>VLOOKUP(B124,'Balancete Ano'!A$5:E$656,4,0)</f>
        <v>#N/A</v>
      </c>
      <c r="Q124" s="126" t="e">
        <f>VLOOKUP(B124,'Balancete Ano'!A$5:E$656,5,0)</f>
        <v>#N/A</v>
      </c>
      <c r="R124" s="126" t="e">
        <f t="shared" si="28"/>
        <v>#N/A</v>
      </c>
      <c r="S124" s="126" t="e">
        <f t="shared" si="29"/>
        <v>#N/A</v>
      </c>
      <c r="T124" s="126">
        <f t="shared" si="30"/>
        <v>0</v>
      </c>
      <c r="U124" s="126">
        <f t="shared" si="31"/>
        <v>0</v>
      </c>
      <c r="V124" s="126">
        <f t="shared" si="32"/>
        <v>0</v>
      </c>
      <c r="W124" s="126">
        <f t="shared" si="33"/>
        <v>0</v>
      </c>
      <c r="X124" s="102">
        <f t="shared" si="34"/>
        <v>1</v>
      </c>
    </row>
    <row r="125" spans="2:24">
      <c r="B125" s="96"/>
      <c r="C125" s="115"/>
      <c r="D125" s="98"/>
      <c r="E125" s="98"/>
      <c r="F125" s="98"/>
      <c r="G125" s="99"/>
      <c r="H125" s="109"/>
      <c r="I125" s="101">
        <f>G125+H125</f>
        <v>0</v>
      </c>
      <c r="M125" s="126" t="e">
        <f>VLOOKUP(B125,'Balancete ano anterior'!A$5:E$656,4,0)</f>
        <v>#N/A</v>
      </c>
      <c r="N125" s="126" t="e">
        <f>VLOOKUP(B125,'Balancete ano anterior'!A$5:E$656,5,0)</f>
        <v>#N/A</v>
      </c>
      <c r="O125" s="126" t="e">
        <f t="shared" si="27"/>
        <v>#N/A</v>
      </c>
      <c r="P125" s="126" t="e">
        <f>VLOOKUP(B125,'Balancete Ano'!A$5:E$656,4,0)</f>
        <v>#N/A</v>
      </c>
      <c r="Q125" s="126" t="e">
        <f>VLOOKUP(B125,'Balancete Ano'!A$5:E$656,5,0)</f>
        <v>#N/A</v>
      </c>
      <c r="R125" s="126" t="e">
        <f t="shared" si="28"/>
        <v>#N/A</v>
      </c>
      <c r="S125" s="126" t="e">
        <f t="shared" si="29"/>
        <v>#N/A</v>
      </c>
      <c r="T125" s="126">
        <f t="shared" si="30"/>
        <v>0</v>
      </c>
      <c r="U125" s="126">
        <f t="shared" si="31"/>
        <v>0</v>
      </c>
      <c r="V125" s="126">
        <f t="shared" si="32"/>
        <v>0</v>
      </c>
      <c r="W125" s="126">
        <f t="shared" si="33"/>
        <v>0</v>
      </c>
      <c r="X125" s="102">
        <f t="shared" si="34"/>
        <v>1</v>
      </c>
    </row>
    <row r="126" spans="2:24">
      <c r="B126" s="128"/>
      <c r="C126" s="54"/>
      <c r="D126" s="54"/>
      <c r="E126" s="54"/>
      <c r="F126" s="54"/>
      <c r="G126" s="111"/>
      <c r="H126" s="112" t="s">
        <v>1254</v>
      </c>
      <c r="I126" s="117">
        <f>SUM(I120:I125)</f>
        <v>0</v>
      </c>
      <c r="M126" s="126" t="e">
        <f>VLOOKUP(B126,'Balancete ano anterior'!A$5:E$656,4,0)</f>
        <v>#N/A</v>
      </c>
      <c r="N126" s="126" t="e">
        <f>VLOOKUP(B126,'Balancete ano anterior'!A$5:E$656,5,0)</f>
        <v>#N/A</v>
      </c>
      <c r="O126" s="126" t="e">
        <f t="shared" si="27"/>
        <v>#N/A</v>
      </c>
      <c r="P126" s="126" t="e">
        <f>VLOOKUP(B126,'Balancete Ano'!A$5:E$656,4,0)</f>
        <v>#N/A</v>
      </c>
      <c r="Q126" s="126" t="e">
        <f>VLOOKUP(B126,'Balancete Ano'!A$5:E$656,5,0)</f>
        <v>#N/A</v>
      </c>
      <c r="R126" s="126" t="e">
        <f t="shared" si="28"/>
        <v>#N/A</v>
      </c>
      <c r="S126" s="126" t="e">
        <f t="shared" si="29"/>
        <v>#N/A</v>
      </c>
      <c r="T126" s="126">
        <f t="shared" si="30"/>
        <v>0</v>
      </c>
      <c r="U126" s="126">
        <f t="shared" si="31"/>
        <v>0</v>
      </c>
      <c r="V126" s="126">
        <f t="shared" si="32"/>
        <v>0</v>
      </c>
      <c r="W126" s="126">
        <f t="shared" si="33"/>
        <v>0</v>
      </c>
      <c r="X126" s="102">
        <f t="shared" si="34"/>
        <v>1</v>
      </c>
    </row>
    <row r="127" spans="2:24">
      <c r="B127" s="119"/>
      <c r="G127" s="28"/>
      <c r="H127" s="28"/>
      <c r="I127" s="28"/>
      <c r="M127" s="126" t="e">
        <f>VLOOKUP(B127,'Balancete ano anterior'!A$5:E$656,4,0)</f>
        <v>#N/A</v>
      </c>
      <c r="N127" s="126" t="e">
        <f>VLOOKUP(B127,'Balancete ano anterior'!A$5:E$656,5,0)</f>
        <v>#N/A</v>
      </c>
      <c r="O127" s="126" t="e">
        <f t="shared" si="27"/>
        <v>#N/A</v>
      </c>
      <c r="P127" s="126" t="e">
        <f>VLOOKUP(B127,'Balancete Ano'!A$5:E$656,4,0)</f>
        <v>#N/A</v>
      </c>
      <c r="Q127" s="126" t="e">
        <f>VLOOKUP(B127,'Balancete Ano'!A$5:E$656,5,0)</f>
        <v>#N/A</v>
      </c>
      <c r="R127" s="126" t="e">
        <f t="shared" si="28"/>
        <v>#N/A</v>
      </c>
      <c r="S127" s="126" t="e">
        <f t="shared" si="29"/>
        <v>#N/A</v>
      </c>
      <c r="T127" s="126">
        <f t="shared" si="30"/>
        <v>0</v>
      </c>
      <c r="U127" s="126">
        <f t="shared" si="31"/>
        <v>0</v>
      </c>
      <c r="V127" s="126">
        <f t="shared" si="32"/>
        <v>0</v>
      </c>
      <c r="W127" s="126">
        <f t="shared" si="33"/>
        <v>0</v>
      </c>
      <c r="X127" s="102">
        <f t="shared" si="34"/>
        <v>1</v>
      </c>
    </row>
    <row r="128" spans="2:24">
      <c r="B128" s="307" t="s">
        <v>1193</v>
      </c>
      <c r="C128" s="307"/>
      <c r="D128" s="307"/>
      <c r="E128" s="307"/>
      <c r="F128" s="307"/>
      <c r="G128" s="28"/>
      <c r="H128" s="28"/>
      <c r="I128" s="28"/>
      <c r="M128" s="126" t="e">
        <f>VLOOKUP(B128,'Balancete ano anterior'!A$5:E$656,4,0)</f>
        <v>#N/A</v>
      </c>
      <c r="N128" s="126" t="e">
        <f>VLOOKUP(B128,'Balancete ano anterior'!A$5:E$656,5,0)</f>
        <v>#N/A</v>
      </c>
      <c r="O128" s="126" t="e">
        <f t="shared" si="27"/>
        <v>#N/A</v>
      </c>
      <c r="P128" s="126" t="e">
        <f>VLOOKUP(B128,'Balancete Ano'!A$5:E$656,4,0)</f>
        <v>#N/A</v>
      </c>
      <c r="Q128" s="126" t="e">
        <f>VLOOKUP(B128,'Balancete Ano'!A$5:E$656,5,0)</f>
        <v>#N/A</v>
      </c>
      <c r="R128" s="126" t="e">
        <f t="shared" si="28"/>
        <v>#N/A</v>
      </c>
      <c r="S128" s="126" t="e">
        <f t="shared" si="29"/>
        <v>#N/A</v>
      </c>
      <c r="T128" s="126">
        <f t="shared" si="30"/>
        <v>0</v>
      </c>
      <c r="U128" s="126">
        <f t="shared" si="31"/>
        <v>0</v>
      </c>
      <c r="V128" s="126">
        <f t="shared" si="32"/>
        <v>0</v>
      </c>
      <c r="W128" s="126">
        <f t="shared" si="33"/>
        <v>0</v>
      </c>
      <c r="X128" s="102">
        <f t="shared" si="34"/>
        <v>1</v>
      </c>
    </row>
    <row r="129" spans="2:24">
      <c r="B129" s="119"/>
      <c r="G129" s="28"/>
      <c r="H129" s="28"/>
      <c r="I129" s="28"/>
      <c r="M129" s="126" t="e">
        <f>VLOOKUP(B129,'Balancete ano anterior'!A$5:E$656,4,0)</f>
        <v>#N/A</v>
      </c>
      <c r="N129" s="126" t="e">
        <f>VLOOKUP(B129,'Balancete ano anterior'!A$5:E$656,5,0)</f>
        <v>#N/A</v>
      </c>
      <c r="O129" s="126" t="e">
        <f t="shared" si="27"/>
        <v>#N/A</v>
      </c>
      <c r="P129" s="126" t="e">
        <f>VLOOKUP(B129,'Balancete Ano'!A$5:E$656,4,0)</f>
        <v>#N/A</v>
      </c>
      <c r="Q129" s="126" t="e">
        <f>VLOOKUP(B129,'Balancete Ano'!A$5:E$656,5,0)</f>
        <v>#N/A</v>
      </c>
      <c r="R129" s="126" t="e">
        <f t="shared" si="28"/>
        <v>#N/A</v>
      </c>
      <c r="S129" s="126" t="e">
        <f t="shared" si="29"/>
        <v>#N/A</v>
      </c>
      <c r="T129" s="126">
        <f t="shared" si="30"/>
        <v>0</v>
      </c>
      <c r="U129" s="126">
        <f t="shared" si="31"/>
        <v>0</v>
      </c>
      <c r="V129" s="126">
        <f t="shared" si="32"/>
        <v>0</v>
      </c>
      <c r="W129" s="126">
        <f t="shared" si="33"/>
        <v>0</v>
      </c>
      <c r="X129" s="102">
        <f t="shared" si="34"/>
        <v>1</v>
      </c>
    </row>
    <row r="130" spans="2:24">
      <c r="B130" s="124" t="s">
        <v>5</v>
      </c>
      <c r="C130" s="92" t="s">
        <v>6</v>
      </c>
      <c r="D130" s="92" t="s">
        <v>1240</v>
      </c>
      <c r="E130" s="92" t="s">
        <v>1241</v>
      </c>
      <c r="F130" s="92" t="s">
        <v>1242</v>
      </c>
      <c r="G130" s="93" t="s">
        <v>1243</v>
      </c>
      <c r="H130" s="93" t="s">
        <v>1244</v>
      </c>
      <c r="I130" s="93" t="s">
        <v>1245</v>
      </c>
      <c r="M130" s="126" t="e">
        <f>VLOOKUP(B130,'Balancete ano anterior'!A$5:E$656,4,0)</f>
        <v>#N/A</v>
      </c>
      <c r="N130" s="126" t="e">
        <f>VLOOKUP(B130,'Balancete ano anterior'!A$5:E$656,5,0)</f>
        <v>#N/A</v>
      </c>
      <c r="O130" s="126" t="e">
        <f t="shared" si="27"/>
        <v>#N/A</v>
      </c>
      <c r="P130" s="126" t="e">
        <f>VLOOKUP(B130,'Balancete Ano'!A$5:E$656,4,0)</f>
        <v>#N/A</v>
      </c>
      <c r="Q130" s="126" t="e">
        <f>VLOOKUP(B130,'Balancete Ano'!A$5:E$656,5,0)</f>
        <v>#N/A</v>
      </c>
      <c r="R130" s="126" t="e">
        <f t="shared" si="28"/>
        <v>#N/A</v>
      </c>
      <c r="S130" s="126" t="e">
        <f t="shared" si="29"/>
        <v>#N/A</v>
      </c>
      <c r="T130" s="126">
        <f t="shared" si="30"/>
        <v>0</v>
      </c>
      <c r="U130" s="126">
        <f t="shared" si="31"/>
        <v>0</v>
      </c>
      <c r="V130" s="126">
        <f t="shared" si="32"/>
        <v>0</v>
      </c>
      <c r="W130" s="126">
        <f t="shared" si="33"/>
        <v>0</v>
      </c>
      <c r="X130" s="102">
        <f t="shared" si="34"/>
        <v>1</v>
      </c>
    </row>
    <row r="131" spans="2:24">
      <c r="B131" s="119"/>
      <c r="G131" s="28"/>
      <c r="H131" s="28"/>
      <c r="I131" s="28"/>
      <c r="M131" s="126" t="e">
        <f>VLOOKUP(B131,'Balancete ano anterior'!A$5:E$656,4,0)</f>
        <v>#N/A</v>
      </c>
      <c r="N131" s="126" t="e">
        <f>VLOOKUP(B131,'Balancete ano anterior'!A$5:E$656,5,0)</f>
        <v>#N/A</v>
      </c>
      <c r="O131" s="126" t="e">
        <f t="shared" si="27"/>
        <v>#N/A</v>
      </c>
      <c r="P131" s="126" t="e">
        <f>VLOOKUP(B131,'Balancete Ano'!A$5:E$656,4,0)</f>
        <v>#N/A</v>
      </c>
      <c r="Q131" s="126" t="e">
        <f>VLOOKUP(B131,'Balancete Ano'!A$5:E$656,5,0)</f>
        <v>#N/A</v>
      </c>
      <c r="R131" s="126" t="e">
        <f t="shared" si="28"/>
        <v>#N/A</v>
      </c>
      <c r="S131" s="126" t="e">
        <f t="shared" si="29"/>
        <v>#N/A</v>
      </c>
      <c r="T131" s="126">
        <f t="shared" si="30"/>
        <v>0</v>
      </c>
      <c r="U131" s="126">
        <f t="shared" si="31"/>
        <v>0</v>
      </c>
      <c r="V131" s="126">
        <f t="shared" si="32"/>
        <v>0</v>
      </c>
      <c r="W131" s="126">
        <f t="shared" si="33"/>
        <v>0</v>
      </c>
      <c r="X131" s="102">
        <f t="shared" si="34"/>
        <v>1</v>
      </c>
    </row>
    <row r="132" spans="2:24">
      <c r="B132" s="96" t="s">
        <v>859</v>
      </c>
      <c r="C132" s="97" t="str">
        <f>VLOOKUP(B132,'Balancete Ano'!A$5:E$656,3,0)</f>
        <v>Perdas em instrumentos financeiros</v>
      </c>
      <c r="D132" s="98" t="s">
        <v>1248</v>
      </c>
      <c r="E132" s="98" t="s">
        <v>1253</v>
      </c>
      <c r="F132" s="98" t="s">
        <v>1251</v>
      </c>
      <c r="G132" s="99">
        <f>W132</f>
        <v>0</v>
      </c>
      <c r="H132" s="100"/>
      <c r="I132" s="101">
        <f t="shared" ref="I132:I140" si="35">G132+H132</f>
        <v>0</v>
      </c>
      <c r="M132" s="126">
        <f>VLOOKUP(B132,'Balancete ano anterior'!A$5:E$656,4,0)</f>
        <v>0</v>
      </c>
      <c r="N132" s="126">
        <f>VLOOKUP(B132,'Balancete ano anterior'!A$5:E$656,5,0)</f>
        <v>0</v>
      </c>
      <c r="O132" s="126">
        <f t="shared" si="27"/>
        <v>0</v>
      </c>
      <c r="P132" s="126">
        <f>VLOOKUP(B132,'Balancete Ano'!A$5:E$656,4,0)</f>
        <v>0</v>
      </c>
      <c r="Q132" s="126">
        <f>VLOOKUP(B132,'Balancete Ano'!A$5:E$656,5,0)</f>
        <v>0</v>
      </c>
      <c r="R132" s="126">
        <f t="shared" si="28"/>
        <v>0</v>
      </c>
      <c r="S132" s="126">
        <f t="shared" si="29"/>
        <v>0</v>
      </c>
      <c r="T132" s="126">
        <f t="shared" si="30"/>
        <v>0</v>
      </c>
      <c r="U132" s="126">
        <f t="shared" si="31"/>
        <v>0</v>
      </c>
      <c r="V132" s="126">
        <f t="shared" si="32"/>
        <v>0</v>
      </c>
      <c r="W132" s="126">
        <f t="shared" si="33"/>
        <v>0</v>
      </c>
      <c r="X132" s="102">
        <f t="shared" si="34"/>
        <v>-1</v>
      </c>
    </row>
    <row r="133" spans="2:24">
      <c r="B133" s="96"/>
      <c r="C133" s="115"/>
      <c r="D133" s="98"/>
      <c r="E133" s="98"/>
      <c r="F133" s="98"/>
      <c r="G133" s="99"/>
      <c r="H133" s="109"/>
      <c r="I133" s="101">
        <f t="shared" si="35"/>
        <v>0</v>
      </c>
      <c r="M133" s="126" t="e">
        <f>VLOOKUP(B133,'Balancete ano anterior'!A$5:E$656,4,0)</f>
        <v>#N/A</v>
      </c>
      <c r="N133" s="126" t="e">
        <f>VLOOKUP(B133,'Balancete ano anterior'!A$5:E$656,5,0)</f>
        <v>#N/A</v>
      </c>
      <c r="O133" s="126" t="e">
        <f t="shared" si="27"/>
        <v>#N/A</v>
      </c>
      <c r="P133" s="126" t="e">
        <f>VLOOKUP(B133,'Balancete Ano'!A$5:E$656,4,0)</f>
        <v>#N/A</v>
      </c>
      <c r="Q133" s="126" t="e">
        <f>VLOOKUP(B133,'Balancete Ano'!A$5:E$656,5,0)</f>
        <v>#N/A</v>
      </c>
      <c r="R133" s="126" t="e">
        <f t="shared" si="28"/>
        <v>#N/A</v>
      </c>
      <c r="S133" s="126" t="e">
        <f t="shared" si="29"/>
        <v>#N/A</v>
      </c>
      <c r="T133" s="126">
        <f t="shared" si="30"/>
        <v>0</v>
      </c>
      <c r="U133" s="126">
        <f t="shared" si="31"/>
        <v>0</v>
      </c>
      <c r="V133" s="126">
        <f t="shared" si="32"/>
        <v>0</v>
      </c>
      <c r="W133" s="126">
        <f t="shared" si="33"/>
        <v>0</v>
      </c>
      <c r="X133" s="102">
        <f t="shared" si="34"/>
        <v>1</v>
      </c>
    </row>
    <row r="134" spans="2:24">
      <c r="B134" s="96"/>
      <c r="C134" s="115"/>
      <c r="D134" s="98"/>
      <c r="E134" s="98"/>
      <c r="F134" s="98"/>
      <c r="G134" s="99"/>
      <c r="H134" s="109"/>
      <c r="I134" s="101">
        <f t="shared" si="35"/>
        <v>0</v>
      </c>
      <c r="M134" s="126" t="e">
        <f>VLOOKUP(B134,'Balancete ano anterior'!A$5:E$656,4,0)</f>
        <v>#N/A</v>
      </c>
      <c r="N134" s="126" t="e">
        <f>VLOOKUP(B134,'Balancete ano anterior'!A$5:E$656,5,0)</f>
        <v>#N/A</v>
      </c>
      <c r="O134" s="126" t="e">
        <f t="shared" si="27"/>
        <v>#N/A</v>
      </c>
      <c r="P134" s="126" t="e">
        <f>VLOOKUP(B134,'Balancete Ano'!A$5:E$656,4,0)</f>
        <v>#N/A</v>
      </c>
      <c r="Q134" s="126" t="e">
        <f>VLOOKUP(B134,'Balancete Ano'!A$5:E$656,5,0)</f>
        <v>#N/A</v>
      </c>
      <c r="R134" s="126" t="e">
        <f t="shared" si="28"/>
        <v>#N/A</v>
      </c>
      <c r="S134" s="126" t="e">
        <f t="shared" si="29"/>
        <v>#N/A</v>
      </c>
      <c r="T134" s="126">
        <f t="shared" si="30"/>
        <v>0</v>
      </c>
      <c r="U134" s="126">
        <f t="shared" si="31"/>
        <v>0</v>
      </c>
      <c r="V134" s="126">
        <f t="shared" si="32"/>
        <v>0</v>
      </c>
      <c r="W134" s="126">
        <f t="shared" si="33"/>
        <v>0</v>
      </c>
      <c r="X134" s="102">
        <f t="shared" si="34"/>
        <v>1</v>
      </c>
    </row>
    <row r="135" spans="2:24">
      <c r="B135" s="96"/>
      <c r="C135" s="115"/>
      <c r="D135" s="98"/>
      <c r="E135" s="98"/>
      <c r="F135" s="98"/>
      <c r="G135" s="99"/>
      <c r="H135" s="109"/>
      <c r="I135" s="101">
        <f t="shared" si="35"/>
        <v>0</v>
      </c>
      <c r="M135" s="126" t="e">
        <f>VLOOKUP(B135,'Balancete ano anterior'!A$5:E$656,4,0)</f>
        <v>#N/A</v>
      </c>
      <c r="N135" s="126" t="e">
        <f>VLOOKUP(B135,'Balancete ano anterior'!A$5:E$656,5,0)</f>
        <v>#N/A</v>
      </c>
      <c r="O135" s="126" t="e">
        <f t="shared" si="27"/>
        <v>#N/A</v>
      </c>
      <c r="P135" s="126" t="e">
        <f>VLOOKUP(B135,'Balancete Ano'!A$5:E$656,4,0)</f>
        <v>#N/A</v>
      </c>
      <c r="Q135" s="126" t="e">
        <f>VLOOKUP(B135,'Balancete Ano'!A$5:E$656,5,0)</f>
        <v>#N/A</v>
      </c>
      <c r="R135" s="126" t="e">
        <f t="shared" si="28"/>
        <v>#N/A</v>
      </c>
      <c r="S135" s="126" t="e">
        <f t="shared" si="29"/>
        <v>#N/A</v>
      </c>
      <c r="T135" s="126">
        <f t="shared" si="30"/>
        <v>0</v>
      </c>
      <c r="U135" s="126">
        <f t="shared" si="31"/>
        <v>0</v>
      </c>
      <c r="V135" s="126">
        <f t="shared" si="32"/>
        <v>0</v>
      </c>
      <c r="W135" s="126">
        <f t="shared" si="33"/>
        <v>0</v>
      </c>
      <c r="X135" s="102">
        <f t="shared" si="34"/>
        <v>1</v>
      </c>
    </row>
    <row r="136" spans="2:24">
      <c r="B136" s="96"/>
      <c r="C136" s="115"/>
      <c r="D136" s="98"/>
      <c r="E136" s="98"/>
      <c r="F136" s="98"/>
      <c r="G136" s="99"/>
      <c r="H136" s="109"/>
      <c r="I136" s="101">
        <f t="shared" si="35"/>
        <v>0</v>
      </c>
      <c r="M136" s="126" t="e">
        <f>VLOOKUP(B136,'Balancete ano anterior'!A$5:E$656,4,0)</f>
        <v>#N/A</v>
      </c>
      <c r="N136" s="126" t="e">
        <f>VLOOKUP(B136,'Balancete ano anterior'!A$5:E$656,5,0)</f>
        <v>#N/A</v>
      </c>
      <c r="O136" s="126" t="e">
        <f t="shared" si="27"/>
        <v>#N/A</v>
      </c>
      <c r="P136" s="126" t="e">
        <f>VLOOKUP(B136,'Balancete Ano'!A$5:E$656,4,0)</f>
        <v>#N/A</v>
      </c>
      <c r="Q136" s="126" t="e">
        <f>VLOOKUP(B136,'Balancete Ano'!A$5:E$656,5,0)</f>
        <v>#N/A</v>
      </c>
      <c r="R136" s="126" t="e">
        <f t="shared" si="28"/>
        <v>#N/A</v>
      </c>
      <c r="S136" s="126" t="e">
        <f t="shared" si="29"/>
        <v>#N/A</v>
      </c>
      <c r="T136" s="126">
        <f t="shared" si="30"/>
        <v>0</v>
      </c>
      <c r="U136" s="126">
        <f t="shared" si="31"/>
        <v>0</v>
      </c>
      <c r="V136" s="126">
        <f t="shared" si="32"/>
        <v>0</v>
      </c>
      <c r="W136" s="126">
        <f t="shared" si="33"/>
        <v>0</v>
      </c>
      <c r="X136" s="102">
        <f t="shared" si="34"/>
        <v>1</v>
      </c>
    </row>
    <row r="137" spans="2:24">
      <c r="B137" s="96"/>
      <c r="C137" s="115"/>
      <c r="D137" s="98"/>
      <c r="E137" s="98"/>
      <c r="F137" s="98"/>
      <c r="G137" s="99"/>
      <c r="H137" s="109"/>
      <c r="I137" s="101">
        <f t="shared" si="35"/>
        <v>0</v>
      </c>
      <c r="M137" s="126" t="e">
        <f>VLOOKUP(B137,'Balancete ano anterior'!A$5:E$656,4,0)</f>
        <v>#N/A</v>
      </c>
      <c r="N137" s="126" t="e">
        <f>VLOOKUP(B137,'Balancete ano anterior'!A$5:E$656,5,0)</f>
        <v>#N/A</v>
      </c>
      <c r="O137" s="126" t="e">
        <f t="shared" si="27"/>
        <v>#N/A</v>
      </c>
      <c r="P137" s="126" t="e">
        <f>VLOOKUP(B137,'Balancete Ano'!A$5:E$656,4,0)</f>
        <v>#N/A</v>
      </c>
      <c r="Q137" s="126" t="e">
        <f>VLOOKUP(B137,'Balancete Ano'!A$5:E$656,5,0)</f>
        <v>#N/A</v>
      </c>
      <c r="R137" s="126" t="e">
        <f t="shared" si="28"/>
        <v>#N/A</v>
      </c>
      <c r="S137" s="126" t="e">
        <f t="shared" si="29"/>
        <v>#N/A</v>
      </c>
      <c r="T137" s="126">
        <f t="shared" si="30"/>
        <v>0</v>
      </c>
      <c r="U137" s="126">
        <f t="shared" si="31"/>
        <v>0</v>
      </c>
      <c r="V137" s="126">
        <f t="shared" si="32"/>
        <v>0</v>
      </c>
      <c r="W137" s="126">
        <f t="shared" si="33"/>
        <v>0</v>
      </c>
      <c r="X137" s="102">
        <f t="shared" si="34"/>
        <v>1</v>
      </c>
    </row>
    <row r="138" spans="2:24">
      <c r="B138" s="96"/>
      <c r="C138" s="115"/>
      <c r="D138" s="98"/>
      <c r="E138" s="98"/>
      <c r="F138" s="98"/>
      <c r="G138" s="99"/>
      <c r="H138" s="109"/>
      <c r="I138" s="101">
        <f t="shared" si="35"/>
        <v>0</v>
      </c>
      <c r="M138" s="126" t="e">
        <f>VLOOKUP(B138,'Balancete ano anterior'!A$5:E$656,4,0)</f>
        <v>#N/A</v>
      </c>
      <c r="N138" s="126" t="e">
        <f>VLOOKUP(B138,'Balancete ano anterior'!A$5:E$656,5,0)</f>
        <v>#N/A</v>
      </c>
      <c r="O138" s="126" t="e">
        <f t="shared" si="27"/>
        <v>#N/A</v>
      </c>
      <c r="P138" s="126" t="e">
        <f>VLOOKUP(B138,'Balancete Ano'!A$5:E$656,4,0)</f>
        <v>#N/A</v>
      </c>
      <c r="Q138" s="126" t="e">
        <f>VLOOKUP(B138,'Balancete Ano'!A$5:E$656,5,0)</f>
        <v>#N/A</v>
      </c>
      <c r="R138" s="126" t="e">
        <f t="shared" si="28"/>
        <v>#N/A</v>
      </c>
      <c r="S138" s="126" t="e">
        <f t="shared" si="29"/>
        <v>#N/A</v>
      </c>
      <c r="T138" s="126">
        <f t="shared" si="30"/>
        <v>0</v>
      </c>
      <c r="U138" s="126">
        <f t="shared" si="31"/>
        <v>0</v>
      </c>
      <c r="V138" s="126">
        <f t="shared" si="32"/>
        <v>0</v>
      </c>
      <c r="W138" s="126">
        <f t="shared" si="33"/>
        <v>0</v>
      </c>
      <c r="X138" s="102">
        <f t="shared" si="34"/>
        <v>1</v>
      </c>
    </row>
    <row r="139" spans="2:24">
      <c r="B139" s="96"/>
      <c r="C139" s="115"/>
      <c r="D139" s="98"/>
      <c r="E139" s="98"/>
      <c r="F139" s="98"/>
      <c r="G139" s="99"/>
      <c r="H139" s="109"/>
      <c r="I139" s="101">
        <f t="shared" si="35"/>
        <v>0</v>
      </c>
      <c r="M139" s="126" t="e">
        <f>VLOOKUP(B139,'Balancete ano anterior'!A$5:E$656,4,0)</f>
        <v>#N/A</v>
      </c>
      <c r="N139" s="126" t="e">
        <f>VLOOKUP(B139,'Balancete ano anterior'!A$5:E$656,5,0)</f>
        <v>#N/A</v>
      </c>
      <c r="O139" s="126" t="e">
        <f t="shared" si="27"/>
        <v>#N/A</v>
      </c>
      <c r="P139" s="126" t="e">
        <f>VLOOKUP(B139,'Balancete Ano'!A$5:E$656,4,0)</f>
        <v>#N/A</v>
      </c>
      <c r="Q139" s="126" t="e">
        <f>VLOOKUP(B139,'Balancete Ano'!A$5:E$656,5,0)</f>
        <v>#N/A</v>
      </c>
      <c r="R139" s="126" t="e">
        <f t="shared" si="28"/>
        <v>#N/A</v>
      </c>
      <c r="S139" s="126" t="e">
        <f t="shared" si="29"/>
        <v>#N/A</v>
      </c>
      <c r="T139" s="126">
        <f t="shared" si="30"/>
        <v>0</v>
      </c>
      <c r="U139" s="126">
        <f t="shared" si="31"/>
        <v>0</v>
      </c>
      <c r="V139" s="126">
        <f t="shared" si="32"/>
        <v>0</v>
      </c>
      <c r="W139" s="126">
        <f t="shared" si="33"/>
        <v>0</v>
      </c>
      <c r="X139" s="102">
        <f t="shared" si="34"/>
        <v>1</v>
      </c>
    </row>
    <row r="140" spans="2:24">
      <c r="B140" s="96"/>
      <c r="C140" s="115"/>
      <c r="D140" s="98"/>
      <c r="E140" s="98"/>
      <c r="F140" s="98"/>
      <c r="G140" s="99"/>
      <c r="H140" s="109"/>
      <c r="I140" s="101">
        <f t="shared" si="35"/>
        <v>0</v>
      </c>
      <c r="M140" s="126" t="e">
        <f>VLOOKUP(B140,'Balancete ano anterior'!A$5:E$656,4,0)</f>
        <v>#N/A</v>
      </c>
      <c r="N140" s="126" t="e">
        <f>VLOOKUP(B140,'Balancete ano anterior'!A$5:E$656,5,0)</f>
        <v>#N/A</v>
      </c>
      <c r="O140" s="126" t="e">
        <f t="shared" si="27"/>
        <v>#N/A</v>
      </c>
      <c r="P140" s="126" t="e">
        <f>VLOOKUP(B140,'Balancete Ano'!A$5:E$656,4,0)</f>
        <v>#N/A</v>
      </c>
      <c r="Q140" s="126" t="e">
        <f>VLOOKUP(B140,'Balancete Ano'!A$5:E$656,5,0)</f>
        <v>#N/A</v>
      </c>
      <c r="R140" s="126" t="e">
        <f t="shared" si="28"/>
        <v>#N/A</v>
      </c>
      <c r="S140" s="126" t="e">
        <f t="shared" si="29"/>
        <v>#N/A</v>
      </c>
      <c r="T140" s="126">
        <f t="shared" si="30"/>
        <v>0</v>
      </c>
      <c r="U140" s="126">
        <f t="shared" si="31"/>
        <v>0</v>
      </c>
      <c r="V140" s="126">
        <f t="shared" si="32"/>
        <v>0</v>
      </c>
      <c r="W140" s="126">
        <f t="shared" si="33"/>
        <v>0</v>
      </c>
      <c r="X140" s="102">
        <f t="shared" si="34"/>
        <v>1</v>
      </c>
    </row>
    <row r="141" spans="2:24">
      <c r="B141" s="128"/>
      <c r="C141" s="54"/>
      <c r="D141" s="54"/>
      <c r="E141" s="54"/>
      <c r="F141" s="54"/>
      <c r="G141" s="111"/>
      <c r="H141" s="112" t="s">
        <v>1254</v>
      </c>
      <c r="I141" s="117">
        <f>SUM(I132:I140)</f>
        <v>0</v>
      </c>
      <c r="M141" s="126" t="e">
        <f>VLOOKUP(B141,'Balancete ano anterior'!A$5:E$656,4,0)</f>
        <v>#N/A</v>
      </c>
      <c r="N141" s="126" t="e">
        <f>VLOOKUP(B141,'Balancete ano anterior'!A$5:E$656,5,0)</f>
        <v>#N/A</v>
      </c>
      <c r="O141" s="126" t="e">
        <f t="shared" si="27"/>
        <v>#N/A</v>
      </c>
      <c r="P141" s="126" t="e">
        <f>VLOOKUP(B141,'Balancete Ano'!A$5:E$656,4,0)</f>
        <v>#N/A</v>
      </c>
      <c r="Q141" s="126" t="e">
        <f>VLOOKUP(B141,'Balancete Ano'!A$5:E$656,5,0)</f>
        <v>#N/A</v>
      </c>
      <c r="R141" s="126" t="e">
        <f t="shared" si="28"/>
        <v>#N/A</v>
      </c>
      <c r="S141" s="126" t="e">
        <f t="shared" si="29"/>
        <v>#N/A</v>
      </c>
      <c r="T141" s="126">
        <f t="shared" si="30"/>
        <v>0</v>
      </c>
      <c r="U141" s="126">
        <f t="shared" si="31"/>
        <v>0</v>
      </c>
      <c r="V141" s="126">
        <f t="shared" si="32"/>
        <v>0</v>
      </c>
      <c r="W141" s="126">
        <f t="shared" si="33"/>
        <v>0</v>
      </c>
      <c r="X141" s="102">
        <f t="shared" si="34"/>
        <v>1</v>
      </c>
    </row>
    <row r="147" spans="3:6" ht="12.75" customHeight="1"/>
    <row r="151" spans="3:6" ht="12" customHeight="1"/>
  </sheetData>
  <sheetProtection password="DED7" sheet="1" objects="1" scenarios="1" formatColumns="0" formatRows="0"/>
  <mergeCells count="14">
    <mergeCell ref="B40:F40"/>
    <mergeCell ref="B116:F116"/>
    <mergeCell ref="B128:F128"/>
    <mergeCell ref="B54:F54"/>
    <mergeCell ref="B63:F63"/>
    <mergeCell ref="B80:F80"/>
    <mergeCell ref="B82:F82"/>
    <mergeCell ref="B94:F94"/>
    <mergeCell ref="B107:F107"/>
    <mergeCell ref="B9:F9"/>
    <mergeCell ref="B11:F11"/>
    <mergeCell ref="M12:O12"/>
    <mergeCell ref="P12:R12"/>
    <mergeCell ref="B22:F22"/>
  </mergeCells>
  <dataValidations count="3">
    <dataValidation type="list" errorStyle="warning" operator="equal" allowBlank="1" showErrorMessage="1" sqref="D15:D19 D26:D34 D44:D46 D58:D60 D67:D72 D86:D90 D98:D104 D111:D113 D120:D125 D132:D140">
      <formula1>"SD,SC,SL,"</formula1>
      <formula2>0</formula2>
    </dataValidation>
    <dataValidation type="list" operator="equal" allowBlank="1" sqref="E15:E19 E26:E34 E44:E46 E58:E60 E67:E72 E86:E90 E98:E104 E111:E113 E120:E125 E132:E140">
      <formula1>"+,-,"</formula1>
      <formula2>0</formula2>
    </dataValidation>
    <dataValidation type="list" operator="equal" allowBlank="1" sqref="F15:F19 F26:F34 F44:F46 F58:F60 F67:F72 F86:F90 F98:F104 F111:F113 F120:F125 F132:F140">
      <formula1>"I,F,V,"</formula1>
      <formula2>0</formula2>
    </dataValidation>
  </dataValidations>
  <pageMargins left="0.78740157480314965" right="0.78740157480314965" top="0.9055118110236221" bottom="0.9055118110236221" header="0.78740157480314965" footer="0.78740157480314965"/>
  <pageSetup paperSize="9" scale="68" orientation="portrait" useFirstPageNumber="1" horizontalDpi="300" verticalDpi="300" r:id="rId1"/>
  <headerFooter alignWithMargins="0">
    <oddFooter xml:space="preserve">&amp;R&amp;"Times New Roman,Normal"&amp;8PROCESSADO POR: JORGE, VICTOR, NETO, FERNANDES &amp;&amp; ASSOCIADOS, SROC
</oddFooter>
  </headerFooter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olha10"/>
  <dimension ref="A1:Y240"/>
  <sheetViews>
    <sheetView showGridLines="0" showRowColHeaders="0" workbookViewId="0">
      <pane ySplit="8" topLeftCell="A9" activePane="bottomLeft" state="frozen"/>
      <selection pane="bottomLeft"/>
    </sheetView>
  </sheetViews>
  <sheetFormatPr defaultColWidth="11.5703125" defaultRowHeight="12" customHeight="1"/>
  <cols>
    <col min="1" max="1" width="6.42578125" style="27" customWidth="1"/>
    <col min="2" max="2" width="9" style="27" customWidth="1"/>
    <col min="3" max="3" width="65" style="27" customWidth="1"/>
    <col min="4" max="4" width="11.5703125" style="27"/>
    <col min="5" max="5" width="4.7109375" style="27" customWidth="1"/>
    <col min="6" max="6" width="4.140625" style="27" customWidth="1"/>
    <col min="7" max="9" width="17.42578125" style="27" customWidth="1"/>
    <col min="10" max="12" width="9" style="27" customWidth="1"/>
    <col min="13" max="24" width="0" style="27" hidden="1" customWidth="1"/>
    <col min="25" max="255" width="9" style="27" customWidth="1"/>
    <col min="256" max="16384" width="11.5703125" style="27"/>
  </cols>
  <sheetData>
    <row r="1" spans="1:24" ht="12.75">
      <c r="B1" s="119"/>
      <c r="G1" s="28"/>
      <c r="H1" s="28"/>
      <c r="I1" s="28"/>
    </row>
    <row r="2" spans="1:24" ht="12.75">
      <c r="B2" s="119"/>
      <c r="G2" s="28"/>
      <c r="H2" s="28"/>
      <c r="I2" s="28"/>
    </row>
    <row r="3" spans="1:24" ht="12.75">
      <c r="A3" s="60"/>
      <c r="B3" s="120"/>
      <c r="C3" s="60"/>
      <c r="D3" s="82"/>
      <c r="E3" s="82"/>
      <c r="F3" s="82"/>
      <c r="G3" s="61"/>
      <c r="H3" s="61"/>
      <c r="I3" s="61"/>
    </row>
    <row r="4" spans="1:24" ht="18.75">
      <c r="A4" s="62"/>
      <c r="B4" s="121" t="s">
        <v>1263</v>
      </c>
      <c r="C4" s="64"/>
      <c r="D4" s="83"/>
      <c r="E4" s="83"/>
      <c r="F4" s="83"/>
      <c r="G4" s="122"/>
      <c r="H4" s="65"/>
      <c r="I4" s="65"/>
    </row>
    <row r="5" spans="1:24" ht="12.75">
      <c r="B5" s="66" t="str">
        <f>'Balancete ano anterior'!C1</f>
        <v>Empresa ABC, Lda.</v>
      </c>
      <c r="C5" s="67"/>
      <c r="D5" s="85"/>
      <c r="E5" s="85"/>
      <c r="G5" s="86"/>
      <c r="H5" s="87"/>
      <c r="I5" s="28"/>
    </row>
    <row r="6" spans="1:24" ht="12.75">
      <c r="B6" s="123" t="s">
        <v>1</v>
      </c>
      <c r="C6" s="70">
        <f>'Balancete Ano'!C2</f>
        <v>2014</v>
      </c>
      <c r="D6" s="85"/>
      <c r="E6" s="88"/>
      <c r="G6" s="28"/>
      <c r="H6" s="87"/>
      <c r="I6" s="28"/>
    </row>
    <row r="7" spans="1:24" ht="12.75">
      <c r="B7" s="123" t="s">
        <v>1202</v>
      </c>
      <c r="C7" s="70" t="str">
        <f>'Balancete Ano'!C3</f>
        <v>Dezembro</v>
      </c>
      <c r="G7" s="28"/>
      <c r="H7" s="28"/>
      <c r="I7" s="28"/>
    </row>
    <row r="8" spans="1:24" ht="12.75">
      <c r="B8" s="119"/>
      <c r="G8" s="28"/>
      <c r="H8" s="28"/>
      <c r="I8" s="28"/>
    </row>
    <row r="9" spans="1:24" ht="12.75">
      <c r="B9" s="306" t="s">
        <v>1259</v>
      </c>
      <c r="C9" s="306"/>
      <c r="D9" s="306"/>
      <c r="E9" s="306"/>
      <c r="F9" s="306"/>
      <c r="G9" s="28"/>
      <c r="H9" s="28"/>
      <c r="I9" s="28"/>
    </row>
    <row r="10" spans="1:24" ht="15.75">
      <c r="B10" s="119"/>
      <c r="G10" s="28"/>
      <c r="H10" s="28"/>
      <c r="I10" s="31"/>
    </row>
    <row r="11" spans="1:24" ht="12.75">
      <c r="B11" s="307" t="s">
        <v>416</v>
      </c>
      <c r="C11" s="307"/>
      <c r="D11" s="307"/>
      <c r="E11" s="307"/>
      <c r="F11" s="307"/>
      <c r="G11" s="28"/>
      <c r="H11" s="28"/>
      <c r="I11" s="28"/>
    </row>
    <row r="12" spans="1:24" ht="12.75">
      <c r="B12" s="119"/>
      <c r="G12" s="28"/>
      <c r="H12" s="28"/>
      <c r="I12" s="28"/>
      <c r="M12" s="304" t="s">
        <v>1237</v>
      </c>
      <c r="N12" s="304"/>
      <c r="O12" s="304"/>
      <c r="P12" s="305" t="s">
        <v>1238</v>
      </c>
      <c r="Q12" s="305"/>
      <c r="R12" s="305"/>
      <c r="S12" s="91" t="s">
        <v>1239</v>
      </c>
    </row>
    <row r="13" spans="1:24" ht="12.75">
      <c r="B13" s="124" t="s">
        <v>5</v>
      </c>
      <c r="C13" s="92" t="s">
        <v>6</v>
      </c>
      <c r="D13" s="92" t="s">
        <v>1240</v>
      </c>
      <c r="E13" s="92" t="s">
        <v>1241</v>
      </c>
      <c r="F13" s="92" t="s">
        <v>1242</v>
      </c>
      <c r="G13" s="93" t="s">
        <v>1243</v>
      </c>
      <c r="H13" s="93" t="s">
        <v>1244</v>
      </c>
      <c r="I13" s="93" t="s">
        <v>1245</v>
      </c>
      <c r="M13" s="89" t="s">
        <v>1246</v>
      </c>
      <c r="N13" s="90" t="s">
        <v>1247</v>
      </c>
      <c r="O13" s="90" t="s">
        <v>1248</v>
      </c>
      <c r="P13" s="90" t="s">
        <v>1246</v>
      </c>
      <c r="Q13" s="90" t="s">
        <v>1247</v>
      </c>
      <c r="R13" s="90" t="s">
        <v>1248</v>
      </c>
      <c r="S13" s="90" t="s">
        <v>1249</v>
      </c>
      <c r="T13" s="90" t="s">
        <v>1250</v>
      </c>
      <c r="U13" s="90" t="s">
        <v>1251</v>
      </c>
      <c r="V13" s="90" t="s">
        <v>1249</v>
      </c>
      <c r="W13" s="90" t="s">
        <v>1243</v>
      </c>
      <c r="X13" s="90" t="s">
        <v>1241</v>
      </c>
    </row>
    <row r="14" spans="1:24" ht="12.75">
      <c r="B14" s="119"/>
      <c r="G14" s="28"/>
      <c r="H14" s="28"/>
      <c r="I14" s="28"/>
    </row>
    <row r="15" spans="1:24" ht="12.75">
      <c r="B15" s="96" t="s">
        <v>818</v>
      </c>
      <c r="C15" s="97" t="str">
        <f>VLOOKUP(B15,'Balancete Ano'!A$5:E$656,3,0)</f>
        <v>Alienações</v>
      </c>
      <c r="D15" s="98" t="s">
        <v>1248</v>
      </c>
      <c r="E15" s="98" t="s">
        <v>1252</v>
      </c>
      <c r="F15" s="98" t="s">
        <v>1251</v>
      </c>
      <c r="G15" s="99">
        <f>W15</f>
        <v>0</v>
      </c>
      <c r="H15" s="100"/>
      <c r="I15" s="101">
        <f t="shared" ref="I15:I24" si="0">G15+H15</f>
        <v>0</v>
      </c>
      <c r="M15" s="126">
        <f>VLOOKUP(B15,'Balancete ano anterior'!A$5:E$656,4,0)</f>
        <v>0</v>
      </c>
      <c r="N15" s="126">
        <f>VLOOKUP(B15,'Balancete ano anterior'!A$5:E$656,5,0)</f>
        <v>0</v>
      </c>
      <c r="O15" s="126">
        <f t="shared" ref="O15:O78" si="1">-(M15-N15)</f>
        <v>0</v>
      </c>
      <c r="P15" s="126">
        <f>VLOOKUP(B15,'Balancete Ano'!A$5:E$656,4,0)</f>
        <v>0</v>
      </c>
      <c r="Q15" s="126">
        <f>VLOOKUP(B15,'Balancete Ano'!A$5:E$656,5,0)</f>
        <v>0</v>
      </c>
      <c r="R15" s="126">
        <f t="shared" ref="R15:R78" si="2">-(P15-Q15)</f>
        <v>0</v>
      </c>
      <c r="S15" s="126">
        <f t="shared" ref="S15:S78" si="3">R15-O15</f>
        <v>0</v>
      </c>
      <c r="T15" s="126">
        <f t="shared" ref="T15:T78" si="4">IF(AND(F15="I",D15="SD"),M15,IF(AND(F15="I",D15="SC"),N15,IF(AND(F15="I",D15="SL"),O15,0)))</f>
        <v>0</v>
      </c>
      <c r="U15" s="126">
        <f t="shared" ref="U15:U78" si="5">IF(AND(F15="F",D15="SD"),P15,IF(AND(F15="F",D15="SC"),Q15,IF(AND(F15="F",D15="SL"),R15,0)))</f>
        <v>0</v>
      </c>
      <c r="V15" s="126">
        <f t="shared" ref="V15:V78" si="6">IF(AND(F15="V",D15="SL"),S15,0)</f>
        <v>0</v>
      </c>
      <c r="W15" s="126">
        <f t="shared" ref="W15:W78" si="7">SUM(T15:V15)*X15</f>
        <v>0</v>
      </c>
      <c r="X15" s="102">
        <f t="shared" ref="X15:X78" si="8">IF(E15="-",-1,1)</f>
        <v>1</v>
      </c>
    </row>
    <row r="16" spans="1:24" ht="12.75">
      <c r="B16" s="96" t="s">
        <v>824</v>
      </c>
      <c r="C16" s="97" t="str">
        <f>VLOOKUP(B16,'Balancete Ano'!A$5:E$656,3,0)</f>
        <v>Alienações</v>
      </c>
      <c r="D16" s="98" t="s">
        <v>1248</v>
      </c>
      <c r="E16" s="98" t="s">
        <v>1252</v>
      </c>
      <c r="F16" s="98" t="s">
        <v>1251</v>
      </c>
      <c r="G16" s="99">
        <f>W16</f>
        <v>0</v>
      </c>
      <c r="H16" s="100"/>
      <c r="I16" s="101">
        <f t="shared" si="0"/>
        <v>0</v>
      </c>
      <c r="M16" s="126">
        <f>VLOOKUP(B16,'Balancete ano anterior'!A$5:E$656,4,0)</f>
        <v>0</v>
      </c>
      <c r="N16" s="126">
        <f>VLOOKUP(B16,'Balancete ano anterior'!A$5:E$656,5,0)</f>
        <v>0</v>
      </c>
      <c r="O16" s="126">
        <f t="shared" si="1"/>
        <v>0</v>
      </c>
      <c r="P16" s="126">
        <f>VLOOKUP(B16,'Balancete Ano'!A$5:E$656,4,0)</f>
        <v>0</v>
      </c>
      <c r="Q16" s="126">
        <f>VLOOKUP(B16,'Balancete Ano'!A$5:E$656,5,0)</f>
        <v>0</v>
      </c>
      <c r="R16" s="126">
        <f t="shared" si="2"/>
        <v>0</v>
      </c>
      <c r="S16" s="126">
        <f t="shared" si="3"/>
        <v>0</v>
      </c>
      <c r="T16" s="126">
        <f t="shared" si="4"/>
        <v>0</v>
      </c>
      <c r="U16" s="126">
        <f t="shared" si="5"/>
        <v>0</v>
      </c>
      <c r="V16" s="126">
        <f t="shared" si="6"/>
        <v>0</v>
      </c>
      <c r="W16" s="126">
        <f t="shared" si="7"/>
        <v>0</v>
      </c>
      <c r="X16" s="102">
        <f t="shared" si="8"/>
        <v>1</v>
      </c>
    </row>
    <row r="17" spans="2:24" ht="12.75">
      <c r="B17" s="146">
        <v>41</v>
      </c>
      <c r="C17" s="114" t="str">
        <f>VLOOKUP(B17,EXTRA!$B$10:$D$49,2,0)</f>
        <v>Alienação de Investimentos financeiros – Valor de Aquisição</v>
      </c>
      <c r="D17" s="105"/>
      <c r="E17" s="106" t="s">
        <v>1252</v>
      </c>
      <c r="F17" s="105"/>
      <c r="G17" s="131">
        <f>VLOOKUP(B17,EXTRA!$B$10:$D$49,3,0)*X17</f>
        <v>0</v>
      </c>
      <c r="H17" s="100"/>
      <c r="I17" s="101">
        <f t="shared" si="0"/>
        <v>0</v>
      </c>
      <c r="M17" s="126" t="e">
        <f>VLOOKUP(B17,'Balancete ano anterior'!A$5:E$656,4,0)</f>
        <v>#N/A</v>
      </c>
      <c r="N17" s="126" t="e">
        <f>VLOOKUP(B17,'Balancete ano anterior'!A$5:E$656,5,0)</f>
        <v>#N/A</v>
      </c>
      <c r="O17" s="126" t="e">
        <f t="shared" si="1"/>
        <v>#N/A</v>
      </c>
      <c r="P17" s="126" t="e">
        <f>VLOOKUP(B17,'Balancete Ano'!A$5:E$656,4,0)</f>
        <v>#N/A</v>
      </c>
      <c r="Q17" s="126" t="e">
        <f>VLOOKUP(B17,'Balancete Ano'!A$5:E$656,5,0)</f>
        <v>#N/A</v>
      </c>
      <c r="R17" s="126" t="e">
        <f t="shared" si="2"/>
        <v>#N/A</v>
      </c>
      <c r="S17" s="126" t="e">
        <f t="shared" si="3"/>
        <v>#N/A</v>
      </c>
      <c r="T17" s="126">
        <f t="shared" si="4"/>
        <v>0</v>
      </c>
      <c r="U17" s="126">
        <f t="shared" si="5"/>
        <v>0</v>
      </c>
      <c r="V17" s="126">
        <f t="shared" si="6"/>
        <v>0</v>
      </c>
      <c r="W17" s="126">
        <f t="shared" si="7"/>
        <v>0</v>
      </c>
      <c r="X17" s="102">
        <f t="shared" si="8"/>
        <v>1</v>
      </c>
    </row>
    <row r="18" spans="2:24" ht="12.75">
      <c r="B18" s="146">
        <v>419</v>
      </c>
      <c r="C18" s="114" t="str">
        <f>VLOOKUP(B18,EXTRA!$B$10:$D$49,2,0)</f>
        <v>Alienação de investimentos financeiros – Imparidades acumuladas</v>
      </c>
      <c r="D18" s="105"/>
      <c r="E18" s="106" t="s">
        <v>1253</v>
      </c>
      <c r="F18" s="105"/>
      <c r="G18" s="131">
        <f>VLOOKUP(B18,EXTRA!$B$10:$D$49,3,0)*X18</f>
        <v>0</v>
      </c>
      <c r="H18" s="100"/>
      <c r="I18" s="101">
        <f t="shared" si="0"/>
        <v>0</v>
      </c>
      <c r="M18" s="126" t="e">
        <f>VLOOKUP(B18,'Balancete ano anterior'!A$5:E$656,4,0)</f>
        <v>#N/A</v>
      </c>
      <c r="N18" s="126" t="e">
        <f>VLOOKUP(B18,'Balancete ano anterior'!A$5:E$656,5,0)</f>
        <v>#N/A</v>
      </c>
      <c r="O18" s="126" t="e">
        <f t="shared" si="1"/>
        <v>#N/A</v>
      </c>
      <c r="P18" s="126" t="e">
        <f>VLOOKUP(B18,'Balancete Ano'!A$5:E$656,4,0)</f>
        <v>#N/A</v>
      </c>
      <c r="Q18" s="126" t="e">
        <f>VLOOKUP(B18,'Balancete Ano'!A$5:E$656,5,0)</f>
        <v>#N/A</v>
      </c>
      <c r="R18" s="126" t="e">
        <f t="shared" si="2"/>
        <v>#N/A</v>
      </c>
      <c r="S18" s="126" t="e">
        <f t="shared" si="3"/>
        <v>#N/A</v>
      </c>
      <c r="T18" s="126">
        <f t="shared" si="4"/>
        <v>0</v>
      </c>
      <c r="U18" s="126">
        <f t="shared" si="5"/>
        <v>0</v>
      </c>
      <c r="V18" s="126">
        <f t="shared" si="6"/>
        <v>0</v>
      </c>
      <c r="W18" s="126">
        <f t="shared" si="7"/>
        <v>0</v>
      </c>
      <c r="X18" s="102">
        <f t="shared" si="8"/>
        <v>-1</v>
      </c>
    </row>
    <row r="19" spans="2:24" ht="12.75">
      <c r="B19" s="96" t="s">
        <v>1032</v>
      </c>
      <c r="C19" s="97" t="str">
        <f>VLOOKUP(B19,'Balancete Ano'!A$5:E$656,3,0)</f>
        <v>Outros rendimentos e ganhos</v>
      </c>
      <c r="D19" s="98" t="s">
        <v>1248</v>
      </c>
      <c r="E19" s="98" t="s">
        <v>1252</v>
      </c>
      <c r="F19" s="98" t="s">
        <v>1251</v>
      </c>
      <c r="G19" s="99">
        <f>W19</f>
        <v>0</v>
      </c>
      <c r="H19" s="100"/>
      <c r="I19" s="101">
        <f t="shared" si="0"/>
        <v>0</v>
      </c>
      <c r="M19" s="126">
        <f>VLOOKUP(B19,'Balancete ano anterior'!A$5:E$656,4,0)</f>
        <v>0</v>
      </c>
      <c r="N19" s="126">
        <f>VLOOKUP(B19,'Balancete ano anterior'!A$5:E$656,5,0)</f>
        <v>0</v>
      </c>
      <c r="O19" s="126">
        <f t="shared" si="1"/>
        <v>0</v>
      </c>
      <c r="P19" s="126">
        <f>VLOOKUP(B19,'Balancete Ano'!A$5:E$656,4,0)</f>
        <v>0</v>
      </c>
      <c r="Q19" s="126">
        <f>VLOOKUP(B19,'Balancete Ano'!A$5:E$656,5,0)</f>
        <v>0</v>
      </c>
      <c r="R19" s="126">
        <f t="shared" si="2"/>
        <v>0</v>
      </c>
      <c r="S19" s="126">
        <f t="shared" si="3"/>
        <v>0</v>
      </c>
      <c r="T19" s="126">
        <f t="shared" si="4"/>
        <v>0</v>
      </c>
      <c r="U19" s="126">
        <f t="shared" si="5"/>
        <v>0</v>
      </c>
      <c r="V19" s="126">
        <f t="shared" si="6"/>
        <v>0</v>
      </c>
      <c r="W19" s="126">
        <f t="shared" si="7"/>
        <v>0</v>
      </c>
      <c r="X19" s="102">
        <f t="shared" si="8"/>
        <v>1</v>
      </c>
    </row>
    <row r="20" spans="2:24" ht="12.75">
      <c r="B20" s="96" t="s">
        <v>1035</v>
      </c>
      <c r="C20" s="97" t="str">
        <f>VLOOKUP(B20,'Balancete Ano'!A$5:E$656,3,0)</f>
        <v>Diferenças de câmbio favoráveis</v>
      </c>
      <c r="D20" s="98" t="s">
        <v>1248</v>
      </c>
      <c r="E20" s="98" t="s">
        <v>1252</v>
      </c>
      <c r="F20" s="98" t="s">
        <v>1251</v>
      </c>
      <c r="G20" s="99">
        <f>W20</f>
        <v>0</v>
      </c>
      <c r="H20" s="100"/>
      <c r="I20" s="101">
        <f t="shared" si="0"/>
        <v>0</v>
      </c>
      <c r="M20" s="126">
        <f>VLOOKUP(B20,'Balancete ano anterior'!A$5:E$656,4,0)</f>
        <v>0</v>
      </c>
      <c r="N20" s="126">
        <f>VLOOKUP(B20,'Balancete ano anterior'!A$5:E$656,5,0)</f>
        <v>0</v>
      </c>
      <c r="O20" s="126">
        <f t="shared" si="1"/>
        <v>0</v>
      </c>
      <c r="P20" s="126">
        <f>VLOOKUP(B20,'Balancete Ano'!A$5:E$656,4,0)</f>
        <v>0</v>
      </c>
      <c r="Q20" s="126">
        <f>VLOOKUP(B20,'Balancete Ano'!A$5:E$656,5,0)</f>
        <v>0</v>
      </c>
      <c r="R20" s="126">
        <f t="shared" si="2"/>
        <v>0</v>
      </c>
      <c r="S20" s="126">
        <f t="shared" si="3"/>
        <v>0</v>
      </c>
      <c r="T20" s="126">
        <f t="shared" si="4"/>
        <v>0</v>
      </c>
      <c r="U20" s="126">
        <f t="shared" si="5"/>
        <v>0</v>
      </c>
      <c r="V20" s="126">
        <f t="shared" si="6"/>
        <v>0</v>
      </c>
      <c r="W20" s="126">
        <f t="shared" si="7"/>
        <v>0</v>
      </c>
      <c r="X20" s="102">
        <f t="shared" si="8"/>
        <v>1</v>
      </c>
    </row>
    <row r="21" spans="2:24" ht="12.75">
      <c r="B21" s="96" t="s">
        <v>1037</v>
      </c>
      <c r="C21" s="97" t="str">
        <f>VLOOKUP(B21,'Balancete Ano'!A$5:E$656,3,0)</f>
        <v>Alienações</v>
      </c>
      <c r="D21" s="98" t="s">
        <v>1248</v>
      </c>
      <c r="E21" s="98" t="s">
        <v>1252</v>
      </c>
      <c r="F21" s="98" t="s">
        <v>1251</v>
      </c>
      <c r="G21" s="99">
        <f>W21</f>
        <v>0</v>
      </c>
      <c r="H21" s="100"/>
      <c r="I21" s="101">
        <f t="shared" si="0"/>
        <v>0</v>
      </c>
      <c r="M21" s="126">
        <f>VLOOKUP(B21,'Balancete ano anterior'!A$5:E$656,4,0)</f>
        <v>0</v>
      </c>
      <c r="N21" s="126">
        <f>VLOOKUP(B21,'Balancete ano anterior'!A$5:E$656,5,0)</f>
        <v>0</v>
      </c>
      <c r="O21" s="126">
        <f t="shared" si="1"/>
        <v>0</v>
      </c>
      <c r="P21" s="126">
        <f>VLOOKUP(B21,'Balancete Ano'!A$5:E$656,4,0)</f>
        <v>0</v>
      </c>
      <c r="Q21" s="126">
        <f>VLOOKUP(B21,'Balancete Ano'!A$5:E$656,5,0)</f>
        <v>0</v>
      </c>
      <c r="R21" s="126">
        <f t="shared" si="2"/>
        <v>0</v>
      </c>
      <c r="S21" s="126">
        <f t="shared" si="3"/>
        <v>0</v>
      </c>
      <c r="T21" s="126">
        <f t="shared" si="4"/>
        <v>0</v>
      </c>
      <c r="U21" s="126">
        <f t="shared" si="5"/>
        <v>0</v>
      </c>
      <c r="V21" s="126">
        <f t="shared" si="6"/>
        <v>0</v>
      </c>
      <c r="W21" s="126">
        <f t="shared" si="7"/>
        <v>0</v>
      </c>
      <c r="X21" s="102">
        <f t="shared" si="8"/>
        <v>1</v>
      </c>
    </row>
    <row r="22" spans="2:24" ht="12.75">
      <c r="B22" s="96" t="s">
        <v>1038</v>
      </c>
      <c r="C22" s="97" t="str">
        <f>VLOOKUP(B22,'Balancete Ano'!A$5:E$656,3,0)</f>
        <v>Outros rendimentos e ganhos</v>
      </c>
      <c r="D22" s="98" t="s">
        <v>1248</v>
      </c>
      <c r="E22" s="98" t="s">
        <v>1252</v>
      </c>
      <c r="F22" s="98" t="s">
        <v>1251</v>
      </c>
      <c r="G22" s="99">
        <f>W22</f>
        <v>0</v>
      </c>
      <c r="H22" s="100"/>
      <c r="I22" s="101">
        <f t="shared" si="0"/>
        <v>0</v>
      </c>
      <c r="M22" s="126">
        <f>VLOOKUP(B22,'Balancete ano anterior'!A$5:E$656,4,0)</f>
        <v>0</v>
      </c>
      <c r="N22" s="126">
        <f>VLOOKUP(B22,'Balancete ano anterior'!A$5:E$656,5,0)</f>
        <v>0</v>
      </c>
      <c r="O22" s="126">
        <f t="shared" si="1"/>
        <v>0</v>
      </c>
      <c r="P22" s="126">
        <f>VLOOKUP(B22,'Balancete Ano'!A$5:E$656,4,0)</f>
        <v>0</v>
      </c>
      <c r="Q22" s="126">
        <f>VLOOKUP(B22,'Balancete Ano'!A$5:E$656,5,0)</f>
        <v>0</v>
      </c>
      <c r="R22" s="126">
        <f t="shared" si="2"/>
        <v>0</v>
      </c>
      <c r="S22" s="126">
        <f t="shared" si="3"/>
        <v>0</v>
      </c>
      <c r="T22" s="126">
        <f t="shared" si="4"/>
        <v>0</v>
      </c>
      <c r="U22" s="126">
        <f t="shared" si="5"/>
        <v>0</v>
      </c>
      <c r="V22" s="126">
        <f t="shared" si="6"/>
        <v>0</v>
      </c>
      <c r="W22" s="126">
        <f t="shared" si="7"/>
        <v>0</v>
      </c>
      <c r="X22" s="102">
        <f t="shared" si="8"/>
        <v>1</v>
      </c>
    </row>
    <row r="23" spans="2:24" ht="12.75">
      <c r="B23" s="96"/>
      <c r="C23" s="97"/>
      <c r="D23" s="98"/>
      <c r="E23" s="98"/>
      <c r="F23" s="98"/>
      <c r="G23" s="99"/>
      <c r="H23" s="109"/>
      <c r="I23" s="101">
        <f t="shared" si="0"/>
        <v>0</v>
      </c>
      <c r="M23" s="126" t="e">
        <f>VLOOKUP(B23,'Balancete ano anterior'!A$5:E$656,4,0)</f>
        <v>#N/A</v>
      </c>
      <c r="N23" s="126" t="e">
        <f>VLOOKUP(B23,'Balancete ano anterior'!A$5:E$656,5,0)</f>
        <v>#N/A</v>
      </c>
      <c r="O23" s="126" t="e">
        <f t="shared" si="1"/>
        <v>#N/A</v>
      </c>
      <c r="P23" s="126" t="e">
        <f>VLOOKUP(B23,'Balancete Ano'!A$5:E$656,4,0)</f>
        <v>#N/A</v>
      </c>
      <c r="Q23" s="126" t="e">
        <f>VLOOKUP(B23,'Balancete Ano'!A$5:E$656,5,0)</f>
        <v>#N/A</v>
      </c>
      <c r="R23" s="126" t="e">
        <f t="shared" si="2"/>
        <v>#N/A</v>
      </c>
      <c r="S23" s="126" t="e">
        <f t="shared" si="3"/>
        <v>#N/A</v>
      </c>
      <c r="T23" s="126">
        <f t="shared" si="4"/>
        <v>0</v>
      </c>
      <c r="U23" s="126">
        <f t="shared" si="5"/>
        <v>0</v>
      </c>
      <c r="V23" s="126">
        <f t="shared" si="6"/>
        <v>0</v>
      </c>
      <c r="W23" s="126">
        <f t="shared" si="7"/>
        <v>0</v>
      </c>
      <c r="X23" s="102">
        <f t="shared" si="8"/>
        <v>1</v>
      </c>
    </row>
    <row r="24" spans="2:24" ht="12.75">
      <c r="B24" s="96"/>
      <c r="C24" s="115"/>
      <c r="D24" s="98"/>
      <c r="E24" s="98"/>
      <c r="F24" s="98"/>
      <c r="G24" s="99"/>
      <c r="H24" s="109"/>
      <c r="I24" s="101">
        <f t="shared" si="0"/>
        <v>0</v>
      </c>
      <c r="M24" s="126" t="e">
        <f>VLOOKUP(B24,'Balancete ano anterior'!A$5:E$656,4,0)</f>
        <v>#N/A</v>
      </c>
      <c r="N24" s="126" t="e">
        <f>VLOOKUP(B24,'Balancete ano anterior'!A$5:E$656,5,0)</f>
        <v>#N/A</v>
      </c>
      <c r="O24" s="126" t="e">
        <f t="shared" si="1"/>
        <v>#N/A</v>
      </c>
      <c r="P24" s="126" t="e">
        <f>VLOOKUP(B24,'Balancete Ano'!A$5:E$656,4,0)</f>
        <v>#N/A</v>
      </c>
      <c r="Q24" s="126" t="e">
        <f>VLOOKUP(B24,'Balancete Ano'!A$5:E$656,5,0)</f>
        <v>#N/A</v>
      </c>
      <c r="R24" s="126" t="e">
        <f t="shared" si="2"/>
        <v>#N/A</v>
      </c>
      <c r="S24" s="126" t="e">
        <f t="shared" si="3"/>
        <v>#N/A</v>
      </c>
      <c r="T24" s="126">
        <f t="shared" si="4"/>
        <v>0</v>
      </c>
      <c r="U24" s="126">
        <f t="shared" si="5"/>
        <v>0</v>
      </c>
      <c r="V24" s="126">
        <f t="shared" si="6"/>
        <v>0</v>
      </c>
      <c r="W24" s="126">
        <f t="shared" si="7"/>
        <v>0</v>
      </c>
      <c r="X24" s="102">
        <f t="shared" si="8"/>
        <v>1</v>
      </c>
    </row>
    <row r="25" spans="2:24" ht="12.75">
      <c r="B25" s="128"/>
      <c r="C25" s="54"/>
      <c r="D25" s="54"/>
      <c r="E25" s="54"/>
      <c r="F25" s="54"/>
      <c r="G25" s="111"/>
      <c r="H25" s="112" t="s">
        <v>1254</v>
      </c>
      <c r="I25" s="117">
        <f>SUM(I15:I24)</f>
        <v>0</v>
      </c>
      <c r="M25" s="126" t="e">
        <f>VLOOKUP(B25,'Balancete ano anterior'!A$5:E$656,4,0)</f>
        <v>#N/A</v>
      </c>
      <c r="N25" s="126" t="e">
        <f>VLOOKUP(B25,'Balancete ano anterior'!A$5:E$656,5,0)</f>
        <v>#N/A</v>
      </c>
      <c r="O25" s="126" t="e">
        <f t="shared" si="1"/>
        <v>#N/A</v>
      </c>
      <c r="P25" s="126" t="e">
        <f>VLOOKUP(B25,'Balancete Ano'!A$5:E$656,4,0)</f>
        <v>#N/A</v>
      </c>
      <c r="Q25" s="126" t="e">
        <f>VLOOKUP(B25,'Balancete Ano'!A$5:E$656,5,0)</f>
        <v>#N/A</v>
      </c>
      <c r="R25" s="126" t="e">
        <f t="shared" si="2"/>
        <v>#N/A</v>
      </c>
      <c r="S25" s="126" t="e">
        <f t="shared" si="3"/>
        <v>#N/A</v>
      </c>
      <c r="T25" s="126">
        <f t="shared" si="4"/>
        <v>0</v>
      </c>
      <c r="U25" s="126">
        <f t="shared" si="5"/>
        <v>0</v>
      </c>
      <c r="V25" s="126">
        <f t="shared" si="6"/>
        <v>0</v>
      </c>
      <c r="W25" s="126">
        <f t="shared" si="7"/>
        <v>0</v>
      </c>
      <c r="X25" s="102">
        <f t="shared" si="8"/>
        <v>1</v>
      </c>
    </row>
    <row r="26" spans="2:24" ht="12.75">
      <c r="B26" s="128"/>
      <c r="C26" s="54"/>
      <c r="D26" s="54"/>
      <c r="E26" s="54"/>
      <c r="F26" s="54"/>
      <c r="G26" s="112"/>
      <c r="H26" s="129"/>
      <c r="I26" s="28"/>
      <c r="M26" s="126" t="e">
        <f>VLOOKUP(B26,'Balancete ano anterior'!A$5:E$656,4,0)</f>
        <v>#N/A</v>
      </c>
      <c r="N26" s="126" t="e">
        <f>VLOOKUP(B26,'Balancete ano anterior'!A$5:E$656,5,0)</f>
        <v>#N/A</v>
      </c>
      <c r="O26" s="126" t="e">
        <f t="shared" si="1"/>
        <v>#N/A</v>
      </c>
      <c r="P26" s="126" t="e">
        <f>VLOOKUP(B26,'Balancete Ano'!A$5:E$656,4,0)</f>
        <v>#N/A</v>
      </c>
      <c r="Q26" s="126" t="e">
        <f>VLOOKUP(B26,'Balancete Ano'!A$5:E$656,5,0)</f>
        <v>#N/A</v>
      </c>
      <c r="R26" s="126" t="e">
        <f t="shared" si="2"/>
        <v>#N/A</v>
      </c>
      <c r="S26" s="126" t="e">
        <f t="shared" si="3"/>
        <v>#N/A</v>
      </c>
      <c r="T26" s="126">
        <f t="shared" si="4"/>
        <v>0</v>
      </c>
      <c r="U26" s="126">
        <f t="shared" si="5"/>
        <v>0</v>
      </c>
      <c r="V26" s="126">
        <f t="shared" si="6"/>
        <v>0</v>
      </c>
      <c r="W26" s="126">
        <f t="shared" si="7"/>
        <v>0</v>
      </c>
      <c r="X26" s="102">
        <f t="shared" si="8"/>
        <v>1</v>
      </c>
    </row>
    <row r="27" spans="2:24" ht="12.75">
      <c r="B27" s="307" t="s">
        <v>477</v>
      </c>
      <c r="C27" s="307"/>
      <c r="D27" s="307"/>
      <c r="E27" s="307"/>
      <c r="F27" s="307"/>
      <c r="G27" s="28"/>
      <c r="H27" s="28"/>
      <c r="I27" s="28"/>
      <c r="M27" s="126" t="e">
        <f>VLOOKUP(B27,'Balancete ano anterior'!A$5:E$656,4,0)</f>
        <v>#N/A</v>
      </c>
      <c r="N27" s="126" t="e">
        <f>VLOOKUP(B27,'Balancete ano anterior'!A$5:E$656,5,0)</f>
        <v>#N/A</v>
      </c>
      <c r="O27" s="126" t="e">
        <f t="shared" si="1"/>
        <v>#N/A</v>
      </c>
      <c r="P27" s="126" t="e">
        <f>VLOOKUP(B27,'Balancete Ano'!A$5:E$656,4,0)</f>
        <v>#N/A</v>
      </c>
      <c r="Q27" s="126" t="e">
        <f>VLOOKUP(B27,'Balancete Ano'!A$5:E$656,5,0)</f>
        <v>#N/A</v>
      </c>
      <c r="R27" s="126" t="e">
        <f t="shared" si="2"/>
        <v>#N/A</v>
      </c>
      <c r="S27" s="126" t="e">
        <f t="shared" si="3"/>
        <v>#N/A</v>
      </c>
      <c r="T27" s="126">
        <f t="shared" si="4"/>
        <v>0</v>
      </c>
      <c r="U27" s="126">
        <f t="shared" si="5"/>
        <v>0</v>
      </c>
      <c r="V27" s="126">
        <f t="shared" si="6"/>
        <v>0</v>
      </c>
      <c r="W27" s="126">
        <f t="shared" si="7"/>
        <v>0</v>
      </c>
      <c r="X27" s="102">
        <f t="shared" si="8"/>
        <v>1</v>
      </c>
    </row>
    <row r="28" spans="2:24" ht="12.75">
      <c r="B28" s="119"/>
      <c r="G28" s="28"/>
      <c r="H28" s="28"/>
      <c r="I28" s="28"/>
      <c r="M28" s="126" t="e">
        <f>VLOOKUP(B28,'Balancete ano anterior'!A$5:E$656,4,0)</f>
        <v>#N/A</v>
      </c>
      <c r="N28" s="126" t="e">
        <f>VLOOKUP(B28,'Balancete ano anterior'!A$5:E$656,5,0)</f>
        <v>#N/A</v>
      </c>
      <c r="O28" s="126" t="e">
        <f t="shared" si="1"/>
        <v>#N/A</v>
      </c>
      <c r="P28" s="126" t="e">
        <f>VLOOKUP(B28,'Balancete Ano'!A$5:E$656,4,0)</f>
        <v>#N/A</v>
      </c>
      <c r="Q28" s="126" t="e">
        <f>VLOOKUP(B28,'Balancete Ano'!A$5:E$656,5,0)</f>
        <v>#N/A</v>
      </c>
      <c r="R28" s="126" t="e">
        <f t="shared" si="2"/>
        <v>#N/A</v>
      </c>
      <c r="S28" s="126" t="e">
        <f t="shared" si="3"/>
        <v>#N/A</v>
      </c>
      <c r="T28" s="126">
        <f t="shared" si="4"/>
        <v>0</v>
      </c>
      <c r="U28" s="126">
        <f t="shared" si="5"/>
        <v>0</v>
      </c>
      <c r="V28" s="126">
        <f t="shared" si="6"/>
        <v>0</v>
      </c>
      <c r="W28" s="126">
        <f t="shared" si="7"/>
        <v>0</v>
      </c>
      <c r="X28" s="102">
        <f t="shared" si="8"/>
        <v>1</v>
      </c>
    </row>
    <row r="29" spans="2:24" ht="12.75">
      <c r="B29" s="124" t="s">
        <v>5</v>
      </c>
      <c r="C29" s="92" t="s">
        <v>6</v>
      </c>
      <c r="D29" s="92" t="s">
        <v>1240</v>
      </c>
      <c r="E29" s="92" t="s">
        <v>1241</v>
      </c>
      <c r="F29" s="92" t="s">
        <v>1242</v>
      </c>
      <c r="G29" s="93" t="s">
        <v>1243</v>
      </c>
      <c r="H29" s="93" t="s">
        <v>1244</v>
      </c>
      <c r="I29" s="93" t="s">
        <v>1245</v>
      </c>
      <c r="M29" s="126" t="e">
        <f>VLOOKUP(B29,'Balancete ano anterior'!A$5:E$656,4,0)</f>
        <v>#N/A</v>
      </c>
      <c r="N29" s="126" t="e">
        <f>VLOOKUP(B29,'Balancete ano anterior'!A$5:E$656,5,0)</f>
        <v>#N/A</v>
      </c>
      <c r="O29" s="126" t="e">
        <f t="shared" si="1"/>
        <v>#N/A</v>
      </c>
      <c r="P29" s="126" t="e">
        <f>VLOOKUP(B29,'Balancete Ano'!A$5:E$656,4,0)</f>
        <v>#N/A</v>
      </c>
      <c r="Q29" s="126" t="e">
        <f>VLOOKUP(B29,'Balancete Ano'!A$5:E$656,5,0)</f>
        <v>#N/A</v>
      </c>
      <c r="R29" s="126" t="e">
        <f t="shared" si="2"/>
        <v>#N/A</v>
      </c>
      <c r="S29" s="126" t="e">
        <f t="shared" si="3"/>
        <v>#N/A</v>
      </c>
      <c r="T29" s="126">
        <f t="shared" si="4"/>
        <v>0</v>
      </c>
      <c r="U29" s="126">
        <f t="shared" si="5"/>
        <v>0</v>
      </c>
      <c r="V29" s="126">
        <f t="shared" si="6"/>
        <v>0</v>
      </c>
      <c r="W29" s="126">
        <f t="shared" si="7"/>
        <v>0</v>
      </c>
      <c r="X29" s="102">
        <f t="shared" si="8"/>
        <v>1</v>
      </c>
    </row>
    <row r="30" spans="2:24" ht="12.75">
      <c r="B30" s="119"/>
      <c r="G30" s="28"/>
      <c r="H30" s="28"/>
      <c r="I30" s="28"/>
      <c r="M30" s="126" t="e">
        <f>VLOOKUP(B30,'Balancete ano anterior'!A$5:E$656,4,0)</f>
        <v>#N/A</v>
      </c>
      <c r="N30" s="126" t="e">
        <f>VLOOKUP(B30,'Balancete ano anterior'!A$5:E$656,5,0)</f>
        <v>#N/A</v>
      </c>
      <c r="O30" s="126" t="e">
        <f t="shared" si="1"/>
        <v>#N/A</v>
      </c>
      <c r="P30" s="126" t="e">
        <f>VLOOKUP(B30,'Balancete Ano'!A$5:E$656,4,0)</f>
        <v>#N/A</v>
      </c>
      <c r="Q30" s="126" t="e">
        <f>VLOOKUP(B30,'Balancete Ano'!A$5:E$656,5,0)</f>
        <v>#N/A</v>
      </c>
      <c r="R30" s="126" t="e">
        <f t="shared" si="2"/>
        <v>#N/A</v>
      </c>
      <c r="S30" s="126" t="e">
        <f t="shared" si="3"/>
        <v>#N/A</v>
      </c>
      <c r="T30" s="126">
        <f t="shared" si="4"/>
        <v>0</v>
      </c>
      <c r="U30" s="126">
        <f t="shared" si="5"/>
        <v>0</v>
      </c>
      <c r="V30" s="126">
        <f t="shared" si="6"/>
        <v>0</v>
      </c>
      <c r="W30" s="126">
        <f t="shared" si="7"/>
        <v>0</v>
      </c>
      <c r="X30" s="102">
        <f t="shared" si="8"/>
        <v>1</v>
      </c>
    </row>
    <row r="31" spans="2:24" ht="12.75">
      <c r="B31" s="96" t="s">
        <v>833</v>
      </c>
      <c r="C31" s="97" t="str">
        <f>VLOOKUP(B31,'Balancete Ano'!A$5:E$656,3,0)</f>
        <v>Alienações em activos fixos tangíveis</v>
      </c>
      <c r="D31" s="98" t="s">
        <v>1248</v>
      </c>
      <c r="E31" s="98" t="s">
        <v>1252</v>
      </c>
      <c r="F31" s="98" t="s">
        <v>1251</v>
      </c>
      <c r="G31" s="99">
        <f>W31</f>
        <v>0</v>
      </c>
      <c r="H31" s="100"/>
      <c r="I31" s="101">
        <f t="shared" ref="I31:I39" si="9">G31+H31</f>
        <v>0</v>
      </c>
      <c r="M31" s="126">
        <f>VLOOKUP(B31,'Balancete ano anterior'!A$5:E$656,4,0)</f>
        <v>0</v>
      </c>
      <c r="N31" s="126">
        <f>VLOOKUP(B31,'Balancete ano anterior'!A$5:E$656,5,0)</f>
        <v>0</v>
      </c>
      <c r="O31" s="126">
        <f t="shared" si="1"/>
        <v>0</v>
      </c>
      <c r="P31" s="126">
        <f>VLOOKUP(B31,'Balancete Ano'!A$5:E$656,4,0)</f>
        <v>0</v>
      </c>
      <c r="Q31" s="126">
        <f>VLOOKUP(B31,'Balancete Ano'!A$5:E$656,5,0)</f>
        <v>0</v>
      </c>
      <c r="R31" s="126">
        <f t="shared" si="2"/>
        <v>0</v>
      </c>
      <c r="S31" s="126">
        <f t="shared" si="3"/>
        <v>0</v>
      </c>
      <c r="T31" s="126">
        <f t="shared" si="4"/>
        <v>0</v>
      </c>
      <c r="U31" s="126">
        <f t="shared" si="5"/>
        <v>0</v>
      </c>
      <c r="V31" s="126">
        <f t="shared" si="6"/>
        <v>0</v>
      </c>
      <c r="W31" s="126">
        <f t="shared" si="7"/>
        <v>0</v>
      </c>
      <c r="X31" s="102">
        <f t="shared" si="8"/>
        <v>1</v>
      </c>
    </row>
    <row r="32" spans="2:24" ht="12.75">
      <c r="B32" s="96" t="s">
        <v>1043</v>
      </c>
      <c r="C32" s="97" t="str">
        <f>VLOOKUP(B32,'Balancete Ano'!A$5:E$656,3,0)</f>
        <v>Alienações em activos fixos tangíveis</v>
      </c>
      <c r="D32" s="98" t="s">
        <v>1248</v>
      </c>
      <c r="E32" s="98" t="s">
        <v>1252</v>
      </c>
      <c r="F32" s="98" t="s">
        <v>1251</v>
      </c>
      <c r="G32" s="99">
        <f>W32</f>
        <v>0</v>
      </c>
      <c r="H32" s="100"/>
      <c r="I32" s="101">
        <f t="shared" si="9"/>
        <v>0</v>
      </c>
      <c r="M32" s="126">
        <f>VLOOKUP(B32,'Balancete ano anterior'!A$5:E$656,4,0)</f>
        <v>0</v>
      </c>
      <c r="N32" s="126">
        <f>VLOOKUP(B32,'Balancete ano anterior'!A$5:E$656,5,0)</f>
        <v>0</v>
      </c>
      <c r="O32" s="126">
        <f t="shared" si="1"/>
        <v>0</v>
      </c>
      <c r="P32" s="126">
        <f>VLOOKUP(B32,'Balancete Ano'!A$5:E$656,4,0)</f>
        <v>0</v>
      </c>
      <c r="Q32" s="126">
        <f>VLOOKUP(B32,'Balancete Ano'!A$5:E$656,5,0)</f>
        <v>0</v>
      </c>
      <c r="R32" s="126">
        <f t="shared" si="2"/>
        <v>0</v>
      </c>
      <c r="S32" s="126">
        <f t="shared" si="3"/>
        <v>0</v>
      </c>
      <c r="T32" s="126">
        <f t="shared" si="4"/>
        <v>0</v>
      </c>
      <c r="U32" s="126">
        <f t="shared" si="5"/>
        <v>0</v>
      </c>
      <c r="V32" s="126">
        <f t="shared" si="6"/>
        <v>0</v>
      </c>
      <c r="W32" s="126">
        <f t="shared" si="7"/>
        <v>0</v>
      </c>
      <c r="X32" s="102">
        <f t="shared" si="8"/>
        <v>1</v>
      </c>
    </row>
    <row r="33" spans="2:24" ht="12.75">
      <c r="B33" s="146">
        <v>43</v>
      </c>
      <c r="C33" s="114" t="str">
        <f>VLOOKUP(B33,EXTRA!$B$10:$D$49,2,0)</f>
        <v>Alienação e abates de Activos fixos tangíveis – Valor de Aquisição</v>
      </c>
      <c r="D33" s="105"/>
      <c r="E33" s="106" t="s">
        <v>1252</v>
      </c>
      <c r="F33" s="105"/>
      <c r="G33" s="131">
        <f>VLOOKUP(B33,EXTRA!$B$10:$D$49,3,0)*X33</f>
        <v>0</v>
      </c>
      <c r="H33" s="100"/>
      <c r="I33" s="101">
        <f t="shared" si="9"/>
        <v>0</v>
      </c>
      <c r="M33" s="126" t="e">
        <f>VLOOKUP(B33,'Balancete ano anterior'!A$5:E$656,4,0)</f>
        <v>#N/A</v>
      </c>
      <c r="N33" s="126" t="e">
        <f>VLOOKUP(B33,'Balancete ano anterior'!A$5:E$656,5,0)</f>
        <v>#N/A</v>
      </c>
      <c r="O33" s="126" t="e">
        <f t="shared" si="1"/>
        <v>#N/A</v>
      </c>
      <c r="P33" s="126" t="e">
        <f>VLOOKUP(B33,'Balancete Ano'!A$5:E$656,4,0)</f>
        <v>#N/A</v>
      </c>
      <c r="Q33" s="126" t="e">
        <f>VLOOKUP(B33,'Balancete Ano'!A$5:E$656,5,0)</f>
        <v>#N/A</v>
      </c>
      <c r="R33" s="126" t="e">
        <f t="shared" si="2"/>
        <v>#N/A</v>
      </c>
      <c r="S33" s="126" t="e">
        <f t="shared" si="3"/>
        <v>#N/A</v>
      </c>
      <c r="T33" s="126">
        <f t="shared" si="4"/>
        <v>0</v>
      </c>
      <c r="U33" s="126">
        <f t="shared" si="5"/>
        <v>0</v>
      </c>
      <c r="V33" s="126">
        <f t="shared" si="6"/>
        <v>0</v>
      </c>
      <c r="W33" s="126">
        <f t="shared" si="7"/>
        <v>0</v>
      </c>
      <c r="X33" s="102">
        <f t="shared" si="8"/>
        <v>1</v>
      </c>
    </row>
    <row r="34" spans="2:24" ht="12.75">
      <c r="B34" s="146">
        <v>438</v>
      </c>
      <c r="C34" s="114" t="str">
        <f>VLOOKUP(B34,EXTRA!$B$10:$D$49,2,0)</f>
        <v>Alienação e abates de Activos fixos tangíveis – Depreciações</v>
      </c>
      <c r="D34" s="105"/>
      <c r="E34" s="106" t="s">
        <v>1253</v>
      </c>
      <c r="F34" s="105"/>
      <c r="G34" s="131">
        <f>VLOOKUP(B34,EXTRA!$B$10:$D$49,3,0)*X34</f>
        <v>0</v>
      </c>
      <c r="H34" s="100"/>
      <c r="I34" s="101">
        <f t="shared" si="9"/>
        <v>0</v>
      </c>
      <c r="M34" s="126" t="e">
        <f>VLOOKUP(B34,'Balancete ano anterior'!A$5:E$656,4,0)</f>
        <v>#N/A</v>
      </c>
      <c r="N34" s="126" t="e">
        <f>VLOOKUP(B34,'Balancete ano anterior'!A$5:E$656,5,0)</f>
        <v>#N/A</v>
      </c>
      <c r="O34" s="126" t="e">
        <f t="shared" si="1"/>
        <v>#N/A</v>
      </c>
      <c r="P34" s="126" t="e">
        <f>VLOOKUP(B34,'Balancete Ano'!A$5:E$656,4,0)</f>
        <v>#N/A</v>
      </c>
      <c r="Q34" s="126" t="e">
        <f>VLOOKUP(B34,'Balancete Ano'!A$5:E$656,5,0)</f>
        <v>#N/A</v>
      </c>
      <c r="R34" s="126" t="e">
        <f t="shared" si="2"/>
        <v>#N/A</v>
      </c>
      <c r="S34" s="126" t="e">
        <f t="shared" si="3"/>
        <v>#N/A</v>
      </c>
      <c r="T34" s="126">
        <f t="shared" si="4"/>
        <v>0</v>
      </c>
      <c r="U34" s="126">
        <f t="shared" si="5"/>
        <v>0</v>
      </c>
      <c r="V34" s="126">
        <f t="shared" si="6"/>
        <v>0</v>
      </c>
      <c r="W34" s="126">
        <f t="shared" si="7"/>
        <v>0</v>
      </c>
      <c r="X34" s="102">
        <f t="shared" si="8"/>
        <v>-1</v>
      </c>
    </row>
    <row r="35" spans="2:24" ht="12.75">
      <c r="B35" s="146">
        <v>439</v>
      </c>
      <c r="C35" s="114" t="str">
        <f>VLOOKUP(B35,EXTRA!$B$10:$D$49,2,0)</f>
        <v>Alienação e abates de Activos fixos tangíveis – Imparidades acumuladas</v>
      </c>
      <c r="D35" s="105"/>
      <c r="E35" s="106" t="s">
        <v>1253</v>
      </c>
      <c r="F35" s="105"/>
      <c r="G35" s="131">
        <f>VLOOKUP(B35,EXTRA!$B$10:$D$49,3,0)*X35</f>
        <v>0</v>
      </c>
      <c r="H35" s="100"/>
      <c r="I35" s="101">
        <f t="shared" si="9"/>
        <v>0</v>
      </c>
      <c r="M35" s="126" t="e">
        <f>VLOOKUP(B35,'Balancete ano anterior'!A$5:E$656,4,0)</f>
        <v>#N/A</v>
      </c>
      <c r="N35" s="126" t="e">
        <f>VLOOKUP(B35,'Balancete ano anterior'!A$5:E$656,5,0)</f>
        <v>#N/A</v>
      </c>
      <c r="O35" s="126" t="e">
        <f t="shared" si="1"/>
        <v>#N/A</v>
      </c>
      <c r="P35" s="126" t="e">
        <f>VLOOKUP(B35,'Balancete Ano'!A$5:E$656,4,0)</f>
        <v>#N/A</v>
      </c>
      <c r="Q35" s="126" t="e">
        <f>VLOOKUP(B35,'Balancete Ano'!A$5:E$656,5,0)</f>
        <v>#N/A</v>
      </c>
      <c r="R35" s="126" t="e">
        <f t="shared" si="2"/>
        <v>#N/A</v>
      </c>
      <c r="S35" s="126" t="e">
        <f t="shared" si="3"/>
        <v>#N/A</v>
      </c>
      <c r="T35" s="126">
        <f t="shared" si="4"/>
        <v>0</v>
      </c>
      <c r="U35" s="126">
        <f t="shared" si="5"/>
        <v>0</v>
      </c>
      <c r="V35" s="126">
        <f t="shared" si="6"/>
        <v>0</v>
      </c>
      <c r="W35" s="126">
        <f t="shared" si="7"/>
        <v>0</v>
      </c>
      <c r="X35" s="102">
        <f t="shared" si="8"/>
        <v>-1</v>
      </c>
    </row>
    <row r="36" spans="2:24" ht="12.75">
      <c r="B36" s="96" t="s">
        <v>1047</v>
      </c>
      <c r="C36" s="97" t="str">
        <f>VLOOKUP(B36,'Balancete Ano'!A$5:E$656,3,0)</f>
        <v>Sinistros</v>
      </c>
      <c r="D36" s="98" t="s">
        <v>1248</v>
      </c>
      <c r="E36" s="98" t="s">
        <v>1252</v>
      </c>
      <c r="F36" s="98" t="s">
        <v>1251</v>
      </c>
      <c r="G36" s="99">
        <f>W36</f>
        <v>0</v>
      </c>
      <c r="H36" s="100"/>
      <c r="I36" s="101">
        <f t="shared" si="9"/>
        <v>0</v>
      </c>
      <c r="M36" s="126">
        <f>VLOOKUP(B36,'Balancete ano anterior'!A$5:E$656,4,0)</f>
        <v>0</v>
      </c>
      <c r="N36" s="126">
        <f>VLOOKUP(B36,'Balancete ano anterior'!A$5:E$656,5,0)</f>
        <v>0</v>
      </c>
      <c r="O36" s="126">
        <f t="shared" si="1"/>
        <v>0</v>
      </c>
      <c r="P36" s="126">
        <f>VLOOKUP(B36,'Balancete Ano'!A$5:E$656,4,0)</f>
        <v>0</v>
      </c>
      <c r="Q36" s="126">
        <f>VLOOKUP(B36,'Balancete Ano'!A$5:E$656,5,0)</f>
        <v>0</v>
      </c>
      <c r="R36" s="126">
        <f t="shared" si="2"/>
        <v>0</v>
      </c>
      <c r="S36" s="126">
        <f t="shared" si="3"/>
        <v>0</v>
      </c>
      <c r="T36" s="126">
        <f t="shared" si="4"/>
        <v>0</v>
      </c>
      <c r="U36" s="126">
        <f t="shared" si="5"/>
        <v>0</v>
      </c>
      <c r="V36" s="126">
        <f t="shared" si="6"/>
        <v>0</v>
      </c>
      <c r="W36" s="126">
        <f t="shared" si="7"/>
        <v>0</v>
      </c>
      <c r="X36" s="102">
        <f t="shared" si="8"/>
        <v>1</v>
      </c>
    </row>
    <row r="37" spans="2:24" ht="12.75">
      <c r="B37" s="96" t="s">
        <v>842</v>
      </c>
      <c r="C37" s="97" t="str">
        <f>VLOOKUP(B37,'Balancete Ano'!A$5:E$656,3,0)</f>
        <v>Abates</v>
      </c>
      <c r="D37" s="98" t="s">
        <v>1248</v>
      </c>
      <c r="E37" s="98" t="s">
        <v>1252</v>
      </c>
      <c r="F37" s="98" t="s">
        <v>1251</v>
      </c>
      <c r="G37" s="99">
        <f>W37</f>
        <v>0</v>
      </c>
      <c r="H37" s="100"/>
      <c r="I37" s="101">
        <f t="shared" si="9"/>
        <v>0</v>
      </c>
      <c r="M37" s="126">
        <f>VLOOKUP(B37,'Balancete ano anterior'!A$5:E$656,4,0)</f>
        <v>0</v>
      </c>
      <c r="N37" s="126">
        <f>VLOOKUP(B37,'Balancete ano anterior'!A$5:E$656,5,0)</f>
        <v>0</v>
      </c>
      <c r="O37" s="126">
        <f t="shared" si="1"/>
        <v>0</v>
      </c>
      <c r="P37" s="126">
        <f>VLOOKUP(B37,'Balancete Ano'!A$5:E$656,4,0)</f>
        <v>0</v>
      </c>
      <c r="Q37" s="126">
        <f>VLOOKUP(B37,'Balancete Ano'!A$5:E$656,5,0)</f>
        <v>0</v>
      </c>
      <c r="R37" s="126">
        <f t="shared" si="2"/>
        <v>0</v>
      </c>
      <c r="S37" s="126">
        <f t="shared" si="3"/>
        <v>0</v>
      </c>
      <c r="T37" s="126">
        <f t="shared" si="4"/>
        <v>0</v>
      </c>
      <c r="U37" s="126">
        <f t="shared" si="5"/>
        <v>0</v>
      </c>
      <c r="V37" s="126">
        <f t="shared" si="6"/>
        <v>0</v>
      </c>
      <c r="W37" s="126">
        <f t="shared" si="7"/>
        <v>0</v>
      </c>
      <c r="X37" s="102">
        <f t="shared" si="8"/>
        <v>1</v>
      </c>
    </row>
    <row r="38" spans="2:24" ht="12.75">
      <c r="B38" s="96"/>
      <c r="C38" s="133"/>
      <c r="D38" s="98"/>
      <c r="E38" s="98"/>
      <c r="F38" s="98"/>
      <c r="G38" s="99"/>
      <c r="H38" s="109"/>
      <c r="I38" s="101">
        <f t="shared" si="9"/>
        <v>0</v>
      </c>
      <c r="M38" s="126" t="e">
        <f>VLOOKUP(B38,'Balancete ano anterior'!A$5:E$656,4,0)</f>
        <v>#N/A</v>
      </c>
      <c r="N38" s="126" t="e">
        <f>VLOOKUP(B38,'Balancete ano anterior'!A$5:E$656,5,0)</f>
        <v>#N/A</v>
      </c>
      <c r="O38" s="126" t="e">
        <f t="shared" si="1"/>
        <v>#N/A</v>
      </c>
      <c r="P38" s="126" t="e">
        <f>VLOOKUP(B38,'Balancete Ano'!A$5:E$656,4,0)</f>
        <v>#N/A</v>
      </c>
      <c r="Q38" s="126" t="e">
        <f>VLOOKUP(B38,'Balancete Ano'!A$5:E$656,5,0)</f>
        <v>#N/A</v>
      </c>
      <c r="R38" s="126" t="e">
        <f t="shared" si="2"/>
        <v>#N/A</v>
      </c>
      <c r="S38" s="126" t="e">
        <f t="shared" si="3"/>
        <v>#N/A</v>
      </c>
      <c r="T38" s="126">
        <f t="shared" si="4"/>
        <v>0</v>
      </c>
      <c r="U38" s="126">
        <f t="shared" si="5"/>
        <v>0</v>
      </c>
      <c r="V38" s="126">
        <f t="shared" si="6"/>
        <v>0</v>
      </c>
      <c r="W38" s="126">
        <f t="shared" si="7"/>
        <v>0</v>
      </c>
      <c r="X38" s="102">
        <f t="shared" si="8"/>
        <v>1</v>
      </c>
    </row>
    <row r="39" spans="2:24" ht="12.75">
      <c r="B39" s="96"/>
      <c r="C39" s="115"/>
      <c r="D39" s="98"/>
      <c r="E39" s="98"/>
      <c r="F39" s="98"/>
      <c r="G39" s="99"/>
      <c r="H39" s="109"/>
      <c r="I39" s="101">
        <f t="shared" si="9"/>
        <v>0</v>
      </c>
      <c r="M39" s="126" t="e">
        <f>VLOOKUP(B39,'Balancete ano anterior'!A$5:E$656,4,0)</f>
        <v>#N/A</v>
      </c>
      <c r="N39" s="126" t="e">
        <f>VLOOKUP(B39,'Balancete ano anterior'!A$5:E$656,5,0)</f>
        <v>#N/A</v>
      </c>
      <c r="O39" s="126" t="e">
        <f t="shared" si="1"/>
        <v>#N/A</v>
      </c>
      <c r="P39" s="126" t="e">
        <f>VLOOKUP(B39,'Balancete Ano'!A$5:E$656,4,0)</f>
        <v>#N/A</v>
      </c>
      <c r="Q39" s="126" t="e">
        <f>VLOOKUP(B39,'Balancete Ano'!A$5:E$656,5,0)</f>
        <v>#N/A</v>
      </c>
      <c r="R39" s="126" t="e">
        <f t="shared" si="2"/>
        <v>#N/A</v>
      </c>
      <c r="S39" s="126" t="e">
        <f t="shared" si="3"/>
        <v>#N/A</v>
      </c>
      <c r="T39" s="126">
        <f t="shared" si="4"/>
        <v>0</v>
      </c>
      <c r="U39" s="126">
        <f t="shared" si="5"/>
        <v>0</v>
      </c>
      <c r="V39" s="126">
        <f t="shared" si="6"/>
        <v>0</v>
      </c>
      <c r="W39" s="126">
        <f t="shared" si="7"/>
        <v>0</v>
      </c>
      <c r="X39" s="102">
        <f t="shared" si="8"/>
        <v>1</v>
      </c>
    </row>
    <row r="40" spans="2:24" ht="12.75">
      <c r="B40" s="128"/>
      <c r="C40" s="54"/>
      <c r="D40" s="54"/>
      <c r="E40" s="54"/>
      <c r="F40" s="54"/>
      <c r="G40" s="111"/>
      <c r="H40" s="112" t="s">
        <v>1254</v>
      </c>
      <c r="I40" s="117">
        <f>SUM(I31:I39)</f>
        <v>0</v>
      </c>
      <c r="M40" s="126" t="e">
        <f>VLOOKUP(B40,'Balancete ano anterior'!A$5:E$656,4,0)</f>
        <v>#N/A</v>
      </c>
      <c r="N40" s="126" t="e">
        <f>VLOOKUP(B40,'Balancete ano anterior'!A$5:E$656,5,0)</f>
        <v>#N/A</v>
      </c>
      <c r="O40" s="126" t="e">
        <f t="shared" si="1"/>
        <v>#N/A</v>
      </c>
      <c r="P40" s="126" t="e">
        <f>VLOOKUP(B40,'Balancete Ano'!A$5:E$656,4,0)</f>
        <v>#N/A</v>
      </c>
      <c r="Q40" s="126" t="e">
        <f>VLOOKUP(B40,'Balancete Ano'!A$5:E$656,5,0)</f>
        <v>#N/A</v>
      </c>
      <c r="R40" s="126" t="e">
        <f t="shared" si="2"/>
        <v>#N/A</v>
      </c>
      <c r="S40" s="126" t="e">
        <f t="shared" si="3"/>
        <v>#N/A</v>
      </c>
      <c r="T40" s="126">
        <f t="shared" si="4"/>
        <v>0</v>
      </c>
      <c r="U40" s="126">
        <f t="shared" si="5"/>
        <v>0</v>
      </c>
      <c r="V40" s="126">
        <f t="shared" si="6"/>
        <v>0</v>
      </c>
      <c r="W40" s="126">
        <f t="shared" si="7"/>
        <v>0</v>
      </c>
      <c r="X40" s="102">
        <f t="shared" si="8"/>
        <v>1</v>
      </c>
    </row>
    <row r="41" spans="2:24" ht="12.75">
      <c r="B41" s="119"/>
      <c r="G41" s="28"/>
      <c r="H41" s="28"/>
      <c r="I41" s="28"/>
      <c r="M41" s="126" t="e">
        <f>VLOOKUP(B41,'Balancete ano anterior'!A$5:E$656,4,0)</f>
        <v>#N/A</v>
      </c>
      <c r="N41" s="126" t="e">
        <f>VLOOKUP(B41,'Balancete ano anterior'!A$5:E$656,5,0)</f>
        <v>#N/A</v>
      </c>
      <c r="O41" s="126" t="e">
        <f t="shared" si="1"/>
        <v>#N/A</v>
      </c>
      <c r="P41" s="126" t="e">
        <f>VLOOKUP(B41,'Balancete Ano'!A$5:E$656,4,0)</f>
        <v>#N/A</v>
      </c>
      <c r="Q41" s="126" t="e">
        <f>VLOOKUP(B41,'Balancete Ano'!A$5:E$656,5,0)</f>
        <v>#N/A</v>
      </c>
      <c r="R41" s="126" t="e">
        <f t="shared" si="2"/>
        <v>#N/A</v>
      </c>
      <c r="S41" s="126" t="e">
        <f t="shared" si="3"/>
        <v>#N/A</v>
      </c>
      <c r="T41" s="126">
        <f t="shared" si="4"/>
        <v>0</v>
      </c>
      <c r="U41" s="126">
        <f t="shared" si="5"/>
        <v>0</v>
      </c>
      <c r="V41" s="126">
        <f t="shared" si="6"/>
        <v>0</v>
      </c>
      <c r="W41" s="126">
        <f t="shared" si="7"/>
        <v>0</v>
      </c>
      <c r="X41" s="102">
        <f t="shared" si="8"/>
        <v>1</v>
      </c>
    </row>
    <row r="42" spans="2:24" ht="12.75">
      <c r="B42" s="307" t="s">
        <v>521</v>
      </c>
      <c r="C42" s="307"/>
      <c r="D42" s="307"/>
      <c r="E42" s="307"/>
      <c r="F42" s="307"/>
      <c r="G42" s="28"/>
      <c r="H42" s="28"/>
      <c r="I42" s="28"/>
      <c r="M42" s="126" t="e">
        <f>VLOOKUP(B42,'Balancete ano anterior'!A$5:E$656,4,0)</f>
        <v>#N/A</v>
      </c>
      <c r="N42" s="126" t="e">
        <f>VLOOKUP(B42,'Balancete ano anterior'!A$5:E$656,5,0)</f>
        <v>#N/A</v>
      </c>
      <c r="O42" s="126" t="e">
        <f t="shared" si="1"/>
        <v>#N/A</v>
      </c>
      <c r="P42" s="126" t="e">
        <f>VLOOKUP(B42,'Balancete Ano'!A$5:E$656,4,0)</f>
        <v>#N/A</v>
      </c>
      <c r="Q42" s="126" t="e">
        <f>VLOOKUP(B42,'Balancete Ano'!A$5:E$656,5,0)</f>
        <v>#N/A</v>
      </c>
      <c r="R42" s="126" t="e">
        <f t="shared" si="2"/>
        <v>#N/A</v>
      </c>
      <c r="S42" s="126" t="e">
        <f t="shared" si="3"/>
        <v>#N/A</v>
      </c>
      <c r="T42" s="126">
        <f t="shared" si="4"/>
        <v>0</v>
      </c>
      <c r="U42" s="126">
        <f t="shared" si="5"/>
        <v>0</v>
      </c>
      <c r="V42" s="126">
        <f t="shared" si="6"/>
        <v>0</v>
      </c>
      <c r="W42" s="126">
        <f t="shared" si="7"/>
        <v>0</v>
      </c>
      <c r="X42" s="102">
        <f t="shared" si="8"/>
        <v>1</v>
      </c>
    </row>
    <row r="43" spans="2:24" ht="12.75">
      <c r="B43" s="119"/>
      <c r="G43" s="28"/>
      <c r="H43" s="28"/>
      <c r="I43" s="28"/>
      <c r="M43" s="126" t="e">
        <f>VLOOKUP(B43,'Balancete ano anterior'!A$5:E$656,4,0)</f>
        <v>#N/A</v>
      </c>
      <c r="N43" s="126" t="e">
        <f>VLOOKUP(B43,'Balancete ano anterior'!A$5:E$656,5,0)</f>
        <v>#N/A</v>
      </c>
      <c r="O43" s="126" t="e">
        <f t="shared" si="1"/>
        <v>#N/A</v>
      </c>
      <c r="P43" s="126" t="e">
        <f>VLOOKUP(B43,'Balancete Ano'!A$5:E$656,4,0)</f>
        <v>#N/A</v>
      </c>
      <c r="Q43" s="126" t="e">
        <f>VLOOKUP(B43,'Balancete Ano'!A$5:E$656,5,0)</f>
        <v>#N/A</v>
      </c>
      <c r="R43" s="126" t="e">
        <f t="shared" si="2"/>
        <v>#N/A</v>
      </c>
      <c r="S43" s="126" t="e">
        <f t="shared" si="3"/>
        <v>#N/A</v>
      </c>
      <c r="T43" s="126">
        <f t="shared" si="4"/>
        <v>0</v>
      </c>
      <c r="U43" s="126">
        <f t="shared" si="5"/>
        <v>0</v>
      </c>
      <c r="V43" s="126">
        <f t="shared" si="6"/>
        <v>0</v>
      </c>
      <c r="W43" s="126">
        <f t="shared" si="7"/>
        <v>0</v>
      </c>
      <c r="X43" s="102">
        <f t="shared" si="8"/>
        <v>1</v>
      </c>
    </row>
    <row r="44" spans="2:24" ht="12.75">
      <c r="B44" s="124" t="s">
        <v>5</v>
      </c>
      <c r="C44" s="92" t="s">
        <v>6</v>
      </c>
      <c r="D44" s="92" t="s">
        <v>1240</v>
      </c>
      <c r="E44" s="92" t="s">
        <v>1241</v>
      </c>
      <c r="F44" s="92" t="s">
        <v>1242</v>
      </c>
      <c r="G44" s="93" t="s">
        <v>1243</v>
      </c>
      <c r="H44" s="93" t="s">
        <v>1244</v>
      </c>
      <c r="I44" s="93" t="s">
        <v>1245</v>
      </c>
      <c r="M44" s="126" t="e">
        <f>VLOOKUP(B44,'Balancete ano anterior'!A$5:E$656,4,0)</f>
        <v>#N/A</v>
      </c>
      <c r="N44" s="126" t="e">
        <f>VLOOKUP(B44,'Balancete ano anterior'!A$5:E$656,5,0)</f>
        <v>#N/A</v>
      </c>
      <c r="O44" s="126" t="e">
        <f t="shared" si="1"/>
        <v>#N/A</v>
      </c>
      <c r="P44" s="126" t="e">
        <f>VLOOKUP(B44,'Balancete Ano'!A$5:E$656,4,0)</f>
        <v>#N/A</v>
      </c>
      <c r="Q44" s="126" t="e">
        <f>VLOOKUP(B44,'Balancete Ano'!A$5:E$656,5,0)</f>
        <v>#N/A</v>
      </c>
      <c r="R44" s="126" t="e">
        <f t="shared" si="2"/>
        <v>#N/A</v>
      </c>
      <c r="S44" s="126" t="e">
        <f t="shared" si="3"/>
        <v>#N/A</v>
      </c>
      <c r="T44" s="126">
        <f t="shared" si="4"/>
        <v>0</v>
      </c>
      <c r="U44" s="126">
        <f t="shared" si="5"/>
        <v>0</v>
      </c>
      <c r="V44" s="126">
        <f t="shared" si="6"/>
        <v>0</v>
      </c>
      <c r="W44" s="126">
        <f t="shared" si="7"/>
        <v>0</v>
      </c>
      <c r="X44" s="102">
        <f t="shared" si="8"/>
        <v>1</v>
      </c>
    </row>
    <row r="45" spans="2:24" ht="12.75">
      <c r="B45" s="119"/>
      <c r="G45" s="28"/>
      <c r="H45" s="28"/>
      <c r="I45" s="28"/>
      <c r="M45" s="126" t="e">
        <f>VLOOKUP(B45,'Balancete ano anterior'!A$5:E$656,4,0)</f>
        <v>#N/A</v>
      </c>
      <c r="N45" s="126" t="e">
        <f>VLOOKUP(B45,'Balancete ano anterior'!A$5:E$656,5,0)</f>
        <v>#N/A</v>
      </c>
      <c r="O45" s="126" t="e">
        <f t="shared" si="1"/>
        <v>#N/A</v>
      </c>
      <c r="P45" s="126" t="e">
        <f>VLOOKUP(B45,'Balancete Ano'!A$5:E$656,4,0)</f>
        <v>#N/A</v>
      </c>
      <c r="Q45" s="126" t="e">
        <f>VLOOKUP(B45,'Balancete Ano'!A$5:E$656,5,0)</f>
        <v>#N/A</v>
      </c>
      <c r="R45" s="126" t="e">
        <f t="shared" si="2"/>
        <v>#N/A</v>
      </c>
      <c r="S45" s="126" t="e">
        <f t="shared" si="3"/>
        <v>#N/A</v>
      </c>
      <c r="T45" s="126">
        <f t="shared" si="4"/>
        <v>0</v>
      </c>
      <c r="U45" s="126">
        <f t="shared" si="5"/>
        <v>0</v>
      </c>
      <c r="V45" s="126">
        <f t="shared" si="6"/>
        <v>0</v>
      </c>
      <c r="W45" s="126">
        <f t="shared" si="7"/>
        <v>0</v>
      </c>
      <c r="X45" s="102">
        <f t="shared" si="8"/>
        <v>1</v>
      </c>
    </row>
    <row r="46" spans="2:24" ht="12.75">
      <c r="B46" s="96" t="s">
        <v>835</v>
      </c>
      <c r="C46" s="97" t="str">
        <f>VLOOKUP(B46,'Balancete Ano'!A$5:E$656,3,0)</f>
        <v>Alienações em activos intangíveis</v>
      </c>
      <c r="D46" s="98" t="s">
        <v>1248</v>
      </c>
      <c r="E46" s="98" t="s">
        <v>1252</v>
      </c>
      <c r="F46" s="98" t="s">
        <v>1251</v>
      </c>
      <c r="G46" s="99">
        <f>W46</f>
        <v>0</v>
      </c>
      <c r="H46" s="100"/>
      <c r="I46" s="101">
        <f t="shared" ref="I46:I52" si="10">G46+H46</f>
        <v>0</v>
      </c>
      <c r="M46" s="126">
        <f>VLOOKUP(B46,'Balancete ano anterior'!A$5:E$656,4,0)</f>
        <v>0</v>
      </c>
      <c r="N46" s="126">
        <f>VLOOKUP(B46,'Balancete ano anterior'!A$5:E$656,5,0)</f>
        <v>0</v>
      </c>
      <c r="O46" s="126">
        <f t="shared" si="1"/>
        <v>0</v>
      </c>
      <c r="P46" s="126">
        <f>VLOOKUP(B46,'Balancete Ano'!A$5:E$656,4,0)</f>
        <v>0</v>
      </c>
      <c r="Q46" s="126">
        <f>VLOOKUP(B46,'Balancete Ano'!A$5:E$656,5,0)</f>
        <v>0</v>
      </c>
      <c r="R46" s="126">
        <f t="shared" si="2"/>
        <v>0</v>
      </c>
      <c r="S46" s="126">
        <f t="shared" si="3"/>
        <v>0</v>
      </c>
      <c r="T46" s="126">
        <f t="shared" si="4"/>
        <v>0</v>
      </c>
      <c r="U46" s="126">
        <f t="shared" si="5"/>
        <v>0</v>
      </c>
      <c r="V46" s="126">
        <f t="shared" si="6"/>
        <v>0</v>
      </c>
      <c r="W46" s="126">
        <f t="shared" si="7"/>
        <v>0</v>
      </c>
      <c r="X46" s="102">
        <f t="shared" si="8"/>
        <v>1</v>
      </c>
    </row>
    <row r="47" spans="2:24" ht="12.75">
      <c r="B47" s="96" t="s">
        <v>1044</v>
      </c>
      <c r="C47" s="97" t="str">
        <f>VLOOKUP(B47,'Balancete Ano'!A$5:E$656,3,0)</f>
        <v>Alienações em activos intangíveis</v>
      </c>
      <c r="D47" s="98" t="s">
        <v>1248</v>
      </c>
      <c r="E47" s="98" t="s">
        <v>1252</v>
      </c>
      <c r="F47" s="98" t="s">
        <v>1251</v>
      </c>
      <c r="G47" s="99">
        <f>W47</f>
        <v>0</v>
      </c>
      <c r="H47" s="100"/>
      <c r="I47" s="101">
        <f t="shared" si="10"/>
        <v>0</v>
      </c>
      <c r="M47" s="126">
        <f>VLOOKUP(B47,'Balancete ano anterior'!A$5:E$656,4,0)</f>
        <v>0</v>
      </c>
      <c r="N47" s="126">
        <f>VLOOKUP(B47,'Balancete ano anterior'!A$5:E$656,5,0)</f>
        <v>0</v>
      </c>
      <c r="O47" s="126">
        <f t="shared" si="1"/>
        <v>0</v>
      </c>
      <c r="P47" s="126">
        <f>VLOOKUP(B47,'Balancete Ano'!A$5:E$656,4,0)</f>
        <v>0</v>
      </c>
      <c r="Q47" s="126">
        <f>VLOOKUP(B47,'Balancete Ano'!A$5:E$656,5,0)</f>
        <v>0</v>
      </c>
      <c r="R47" s="126">
        <f t="shared" si="2"/>
        <v>0</v>
      </c>
      <c r="S47" s="126">
        <f t="shared" si="3"/>
        <v>0</v>
      </c>
      <c r="T47" s="126">
        <f t="shared" si="4"/>
        <v>0</v>
      </c>
      <c r="U47" s="126">
        <f t="shared" si="5"/>
        <v>0</v>
      </c>
      <c r="V47" s="126">
        <f t="shared" si="6"/>
        <v>0</v>
      </c>
      <c r="W47" s="126">
        <f t="shared" si="7"/>
        <v>0</v>
      </c>
      <c r="X47" s="102">
        <f t="shared" si="8"/>
        <v>1</v>
      </c>
    </row>
    <row r="48" spans="2:24" ht="12.75">
      <c r="B48" s="146">
        <v>44</v>
      </c>
      <c r="C48" s="114" t="str">
        <f>VLOOKUP(B48,EXTRA!$B$10:$D$49,2,0)</f>
        <v>Alienação de activos intangíveis – Valor de Aquisição</v>
      </c>
      <c r="D48" s="105"/>
      <c r="E48" s="106" t="s">
        <v>1252</v>
      </c>
      <c r="F48" s="105"/>
      <c r="G48" s="131">
        <f>VLOOKUP(B48,EXTRA!$B$10:$D$49,3,0)*X48</f>
        <v>0</v>
      </c>
      <c r="H48" s="100"/>
      <c r="I48" s="101">
        <f t="shared" si="10"/>
        <v>0</v>
      </c>
      <c r="M48" s="126" t="e">
        <f>VLOOKUP(B48,'Balancete ano anterior'!A$5:E$656,4,0)</f>
        <v>#N/A</v>
      </c>
      <c r="N48" s="126" t="e">
        <f>VLOOKUP(B48,'Balancete ano anterior'!A$5:E$656,5,0)</f>
        <v>#N/A</v>
      </c>
      <c r="O48" s="126" t="e">
        <f t="shared" si="1"/>
        <v>#N/A</v>
      </c>
      <c r="P48" s="126" t="e">
        <f>VLOOKUP(B48,'Balancete Ano'!A$5:E$656,4,0)</f>
        <v>#N/A</v>
      </c>
      <c r="Q48" s="126" t="e">
        <f>VLOOKUP(B48,'Balancete Ano'!A$5:E$656,5,0)</f>
        <v>#N/A</v>
      </c>
      <c r="R48" s="126" t="e">
        <f t="shared" si="2"/>
        <v>#N/A</v>
      </c>
      <c r="S48" s="126" t="e">
        <f t="shared" si="3"/>
        <v>#N/A</v>
      </c>
      <c r="T48" s="126">
        <f t="shared" si="4"/>
        <v>0</v>
      </c>
      <c r="U48" s="126">
        <f t="shared" si="5"/>
        <v>0</v>
      </c>
      <c r="V48" s="126">
        <f t="shared" si="6"/>
        <v>0</v>
      </c>
      <c r="W48" s="126">
        <f t="shared" si="7"/>
        <v>0</v>
      </c>
      <c r="X48" s="102">
        <f t="shared" si="8"/>
        <v>1</v>
      </c>
    </row>
    <row r="49" spans="2:24" ht="12.75">
      <c r="B49" s="146">
        <v>448</v>
      </c>
      <c r="C49" s="114" t="str">
        <f>VLOOKUP(B49,EXTRA!$B$10:$D$49,2,0)</f>
        <v>Alienação de activos intangíveis – Amortizações</v>
      </c>
      <c r="D49" s="105"/>
      <c r="E49" s="106" t="s">
        <v>1253</v>
      </c>
      <c r="F49" s="105"/>
      <c r="G49" s="131">
        <f>VLOOKUP(B49,EXTRA!$B$10:$D$49,3,0)*X49</f>
        <v>0</v>
      </c>
      <c r="H49" s="100"/>
      <c r="I49" s="101">
        <f t="shared" si="10"/>
        <v>0</v>
      </c>
      <c r="M49" s="126" t="e">
        <f>VLOOKUP(B49,'Balancete ano anterior'!A$5:E$656,4,0)</f>
        <v>#N/A</v>
      </c>
      <c r="N49" s="126" t="e">
        <f>VLOOKUP(B49,'Balancete ano anterior'!A$5:E$656,5,0)</f>
        <v>#N/A</v>
      </c>
      <c r="O49" s="126" t="e">
        <f t="shared" si="1"/>
        <v>#N/A</v>
      </c>
      <c r="P49" s="126" t="e">
        <f>VLOOKUP(B49,'Balancete Ano'!A$5:E$656,4,0)</f>
        <v>#N/A</v>
      </c>
      <c r="Q49" s="126" t="e">
        <f>VLOOKUP(B49,'Balancete Ano'!A$5:E$656,5,0)</f>
        <v>#N/A</v>
      </c>
      <c r="R49" s="126" t="e">
        <f t="shared" si="2"/>
        <v>#N/A</v>
      </c>
      <c r="S49" s="126" t="e">
        <f t="shared" si="3"/>
        <v>#N/A</v>
      </c>
      <c r="T49" s="126">
        <f t="shared" si="4"/>
        <v>0</v>
      </c>
      <c r="U49" s="126">
        <f t="shared" si="5"/>
        <v>0</v>
      </c>
      <c r="V49" s="126">
        <f t="shared" si="6"/>
        <v>0</v>
      </c>
      <c r="W49" s="126">
        <f t="shared" si="7"/>
        <v>0</v>
      </c>
      <c r="X49" s="102">
        <f t="shared" si="8"/>
        <v>-1</v>
      </c>
    </row>
    <row r="50" spans="2:24" ht="12.75">
      <c r="B50" s="146">
        <v>449</v>
      </c>
      <c r="C50" s="114" t="str">
        <f>VLOOKUP(B50,EXTRA!$B$10:$D$49,2,0)</f>
        <v>Alienação de activos intangíveis – Imparidades acum.</v>
      </c>
      <c r="D50" s="105"/>
      <c r="E50" s="106" t="s">
        <v>1253</v>
      </c>
      <c r="F50" s="105"/>
      <c r="G50" s="131">
        <f>VLOOKUP(B50,EXTRA!$B$10:$D$49,3,0)*X50</f>
        <v>0</v>
      </c>
      <c r="H50" s="100"/>
      <c r="I50" s="101">
        <f t="shared" si="10"/>
        <v>0</v>
      </c>
      <c r="M50" s="126" t="e">
        <f>VLOOKUP(B50,'Balancete ano anterior'!A$5:E$656,4,0)</f>
        <v>#N/A</v>
      </c>
      <c r="N50" s="126" t="e">
        <f>VLOOKUP(B50,'Balancete ano anterior'!A$5:E$656,5,0)</f>
        <v>#N/A</v>
      </c>
      <c r="O50" s="126" t="e">
        <f t="shared" si="1"/>
        <v>#N/A</v>
      </c>
      <c r="P50" s="126" t="e">
        <f>VLOOKUP(B50,'Balancete Ano'!A$5:E$656,4,0)</f>
        <v>#N/A</v>
      </c>
      <c r="Q50" s="126" t="e">
        <f>VLOOKUP(B50,'Balancete Ano'!A$5:E$656,5,0)</f>
        <v>#N/A</v>
      </c>
      <c r="R50" s="126" t="e">
        <f t="shared" si="2"/>
        <v>#N/A</v>
      </c>
      <c r="S50" s="126" t="e">
        <f t="shared" si="3"/>
        <v>#N/A</v>
      </c>
      <c r="T50" s="126">
        <f t="shared" si="4"/>
        <v>0</v>
      </c>
      <c r="U50" s="126">
        <f t="shared" si="5"/>
        <v>0</v>
      </c>
      <c r="V50" s="126">
        <f t="shared" si="6"/>
        <v>0</v>
      </c>
      <c r="W50" s="126">
        <f t="shared" si="7"/>
        <v>0</v>
      </c>
      <c r="X50" s="102">
        <f t="shared" si="8"/>
        <v>-1</v>
      </c>
    </row>
    <row r="51" spans="2:24" ht="12.75">
      <c r="B51" s="96"/>
      <c r="C51" s="133"/>
      <c r="D51" s="98"/>
      <c r="E51" s="98"/>
      <c r="F51" s="98"/>
      <c r="G51" s="99"/>
      <c r="H51" s="109"/>
      <c r="I51" s="101">
        <f t="shared" si="10"/>
        <v>0</v>
      </c>
      <c r="M51" s="126" t="e">
        <f>VLOOKUP(B51,'Balancete ano anterior'!A$5:E$656,4,0)</f>
        <v>#N/A</v>
      </c>
      <c r="N51" s="126" t="e">
        <f>VLOOKUP(B51,'Balancete ano anterior'!A$5:E$656,5,0)</f>
        <v>#N/A</v>
      </c>
      <c r="O51" s="126" t="e">
        <f t="shared" si="1"/>
        <v>#N/A</v>
      </c>
      <c r="P51" s="126" t="e">
        <f>VLOOKUP(B51,'Balancete Ano'!A$5:E$656,4,0)</f>
        <v>#N/A</v>
      </c>
      <c r="Q51" s="126" t="e">
        <f>VLOOKUP(B51,'Balancete Ano'!A$5:E$656,5,0)</f>
        <v>#N/A</v>
      </c>
      <c r="R51" s="126" t="e">
        <f t="shared" si="2"/>
        <v>#N/A</v>
      </c>
      <c r="S51" s="126" t="e">
        <f t="shared" si="3"/>
        <v>#N/A</v>
      </c>
      <c r="T51" s="126">
        <f t="shared" si="4"/>
        <v>0</v>
      </c>
      <c r="U51" s="126">
        <f t="shared" si="5"/>
        <v>0</v>
      </c>
      <c r="V51" s="126">
        <f t="shared" si="6"/>
        <v>0</v>
      </c>
      <c r="W51" s="126">
        <f t="shared" si="7"/>
        <v>0</v>
      </c>
      <c r="X51" s="102">
        <f t="shared" si="8"/>
        <v>1</v>
      </c>
    </row>
    <row r="52" spans="2:24" ht="12.75">
      <c r="B52" s="96"/>
      <c r="C52" s="115"/>
      <c r="D52" s="98"/>
      <c r="E52" s="98"/>
      <c r="F52" s="98"/>
      <c r="G52" s="99"/>
      <c r="H52" s="109"/>
      <c r="I52" s="101">
        <f t="shared" si="10"/>
        <v>0</v>
      </c>
      <c r="M52" s="126" t="e">
        <f>VLOOKUP(B52,'Balancete ano anterior'!A$5:E$656,4,0)</f>
        <v>#N/A</v>
      </c>
      <c r="N52" s="126" t="e">
        <f>VLOOKUP(B52,'Balancete ano anterior'!A$5:E$656,5,0)</f>
        <v>#N/A</v>
      </c>
      <c r="O52" s="126" t="e">
        <f t="shared" si="1"/>
        <v>#N/A</v>
      </c>
      <c r="P52" s="126" t="e">
        <f>VLOOKUP(B52,'Balancete Ano'!A$5:E$656,4,0)</f>
        <v>#N/A</v>
      </c>
      <c r="Q52" s="126" t="e">
        <f>VLOOKUP(B52,'Balancete Ano'!A$5:E$656,5,0)</f>
        <v>#N/A</v>
      </c>
      <c r="R52" s="126" t="e">
        <f t="shared" si="2"/>
        <v>#N/A</v>
      </c>
      <c r="S52" s="126" t="e">
        <f t="shared" si="3"/>
        <v>#N/A</v>
      </c>
      <c r="T52" s="126">
        <f t="shared" si="4"/>
        <v>0</v>
      </c>
      <c r="U52" s="126">
        <f t="shared" si="5"/>
        <v>0</v>
      </c>
      <c r="V52" s="126">
        <f t="shared" si="6"/>
        <v>0</v>
      </c>
      <c r="W52" s="126">
        <f t="shared" si="7"/>
        <v>0</v>
      </c>
      <c r="X52" s="102">
        <f t="shared" si="8"/>
        <v>1</v>
      </c>
    </row>
    <row r="53" spans="2:24" ht="12.75">
      <c r="B53" s="128"/>
      <c r="C53" s="54"/>
      <c r="D53" s="54"/>
      <c r="E53" s="54"/>
      <c r="F53" s="54"/>
      <c r="G53" s="111"/>
      <c r="H53" s="112" t="s">
        <v>1254</v>
      </c>
      <c r="I53" s="117">
        <f>SUM(I46:I52)</f>
        <v>0</v>
      </c>
      <c r="M53" s="126" t="e">
        <f>VLOOKUP(B53,'Balancete ano anterior'!A$5:E$656,4,0)</f>
        <v>#N/A</v>
      </c>
      <c r="N53" s="126" t="e">
        <f>VLOOKUP(B53,'Balancete ano anterior'!A$5:E$656,5,0)</f>
        <v>#N/A</v>
      </c>
      <c r="O53" s="126" t="e">
        <f t="shared" si="1"/>
        <v>#N/A</v>
      </c>
      <c r="P53" s="126" t="e">
        <f>VLOOKUP(B53,'Balancete Ano'!A$5:E$656,4,0)</f>
        <v>#N/A</v>
      </c>
      <c r="Q53" s="126" t="e">
        <f>VLOOKUP(B53,'Balancete Ano'!A$5:E$656,5,0)</f>
        <v>#N/A</v>
      </c>
      <c r="R53" s="126" t="e">
        <f t="shared" si="2"/>
        <v>#N/A</v>
      </c>
      <c r="S53" s="126" t="e">
        <f t="shared" si="3"/>
        <v>#N/A</v>
      </c>
      <c r="T53" s="126">
        <f t="shared" si="4"/>
        <v>0</v>
      </c>
      <c r="U53" s="126">
        <f t="shared" si="5"/>
        <v>0</v>
      </c>
      <c r="V53" s="126">
        <f t="shared" si="6"/>
        <v>0</v>
      </c>
      <c r="W53" s="126">
        <f t="shared" si="7"/>
        <v>0</v>
      </c>
      <c r="X53" s="102">
        <f t="shared" si="8"/>
        <v>1</v>
      </c>
    </row>
    <row r="54" spans="2:24" ht="12.75">
      <c r="B54" s="128"/>
      <c r="C54" s="54"/>
      <c r="D54" s="54"/>
      <c r="E54" s="54"/>
      <c r="F54" s="54"/>
      <c r="G54" s="111"/>
      <c r="H54" s="112"/>
      <c r="I54" s="42"/>
      <c r="M54" s="126" t="e">
        <f>VLOOKUP(B54,'Balancete ano anterior'!A$5:E$656,4,0)</f>
        <v>#N/A</v>
      </c>
      <c r="N54" s="126" t="e">
        <f>VLOOKUP(B54,'Balancete ano anterior'!A$5:E$656,5,0)</f>
        <v>#N/A</v>
      </c>
      <c r="O54" s="126" t="e">
        <f t="shared" si="1"/>
        <v>#N/A</v>
      </c>
      <c r="P54" s="126" t="e">
        <f>VLOOKUP(B54,'Balancete Ano'!A$5:E$656,4,0)</f>
        <v>#N/A</v>
      </c>
      <c r="Q54" s="126" t="e">
        <f>VLOOKUP(B54,'Balancete Ano'!A$5:E$656,5,0)</f>
        <v>#N/A</v>
      </c>
      <c r="R54" s="126" t="e">
        <f t="shared" si="2"/>
        <v>#N/A</v>
      </c>
      <c r="S54" s="126" t="e">
        <f t="shared" si="3"/>
        <v>#N/A</v>
      </c>
      <c r="T54" s="126">
        <f t="shared" si="4"/>
        <v>0</v>
      </c>
      <c r="U54" s="126">
        <f t="shared" si="5"/>
        <v>0</v>
      </c>
      <c r="V54" s="126">
        <f t="shared" si="6"/>
        <v>0</v>
      </c>
      <c r="W54" s="126">
        <f t="shared" si="7"/>
        <v>0</v>
      </c>
      <c r="X54" s="102">
        <f t="shared" si="8"/>
        <v>1</v>
      </c>
    </row>
    <row r="55" spans="2:24" ht="12.75">
      <c r="B55" s="128"/>
      <c r="C55" s="54"/>
      <c r="D55" s="54"/>
      <c r="E55" s="54"/>
      <c r="F55" s="54"/>
      <c r="G55" s="111"/>
      <c r="H55" s="112"/>
      <c r="I55" s="42"/>
      <c r="M55" s="126" t="e">
        <f>VLOOKUP(B55,'Balancete ano anterior'!A$5:E$656,4,0)</f>
        <v>#N/A</v>
      </c>
      <c r="N55" s="126" t="e">
        <f>VLOOKUP(B55,'Balancete ano anterior'!A$5:E$656,5,0)</f>
        <v>#N/A</v>
      </c>
      <c r="O55" s="126" t="e">
        <f t="shared" si="1"/>
        <v>#N/A</v>
      </c>
      <c r="P55" s="126" t="e">
        <f>VLOOKUP(B55,'Balancete Ano'!A$5:E$656,4,0)</f>
        <v>#N/A</v>
      </c>
      <c r="Q55" s="126" t="e">
        <f>VLOOKUP(B55,'Balancete Ano'!A$5:E$656,5,0)</f>
        <v>#N/A</v>
      </c>
      <c r="R55" s="126" t="e">
        <f t="shared" si="2"/>
        <v>#N/A</v>
      </c>
      <c r="S55" s="126" t="e">
        <f t="shared" si="3"/>
        <v>#N/A</v>
      </c>
      <c r="T55" s="126">
        <f t="shared" si="4"/>
        <v>0</v>
      </c>
      <c r="U55" s="126">
        <f t="shared" si="5"/>
        <v>0</v>
      </c>
      <c r="V55" s="126">
        <f t="shared" si="6"/>
        <v>0</v>
      </c>
      <c r="W55" s="126">
        <f t="shared" si="7"/>
        <v>0</v>
      </c>
      <c r="X55" s="102">
        <f t="shared" si="8"/>
        <v>1</v>
      </c>
    </row>
    <row r="56" spans="2:24" ht="12.75">
      <c r="B56" s="128"/>
      <c r="C56" s="54"/>
      <c r="D56" s="54"/>
      <c r="E56" s="54"/>
      <c r="F56" s="54"/>
      <c r="G56" s="111"/>
      <c r="H56" s="112"/>
      <c r="I56" s="42"/>
      <c r="M56" s="126" t="e">
        <f>VLOOKUP(B56,'Balancete ano anterior'!A$5:E$656,4,0)</f>
        <v>#N/A</v>
      </c>
      <c r="N56" s="126" t="e">
        <f>VLOOKUP(B56,'Balancete ano anterior'!A$5:E$656,5,0)</f>
        <v>#N/A</v>
      </c>
      <c r="O56" s="126" t="e">
        <f t="shared" si="1"/>
        <v>#N/A</v>
      </c>
      <c r="P56" s="126" t="e">
        <f>VLOOKUP(B56,'Balancete Ano'!A$5:E$656,4,0)</f>
        <v>#N/A</v>
      </c>
      <c r="Q56" s="126" t="e">
        <f>VLOOKUP(B56,'Balancete Ano'!A$5:E$656,5,0)</f>
        <v>#N/A</v>
      </c>
      <c r="R56" s="126" t="e">
        <f t="shared" si="2"/>
        <v>#N/A</v>
      </c>
      <c r="S56" s="126" t="e">
        <f t="shared" si="3"/>
        <v>#N/A</v>
      </c>
      <c r="T56" s="126">
        <f t="shared" si="4"/>
        <v>0</v>
      </c>
      <c r="U56" s="126">
        <f t="shared" si="5"/>
        <v>0</v>
      </c>
      <c r="V56" s="126">
        <f t="shared" si="6"/>
        <v>0</v>
      </c>
      <c r="W56" s="126">
        <f t="shared" si="7"/>
        <v>0</v>
      </c>
      <c r="X56" s="102">
        <f t="shared" si="8"/>
        <v>1</v>
      </c>
    </row>
    <row r="57" spans="2:24" ht="12.75">
      <c r="B57" s="307" t="s">
        <v>1264</v>
      </c>
      <c r="C57" s="307"/>
      <c r="D57" s="307"/>
      <c r="E57" s="307"/>
      <c r="F57" s="307"/>
      <c r="G57" s="28"/>
      <c r="H57" s="28"/>
      <c r="I57" s="28"/>
      <c r="M57" s="126" t="e">
        <f>VLOOKUP(B57,'Balancete ano anterior'!A$5:E$656,4,0)</f>
        <v>#N/A</v>
      </c>
      <c r="N57" s="126" t="e">
        <f>VLOOKUP(B57,'Balancete ano anterior'!A$5:E$656,5,0)</f>
        <v>#N/A</v>
      </c>
      <c r="O57" s="126" t="e">
        <f t="shared" si="1"/>
        <v>#N/A</v>
      </c>
      <c r="P57" s="126" t="e">
        <f>VLOOKUP(B57,'Balancete Ano'!A$5:E$656,4,0)</f>
        <v>#N/A</v>
      </c>
      <c r="Q57" s="126" t="e">
        <f>VLOOKUP(B57,'Balancete Ano'!A$5:E$656,5,0)</f>
        <v>#N/A</v>
      </c>
      <c r="R57" s="126" t="e">
        <f t="shared" si="2"/>
        <v>#N/A</v>
      </c>
      <c r="S57" s="126" t="e">
        <f t="shared" si="3"/>
        <v>#N/A</v>
      </c>
      <c r="T57" s="126">
        <f t="shared" si="4"/>
        <v>0</v>
      </c>
      <c r="U57" s="126">
        <f t="shared" si="5"/>
        <v>0</v>
      </c>
      <c r="V57" s="126">
        <f t="shared" si="6"/>
        <v>0</v>
      </c>
      <c r="W57" s="126">
        <f t="shared" si="7"/>
        <v>0</v>
      </c>
      <c r="X57" s="102">
        <f t="shared" si="8"/>
        <v>1</v>
      </c>
    </row>
    <row r="58" spans="2:24" ht="12.75">
      <c r="B58" s="119"/>
      <c r="G58" s="28"/>
      <c r="H58" s="28"/>
      <c r="I58" s="28"/>
      <c r="M58" s="126" t="e">
        <f>VLOOKUP(B58,'Balancete ano anterior'!A$5:E$656,4,0)</f>
        <v>#N/A</v>
      </c>
      <c r="N58" s="126" t="e">
        <f>VLOOKUP(B58,'Balancete ano anterior'!A$5:E$656,5,0)</f>
        <v>#N/A</v>
      </c>
      <c r="O58" s="126" t="e">
        <f t="shared" si="1"/>
        <v>#N/A</v>
      </c>
      <c r="P58" s="126" t="e">
        <f>VLOOKUP(B58,'Balancete Ano'!A$5:E$656,4,0)</f>
        <v>#N/A</v>
      </c>
      <c r="Q58" s="126" t="e">
        <f>VLOOKUP(B58,'Balancete Ano'!A$5:E$656,5,0)</f>
        <v>#N/A</v>
      </c>
      <c r="R58" s="126" t="e">
        <f t="shared" si="2"/>
        <v>#N/A</v>
      </c>
      <c r="S58" s="126" t="e">
        <f t="shared" si="3"/>
        <v>#N/A</v>
      </c>
      <c r="T58" s="126">
        <f t="shared" si="4"/>
        <v>0</v>
      </c>
      <c r="U58" s="126">
        <f t="shared" si="5"/>
        <v>0</v>
      </c>
      <c r="V58" s="126">
        <f t="shared" si="6"/>
        <v>0</v>
      </c>
      <c r="W58" s="126">
        <f t="shared" si="7"/>
        <v>0</v>
      </c>
      <c r="X58" s="102">
        <f t="shared" si="8"/>
        <v>1</v>
      </c>
    </row>
    <row r="59" spans="2:24" ht="12.75">
      <c r="B59" s="124" t="s">
        <v>5</v>
      </c>
      <c r="C59" s="92" t="s">
        <v>6</v>
      </c>
      <c r="D59" s="92" t="s">
        <v>1240</v>
      </c>
      <c r="E59" s="92" t="s">
        <v>1241</v>
      </c>
      <c r="F59" s="92" t="s">
        <v>1242</v>
      </c>
      <c r="G59" s="93" t="s">
        <v>1243</v>
      </c>
      <c r="H59" s="93" t="s">
        <v>1244</v>
      </c>
      <c r="I59" s="93" t="s">
        <v>1245</v>
      </c>
      <c r="M59" s="126" t="e">
        <f>VLOOKUP(B59,'Balancete ano anterior'!A$5:E$656,4,0)</f>
        <v>#N/A</v>
      </c>
      <c r="N59" s="126" t="e">
        <f>VLOOKUP(B59,'Balancete ano anterior'!A$5:E$656,5,0)</f>
        <v>#N/A</v>
      </c>
      <c r="O59" s="126" t="e">
        <f t="shared" si="1"/>
        <v>#N/A</v>
      </c>
      <c r="P59" s="126" t="e">
        <f>VLOOKUP(B59,'Balancete Ano'!A$5:E$656,4,0)</f>
        <v>#N/A</v>
      </c>
      <c r="Q59" s="126" t="e">
        <f>VLOOKUP(B59,'Balancete Ano'!A$5:E$656,5,0)</f>
        <v>#N/A</v>
      </c>
      <c r="R59" s="126" t="e">
        <f t="shared" si="2"/>
        <v>#N/A</v>
      </c>
      <c r="S59" s="126" t="e">
        <f t="shared" si="3"/>
        <v>#N/A</v>
      </c>
      <c r="T59" s="126">
        <f t="shared" si="4"/>
        <v>0</v>
      </c>
      <c r="U59" s="126">
        <f t="shared" si="5"/>
        <v>0</v>
      </c>
      <c r="V59" s="126">
        <f t="shared" si="6"/>
        <v>0</v>
      </c>
      <c r="W59" s="126">
        <f t="shared" si="7"/>
        <v>0</v>
      </c>
      <c r="X59" s="102">
        <f t="shared" si="8"/>
        <v>1</v>
      </c>
    </row>
    <row r="60" spans="2:24" ht="12.75">
      <c r="B60" s="119"/>
      <c r="G60" s="28"/>
      <c r="H60" s="28"/>
      <c r="I60" s="28"/>
      <c r="M60" s="126" t="e">
        <f>VLOOKUP(B60,'Balancete ano anterior'!A$5:E$656,4,0)</f>
        <v>#N/A</v>
      </c>
      <c r="N60" s="126" t="e">
        <f>VLOOKUP(B60,'Balancete ano anterior'!A$5:E$656,5,0)</f>
        <v>#N/A</v>
      </c>
      <c r="O60" s="126" t="e">
        <f t="shared" si="1"/>
        <v>#N/A</v>
      </c>
      <c r="P60" s="126" t="e">
        <f>VLOOKUP(B60,'Balancete Ano'!A$5:E$656,4,0)</f>
        <v>#N/A</v>
      </c>
      <c r="Q60" s="126" t="e">
        <f>VLOOKUP(B60,'Balancete Ano'!A$5:E$656,5,0)</f>
        <v>#N/A</v>
      </c>
      <c r="R60" s="126" t="e">
        <f t="shared" si="2"/>
        <v>#N/A</v>
      </c>
      <c r="S60" s="126" t="e">
        <f t="shared" si="3"/>
        <v>#N/A</v>
      </c>
      <c r="T60" s="126">
        <f t="shared" si="4"/>
        <v>0</v>
      </c>
      <c r="U60" s="126">
        <f t="shared" si="5"/>
        <v>0</v>
      </c>
      <c r="V60" s="126">
        <f t="shared" si="6"/>
        <v>0</v>
      </c>
      <c r="W60" s="126">
        <f t="shared" si="7"/>
        <v>0</v>
      </c>
      <c r="X60" s="102">
        <f t="shared" si="8"/>
        <v>1</v>
      </c>
    </row>
    <row r="61" spans="2:24" ht="12.75">
      <c r="B61" s="96" t="s">
        <v>837</v>
      </c>
      <c r="C61" s="97" t="str">
        <f>VLOOKUP(B61,'Balancete Ano'!A$5:E$656,3,0)</f>
        <v>Alienações em investimentos em curso</v>
      </c>
      <c r="D61" s="98" t="s">
        <v>1248</v>
      </c>
      <c r="E61" s="98" t="s">
        <v>1252</v>
      </c>
      <c r="F61" s="98" t="s">
        <v>1251</v>
      </c>
      <c r="G61" s="99">
        <f t="shared" ref="G61:G68" si="11">W61</f>
        <v>0</v>
      </c>
      <c r="H61" s="100"/>
      <c r="I61" s="101">
        <f t="shared" ref="I61:I86" si="12">G61+H61</f>
        <v>0</v>
      </c>
      <c r="M61" s="126">
        <f>VLOOKUP(B61,'Balancete ano anterior'!A$5:E$656,4,0)</f>
        <v>0</v>
      </c>
      <c r="N61" s="126">
        <f>VLOOKUP(B61,'Balancete ano anterior'!A$5:E$656,5,0)</f>
        <v>0</v>
      </c>
      <c r="O61" s="126">
        <f t="shared" si="1"/>
        <v>0</v>
      </c>
      <c r="P61" s="126">
        <f>VLOOKUP(B61,'Balancete Ano'!A$5:E$656,4,0)</f>
        <v>0</v>
      </c>
      <c r="Q61" s="126">
        <f>VLOOKUP(B61,'Balancete Ano'!A$5:E$656,5,0)</f>
        <v>0</v>
      </c>
      <c r="R61" s="126">
        <f t="shared" si="2"/>
        <v>0</v>
      </c>
      <c r="S61" s="126">
        <f t="shared" si="3"/>
        <v>0</v>
      </c>
      <c r="T61" s="126">
        <f t="shared" si="4"/>
        <v>0</v>
      </c>
      <c r="U61" s="126">
        <f t="shared" si="5"/>
        <v>0</v>
      </c>
      <c r="V61" s="126">
        <f t="shared" si="6"/>
        <v>0</v>
      </c>
      <c r="W61" s="126">
        <f t="shared" si="7"/>
        <v>0</v>
      </c>
      <c r="X61" s="102">
        <f t="shared" si="8"/>
        <v>1</v>
      </c>
    </row>
    <row r="62" spans="2:24" ht="12.75">
      <c r="B62" s="96" t="s">
        <v>839</v>
      </c>
      <c r="C62" s="97" t="str">
        <f>VLOOKUP(B62,'Balancete Ano'!A$5:E$656,3,0)</f>
        <v>Alienações em activos não correntes detidos para venda</v>
      </c>
      <c r="D62" s="98" t="s">
        <v>1248</v>
      </c>
      <c r="E62" s="98" t="s">
        <v>1252</v>
      </c>
      <c r="F62" s="98" t="s">
        <v>1251</v>
      </c>
      <c r="G62" s="99">
        <f t="shared" si="11"/>
        <v>0</v>
      </c>
      <c r="H62" s="100"/>
      <c r="I62" s="101">
        <f t="shared" si="12"/>
        <v>0</v>
      </c>
      <c r="M62" s="126">
        <f>VLOOKUP(B62,'Balancete ano anterior'!A$5:E$656,4,0)</f>
        <v>0</v>
      </c>
      <c r="N62" s="126">
        <f>VLOOKUP(B62,'Balancete ano anterior'!A$5:E$656,5,0)</f>
        <v>0</v>
      </c>
      <c r="O62" s="126">
        <f t="shared" si="1"/>
        <v>0</v>
      </c>
      <c r="P62" s="126">
        <f>VLOOKUP(B62,'Balancete Ano'!A$5:E$656,4,0)</f>
        <v>0</v>
      </c>
      <c r="Q62" s="126">
        <f>VLOOKUP(B62,'Balancete Ano'!A$5:E$656,5,0)</f>
        <v>0</v>
      </c>
      <c r="R62" s="126">
        <f t="shared" si="2"/>
        <v>0</v>
      </c>
      <c r="S62" s="126">
        <f t="shared" si="3"/>
        <v>0</v>
      </c>
      <c r="T62" s="126">
        <f t="shared" si="4"/>
        <v>0</v>
      </c>
      <c r="U62" s="126">
        <f t="shared" si="5"/>
        <v>0</v>
      </c>
      <c r="V62" s="126">
        <f t="shared" si="6"/>
        <v>0</v>
      </c>
      <c r="W62" s="126">
        <f t="shared" si="7"/>
        <v>0</v>
      </c>
      <c r="X62" s="102">
        <f t="shared" si="8"/>
        <v>1</v>
      </c>
    </row>
    <row r="63" spans="2:24" ht="12.75">
      <c r="B63" s="96" t="s">
        <v>1045</v>
      </c>
      <c r="C63" s="97" t="str">
        <f>VLOOKUP(B63,'Balancete Ano'!A$5:E$656,3,0)</f>
        <v>Alienações em investimentos em curso</v>
      </c>
      <c r="D63" s="98" t="s">
        <v>1248</v>
      </c>
      <c r="E63" s="98" t="s">
        <v>1252</v>
      </c>
      <c r="F63" s="98" t="s">
        <v>1251</v>
      </c>
      <c r="G63" s="99">
        <f t="shared" si="11"/>
        <v>0</v>
      </c>
      <c r="H63" s="100"/>
      <c r="I63" s="101">
        <f t="shared" si="12"/>
        <v>0</v>
      </c>
      <c r="M63" s="126">
        <f>VLOOKUP(B63,'Balancete ano anterior'!A$5:E$656,4,0)</f>
        <v>0</v>
      </c>
      <c r="N63" s="126">
        <f>VLOOKUP(B63,'Balancete ano anterior'!A$5:E$656,5,0)</f>
        <v>0</v>
      </c>
      <c r="O63" s="126">
        <f t="shared" si="1"/>
        <v>0</v>
      </c>
      <c r="P63" s="126">
        <f>VLOOKUP(B63,'Balancete Ano'!A$5:E$656,4,0)</f>
        <v>0</v>
      </c>
      <c r="Q63" s="126">
        <f>VLOOKUP(B63,'Balancete Ano'!A$5:E$656,5,0)</f>
        <v>0</v>
      </c>
      <c r="R63" s="126">
        <f t="shared" si="2"/>
        <v>0</v>
      </c>
      <c r="S63" s="126">
        <f t="shared" si="3"/>
        <v>0</v>
      </c>
      <c r="T63" s="126">
        <f t="shared" si="4"/>
        <v>0</v>
      </c>
      <c r="U63" s="126">
        <f t="shared" si="5"/>
        <v>0</v>
      </c>
      <c r="V63" s="126">
        <f t="shared" si="6"/>
        <v>0</v>
      </c>
      <c r="W63" s="126">
        <f t="shared" si="7"/>
        <v>0</v>
      </c>
      <c r="X63" s="102">
        <f t="shared" si="8"/>
        <v>1</v>
      </c>
    </row>
    <row r="64" spans="2:24" ht="12.75">
      <c r="B64" s="96" t="s">
        <v>1046</v>
      </c>
      <c r="C64" s="97" t="str">
        <f>VLOOKUP(B64,'Balancete Ano'!A$5:E$656,3,0)</f>
        <v>Alienações em activos não correntes detidos para venda</v>
      </c>
      <c r="D64" s="98" t="s">
        <v>1248</v>
      </c>
      <c r="E64" s="98" t="s">
        <v>1252</v>
      </c>
      <c r="F64" s="98" t="s">
        <v>1251</v>
      </c>
      <c r="G64" s="99">
        <f t="shared" si="11"/>
        <v>0</v>
      </c>
      <c r="H64" s="100"/>
      <c r="I64" s="101">
        <f t="shared" si="12"/>
        <v>0</v>
      </c>
      <c r="M64" s="126">
        <f>VLOOKUP(B64,'Balancete ano anterior'!A$5:E$656,4,0)</f>
        <v>0</v>
      </c>
      <c r="N64" s="126">
        <f>VLOOKUP(B64,'Balancete ano anterior'!A$5:E$656,5,0)</f>
        <v>0</v>
      </c>
      <c r="O64" s="126">
        <f t="shared" si="1"/>
        <v>0</v>
      </c>
      <c r="P64" s="126">
        <f>VLOOKUP(B64,'Balancete Ano'!A$5:E$656,4,0)</f>
        <v>0</v>
      </c>
      <c r="Q64" s="126">
        <f>VLOOKUP(B64,'Balancete Ano'!A$5:E$656,5,0)</f>
        <v>0</v>
      </c>
      <c r="R64" s="126">
        <f t="shared" si="2"/>
        <v>0</v>
      </c>
      <c r="S64" s="126">
        <f t="shared" si="3"/>
        <v>0</v>
      </c>
      <c r="T64" s="126">
        <f t="shared" si="4"/>
        <v>0</v>
      </c>
      <c r="U64" s="126">
        <f t="shared" si="5"/>
        <v>0</v>
      </c>
      <c r="V64" s="126">
        <f t="shared" si="6"/>
        <v>0</v>
      </c>
      <c r="W64" s="126">
        <f t="shared" si="7"/>
        <v>0</v>
      </c>
      <c r="X64" s="102">
        <f t="shared" si="8"/>
        <v>1</v>
      </c>
    </row>
    <row r="65" spans="2:24" ht="12.75">
      <c r="B65" s="96" t="s">
        <v>1048</v>
      </c>
      <c r="C65" s="97" t="str">
        <f>VLOOKUP(B65,'Balancete Ano'!A$5:E$656,3,0)</f>
        <v>Rendas e outros rendimentos em propriedades de investimento</v>
      </c>
      <c r="D65" s="98" t="s">
        <v>1248</v>
      </c>
      <c r="E65" s="98" t="s">
        <v>1252</v>
      </c>
      <c r="F65" s="98" t="s">
        <v>1251</v>
      </c>
      <c r="G65" s="99">
        <f t="shared" si="11"/>
        <v>0</v>
      </c>
      <c r="H65" s="100"/>
      <c r="I65" s="101">
        <f t="shared" si="12"/>
        <v>0</v>
      </c>
      <c r="M65" s="126">
        <f>VLOOKUP(B65,'Balancete ano anterior'!A$5:E$656,4,0)</f>
        <v>0</v>
      </c>
      <c r="N65" s="126">
        <f>VLOOKUP(B65,'Balancete ano anterior'!A$5:E$656,5,0)</f>
        <v>0</v>
      </c>
      <c r="O65" s="126">
        <f t="shared" si="1"/>
        <v>0</v>
      </c>
      <c r="P65" s="126">
        <f>VLOOKUP(B65,'Balancete Ano'!A$5:E$656,4,0)</f>
        <v>0</v>
      </c>
      <c r="Q65" s="126">
        <f>VLOOKUP(B65,'Balancete Ano'!A$5:E$656,5,0)</f>
        <v>0</v>
      </c>
      <c r="R65" s="126">
        <f t="shared" si="2"/>
        <v>0</v>
      </c>
      <c r="S65" s="126">
        <f t="shared" si="3"/>
        <v>0</v>
      </c>
      <c r="T65" s="126">
        <f t="shared" si="4"/>
        <v>0</v>
      </c>
      <c r="U65" s="126">
        <f t="shared" si="5"/>
        <v>0</v>
      </c>
      <c r="V65" s="126">
        <f t="shared" si="6"/>
        <v>0</v>
      </c>
      <c r="W65" s="126">
        <f t="shared" si="7"/>
        <v>0</v>
      </c>
      <c r="X65" s="102">
        <f t="shared" si="8"/>
        <v>1</v>
      </c>
    </row>
    <row r="66" spans="2:24" ht="12.75">
      <c r="B66" s="96" t="s">
        <v>1050</v>
      </c>
      <c r="C66" s="97" t="str">
        <f>VLOOKUP(B66,'Balancete Ano'!A$5:E$656,3,0)</f>
        <v>Outros rendimentos e ganhos</v>
      </c>
      <c r="D66" s="98" t="s">
        <v>1248</v>
      </c>
      <c r="E66" s="98" t="s">
        <v>1252</v>
      </c>
      <c r="F66" s="98" t="s">
        <v>1251</v>
      </c>
      <c r="G66" s="99">
        <f t="shared" si="11"/>
        <v>0</v>
      </c>
      <c r="H66" s="100"/>
      <c r="I66" s="101">
        <f t="shared" si="12"/>
        <v>0</v>
      </c>
      <c r="M66" s="126">
        <f>VLOOKUP(B66,'Balancete ano anterior'!A$5:E$656,4,0)</f>
        <v>0</v>
      </c>
      <c r="N66" s="126">
        <f>VLOOKUP(B66,'Balancete ano anterior'!A$5:E$656,5,0)</f>
        <v>0</v>
      </c>
      <c r="O66" s="126">
        <f t="shared" si="1"/>
        <v>0</v>
      </c>
      <c r="P66" s="126">
        <f>VLOOKUP(B66,'Balancete Ano'!A$5:E$656,4,0)</f>
        <v>0</v>
      </c>
      <c r="Q66" s="126">
        <f>VLOOKUP(B66,'Balancete Ano'!A$5:E$656,5,0)</f>
        <v>0</v>
      </c>
      <c r="R66" s="126">
        <f t="shared" si="2"/>
        <v>0</v>
      </c>
      <c r="S66" s="126">
        <f t="shared" si="3"/>
        <v>0</v>
      </c>
      <c r="T66" s="126">
        <f t="shared" si="4"/>
        <v>0</v>
      </c>
      <c r="U66" s="126">
        <f t="shared" si="5"/>
        <v>0</v>
      </c>
      <c r="V66" s="126">
        <f t="shared" si="6"/>
        <v>0</v>
      </c>
      <c r="W66" s="126">
        <f t="shared" si="7"/>
        <v>0</v>
      </c>
      <c r="X66" s="102">
        <f t="shared" si="8"/>
        <v>1</v>
      </c>
    </row>
    <row r="67" spans="2:24" ht="12.75">
      <c r="B67" s="96" t="s">
        <v>831</v>
      </c>
      <c r="C67" s="97" t="str">
        <f>VLOOKUP(B67,'Balancete Ano'!A$5:E$656,3,0)</f>
        <v>Alienações em propriedade de investimento</v>
      </c>
      <c r="D67" s="98" t="s">
        <v>1248</v>
      </c>
      <c r="E67" s="98" t="s">
        <v>1252</v>
      </c>
      <c r="F67" s="98" t="s">
        <v>1251</v>
      </c>
      <c r="G67" s="99">
        <f t="shared" si="11"/>
        <v>0</v>
      </c>
      <c r="H67" s="100"/>
      <c r="I67" s="101">
        <f t="shared" si="12"/>
        <v>0</v>
      </c>
      <c r="M67" s="126">
        <f>VLOOKUP(B67,'Balancete ano anterior'!A$5:E$656,4,0)</f>
        <v>0</v>
      </c>
      <c r="N67" s="126">
        <f>VLOOKUP(B67,'Balancete ano anterior'!A$5:E$656,5,0)</f>
        <v>0</v>
      </c>
      <c r="O67" s="126">
        <f t="shared" si="1"/>
        <v>0</v>
      </c>
      <c r="P67" s="126">
        <f>VLOOKUP(B67,'Balancete Ano'!A$5:E$656,4,0)</f>
        <v>0</v>
      </c>
      <c r="Q67" s="126">
        <f>VLOOKUP(B67,'Balancete Ano'!A$5:E$656,5,0)</f>
        <v>0</v>
      </c>
      <c r="R67" s="126">
        <f t="shared" si="2"/>
        <v>0</v>
      </c>
      <c r="S67" s="126">
        <f t="shared" si="3"/>
        <v>0</v>
      </c>
      <c r="T67" s="126">
        <f t="shared" si="4"/>
        <v>0</v>
      </c>
      <c r="U67" s="126">
        <f t="shared" si="5"/>
        <v>0</v>
      </c>
      <c r="V67" s="126">
        <f t="shared" si="6"/>
        <v>0</v>
      </c>
      <c r="W67" s="126">
        <f t="shared" si="7"/>
        <v>0</v>
      </c>
      <c r="X67" s="102">
        <f t="shared" si="8"/>
        <v>1</v>
      </c>
    </row>
    <row r="68" spans="2:24" ht="12.75">
      <c r="B68" s="96" t="s">
        <v>1042</v>
      </c>
      <c r="C68" s="97" t="str">
        <f>VLOOKUP(B68,'Balancete Ano'!A$5:E$656,3,0)</f>
        <v>Alienações em propriedade de investimento</v>
      </c>
      <c r="D68" s="98" t="s">
        <v>1248</v>
      </c>
      <c r="E68" s="98" t="s">
        <v>1252</v>
      </c>
      <c r="F68" s="98" t="s">
        <v>1251</v>
      </c>
      <c r="G68" s="99">
        <f t="shared" si="11"/>
        <v>0</v>
      </c>
      <c r="H68" s="100"/>
      <c r="I68" s="101">
        <f t="shared" si="12"/>
        <v>0</v>
      </c>
      <c r="M68" s="126">
        <f>VLOOKUP(B68,'Balancete ano anterior'!A$5:E$656,4,0)</f>
        <v>0</v>
      </c>
      <c r="N68" s="126">
        <f>VLOOKUP(B68,'Balancete ano anterior'!A$5:E$656,5,0)</f>
        <v>0</v>
      </c>
      <c r="O68" s="126">
        <f t="shared" si="1"/>
        <v>0</v>
      </c>
      <c r="P68" s="126">
        <f>VLOOKUP(B68,'Balancete Ano'!A$5:E$656,4,0)</f>
        <v>0</v>
      </c>
      <c r="Q68" s="126">
        <f>VLOOKUP(B68,'Balancete Ano'!A$5:E$656,5,0)</f>
        <v>0</v>
      </c>
      <c r="R68" s="126">
        <f t="shared" si="2"/>
        <v>0</v>
      </c>
      <c r="S68" s="126">
        <f t="shared" si="3"/>
        <v>0</v>
      </c>
      <c r="T68" s="126">
        <f t="shared" si="4"/>
        <v>0</v>
      </c>
      <c r="U68" s="126">
        <f t="shared" si="5"/>
        <v>0</v>
      </c>
      <c r="V68" s="126">
        <f t="shared" si="6"/>
        <v>0</v>
      </c>
      <c r="W68" s="126">
        <f t="shared" si="7"/>
        <v>0</v>
      </c>
      <c r="X68" s="102">
        <f t="shared" si="8"/>
        <v>1</v>
      </c>
    </row>
    <row r="69" spans="2:24" ht="12.75">
      <c r="B69" s="146">
        <v>42</v>
      </c>
      <c r="C69" s="114" t="str">
        <f>VLOOKUP(B69,EXTRA!$B$10:$D$49,2,0)</f>
        <v>Alienação em propriedade de investimento – Valor de Aquisição</v>
      </c>
      <c r="D69" s="105"/>
      <c r="E69" s="106" t="s">
        <v>1252</v>
      </c>
      <c r="F69" s="105"/>
      <c r="G69" s="131">
        <f>VLOOKUP(B69,EXTRA!$B$10:$D$49,3,0)*X69</f>
        <v>0</v>
      </c>
      <c r="H69" s="100"/>
      <c r="I69" s="101">
        <f t="shared" si="12"/>
        <v>0</v>
      </c>
      <c r="M69" s="126" t="e">
        <f>VLOOKUP(B69,'Balancete ano anterior'!A$5:E$656,4,0)</f>
        <v>#N/A</v>
      </c>
      <c r="N69" s="126" t="e">
        <f>VLOOKUP(B69,'Balancete ano anterior'!A$5:E$656,5,0)</f>
        <v>#N/A</v>
      </c>
      <c r="O69" s="126" t="e">
        <f t="shared" si="1"/>
        <v>#N/A</v>
      </c>
      <c r="P69" s="126" t="e">
        <f>VLOOKUP(B69,'Balancete Ano'!A$5:E$656,4,0)</f>
        <v>#N/A</v>
      </c>
      <c r="Q69" s="126" t="e">
        <f>VLOOKUP(B69,'Balancete Ano'!A$5:E$656,5,0)</f>
        <v>#N/A</v>
      </c>
      <c r="R69" s="126" t="e">
        <f t="shared" si="2"/>
        <v>#N/A</v>
      </c>
      <c r="S69" s="126" t="e">
        <f t="shared" si="3"/>
        <v>#N/A</v>
      </c>
      <c r="T69" s="126">
        <f t="shared" si="4"/>
        <v>0</v>
      </c>
      <c r="U69" s="126">
        <f t="shared" si="5"/>
        <v>0</v>
      </c>
      <c r="V69" s="126">
        <f t="shared" si="6"/>
        <v>0</v>
      </c>
      <c r="W69" s="126">
        <f t="shared" si="7"/>
        <v>0</v>
      </c>
      <c r="X69" s="102">
        <f t="shared" si="8"/>
        <v>1</v>
      </c>
    </row>
    <row r="70" spans="2:24" ht="12.75">
      <c r="B70" s="146">
        <v>428</v>
      </c>
      <c r="C70" s="114" t="str">
        <f>VLOOKUP(B70,EXTRA!$B$10:$D$49,2,0)</f>
        <v>Alienação em propriedade de investimento – Depreciações</v>
      </c>
      <c r="D70" s="105"/>
      <c r="E70" s="106" t="s">
        <v>1253</v>
      </c>
      <c r="F70" s="105"/>
      <c r="G70" s="131">
        <f>VLOOKUP(B70,EXTRA!$B$10:$D$49,3,0)*X70</f>
        <v>0</v>
      </c>
      <c r="H70" s="100"/>
      <c r="I70" s="101">
        <f t="shared" si="12"/>
        <v>0</v>
      </c>
      <c r="M70" s="126" t="e">
        <f>VLOOKUP(B70,'Balancete ano anterior'!A$5:E$656,4,0)</f>
        <v>#N/A</v>
      </c>
      <c r="N70" s="126" t="e">
        <f>VLOOKUP(B70,'Balancete ano anterior'!A$5:E$656,5,0)</f>
        <v>#N/A</v>
      </c>
      <c r="O70" s="126" t="e">
        <f t="shared" si="1"/>
        <v>#N/A</v>
      </c>
      <c r="P70" s="126" t="e">
        <f>VLOOKUP(B70,'Balancete Ano'!A$5:E$656,4,0)</f>
        <v>#N/A</v>
      </c>
      <c r="Q70" s="126" t="e">
        <f>VLOOKUP(B70,'Balancete Ano'!A$5:E$656,5,0)</f>
        <v>#N/A</v>
      </c>
      <c r="R70" s="126" t="e">
        <f t="shared" si="2"/>
        <v>#N/A</v>
      </c>
      <c r="S70" s="126" t="e">
        <f t="shared" si="3"/>
        <v>#N/A</v>
      </c>
      <c r="T70" s="126">
        <f t="shared" si="4"/>
        <v>0</v>
      </c>
      <c r="U70" s="126">
        <f t="shared" si="5"/>
        <v>0</v>
      </c>
      <c r="V70" s="126">
        <f t="shared" si="6"/>
        <v>0</v>
      </c>
      <c r="W70" s="126">
        <f t="shared" si="7"/>
        <v>0</v>
      </c>
      <c r="X70" s="102">
        <f t="shared" si="8"/>
        <v>-1</v>
      </c>
    </row>
    <row r="71" spans="2:24" ht="12.75">
      <c r="B71" s="146">
        <v>429</v>
      </c>
      <c r="C71" s="114" t="str">
        <f>VLOOKUP(B71,EXTRA!$B$10:$D$49,2,0)</f>
        <v>Alienação em propriedade de investimento – Imparidades acumuladas</v>
      </c>
      <c r="D71" s="105"/>
      <c r="E71" s="106" t="s">
        <v>1253</v>
      </c>
      <c r="F71" s="105"/>
      <c r="G71" s="131">
        <f>VLOOKUP(B71,EXTRA!$B$10:$D$49,3,0)*X71</f>
        <v>0</v>
      </c>
      <c r="H71" s="100"/>
      <c r="I71" s="101">
        <f t="shared" si="12"/>
        <v>0</v>
      </c>
      <c r="M71" s="126" t="e">
        <f>VLOOKUP(B71,'Balancete ano anterior'!A$5:E$656,4,0)</f>
        <v>#N/A</v>
      </c>
      <c r="N71" s="126" t="e">
        <f>VLOOKUP(B71,'Balancete ano anterior'!A$5:E$656,5,0)</f>
        <v>#N/A</v>
      </c>
      <c r="O71" s="126" t="e">
        <f t="shared" si="1"/>
        <v>#N/A</v>
      </c>
      <c r="P71" s="126" t="e">
        <f>VLOOKUP(B71,'Balancete Ano'!A$5:E$656,4,0)</f>
        <v>#N/A</v>
      </c>
      <c r="Q71" s="126" t="e">
        <f>VLOOKUP(B71,'Balancete Ano'!A$5:E$656,5,0)</f>
        <v>#N/A</v>
      </c>
      <c r="R71" s="126" t="e">
        <f t="shared" si="2"/>
        <v>#N/A</v>
      </c>
      <c r="S71" s="126" t="e">
        <f t="shared" si="3"/>
        <v>#N/A</v>
      </c>
      <c r="T71" s="126">
        <f t="shared" si="4"/>
        <v>0</v>
      </c>
      <c r="U71" s="126">
        <f t="shared" si="5"/>
        <v>0</v>
      </c>
      <c r="V71" s="126">
        <f t="shared" si="6"/>
        <v>0</v>
      </c>
      <c r="W71" s="126">
        <f t="shared" si="7"/>
        <v>0</v>
      </c>
      <c r="X71" s="102">
        <f t="shared" si="8"/>
        <v>-1</v>
      </c>
    </row>
    <row r="72" spans="2:24" ht="12.75">
      <c r="B72" s="146">
        <v>451</v>
      </c>
      <c r="C72" s="114" t="str">
        <f>VLOOKUP(B72,EXTRA!$B$10:$D$49,2,0)</f>
        <v>Alienação de Investimentos financeiros em curso  – Valor de Aquisição</v>
      </c>
      <c r="D72" s="105"/>
      <c r="E72" s="106" t="s">
        <v>1252</v>
      </c>
      <c r="F72" s="105"/>
      <c r="G72" s="131">
        <f>VLOOKUP(B72,EXTRA!$B$10:$D$49,3,0)*X72</f>
        <v>0</v>
      </c>
      <c r="H72" s="100"/>
      <c r="I72" s="101">
        <f t="shared" si="12"/>
        <v>0</v>
      </c>
      <c r="M72" s="126" t="e">
        <f>VLOOKUP(B72,'Balancete ano anterior'!A$5:E$656,4,0)</f>
        <v>#N/A</v>
      </c>
      <c r="N72" s="126" t="e">
        <f>VLOOKUP(B72,'Balancete ano anterior'!A$5:E$656,5,0)</f>
        <v>#N/A</v>
      </c>
      <c r="O72" s="126" t="e">
        <f t="shared" si="1"/>
        <v>#N/A</v>
      </c>
      <c r="P72" s="126" t="e">
        <f>VLOOKUP(B72,'Balancete Ano'!A$5:E$656,4,0)</f>
        <v>#N/A</v>
      </c>
      <c r="Q72" s="126" t="e">
        <f>VLOOKUP(B72,'Balancete Ano'!A$5:E$656,5,0)</f>
        <v>#N/A</v>
      </c>
      <c r="R72" s="126" t="e">
        <f t="shared" si="2"/>
        <v>#N/A</v>
      </c>
      <c r="S72" s="126" t="e">
        <f t="shared" si="3"/>
        <v>#N/A</v>
      </c>
      <c r="T72" s="126">
        <f t="shared" si="4"/>
        <v>0</v>
      </c>
      <c r="U72" s="126">
        <f t="shared" si="5"/>
        <v>0</v>
      </c>
      <c r="V72" s="126">
        <f t="shared" si="6"/>
        <v>0</v>
      </c>
      <c r="W72" s="126">
        <f t="shared" si="7"/>
        <v>0</v>
      </c>
      <c r="X72" s="102">
        <f t="shared" si="8"/>
        <v>1</v>
      </c>
    </row>
    <row r="73" spans="2:24" ht="12.75">
      <c r="B73" s="146">
        <v>4519</v>
      </c>
      <c r="C73" s="114" t="str">
        <f>VLOOKUP(B73,EXTRA!$B$10:$D$49,2,0)</f>
        <v>Alienação de Investimentos financeiros em curso  –  Imparidades acumuladas</v>
      </c>
      <c r="D73" s="105"/>
      <c r="E73" s="106" t="s">
        <v>1253</v>
      </c>
      <c r="F73" s="105"/>
      <c r="G73" s="131">
        <f>VLOOKUP(B73,EXTRA!$B$10:$D$49,3,0)*X73</f>
        <v>0</v>
      </c>
      <c r="H73" s="100"/>
      <c r="I73" s="101">
        <f t="shared" si="12"/>
        <v>0</v>
      </c>
      <c r="M73" s="126" t="e">
        <f>VLOOKUP(B73,'Balancete ano anterior'!A$5:E$656,4,0)</f>
        <v>#N/A</v>
      </c>
      <c r="N73" s="126" t="e">
        <f>VLOOKUP(B73,'Balancete ano anterior'!A$5:E$656,5,0)</f>
        <v>#N/A</v>
      </c>
      <c r="O73" s="126" t="e">
        <f t="shared" si="1"/>
        <v>#N/A</v>
      </c>
      <c r="P73" s="126" t="e">
        <f>VLOOKUP(B73,'Balancete Ano'!A$5:E$656,4,0)</f>
        <v>#N/A</v>
      </c>
      <c r="Q73" s="126" t="e">
        <f>VLOOKUP(B73,'Balancete Ano'!A$5:E$656,5,0)</f>
        <v>#N/A</v>
      </c>
      <c r="R73" s="126" t="e">
        <f t="shared" si="2"/>
        <v>#N/A</v>
      </c>
      <c r="S73" s="126" t="e">
        <f t="shared" si="3"/>
        <v>#N/A</v>
      </c>
      <c r="T73" s="126">
        <f t="shared" si="4"/>
        <v>0</v>
      </c>
      <c r="U73" s="126">
        <f t="shared" si="5"/>
        <v>0</v>
      </c>
      <c r="V73" s="126">
        <f t="shared" si="6"/>
        <v>0</v>
      </c>
      <c r="W73" s="126">
        <f t="shared" si="7"/>
        <v>0</v>
      </c>
      <c r="X73" s="102">
        <f t="shared" si="8"/>
        <v>-1</v>
      </c>
    </row>
    <row r="74" spans="2:24" ht="12.75">
      <c r="B74" s="146">
        <v>452</v>
      </c>
      <c r="C74" s="114" t="str">
        <f>VLOOKUP(B74,EXTRA!$B$10:$D$49,2,0)</f>
        <v>Alienação de propriedades de Investimentos em curso  – Valor de Aquisição</v>
      </c>
      <c r="D74" s="105"/>
      <c r="E74" s="106" t="s">
        <v>1252</v>
      </c>
      <c r="F74" s="105"/>
      <c r="G74" s="131">
        <f>VLOOKUP(B74,EXTRA!$B$10:$D$49,3,0)*X74</f>
        <v>0</v>
      </c>
      <c r="H74" s="100"/>
      <c r="I74" s="101">
        <f t="shared" si="12"/>
        <v>0</v>
      </c>
      <c r="M74" s="126" t="e">
        <f>VLOOKUP(B74,'Balancete ano anterior'!A$5:E$656,4,0)</f>
        <v>#N/A</v>
      </c>
      <c r="N74" s="126" t="e">
        <f>VLOOKUP(B74,'Balancete ano anterior'!A$5:E$656,5,0)</f>
        <v>#N/A</v>
      </c>
      <c r="O74" s="126" t="e">
        <f t="shared" si="1"/>
        <v>#N/A</v>
      </c>
      <c r="P74" s="126" t="e">
        <f>VLOOKUP(B74,'Balancete Ano'!A$5:E$656,4,0)</f>
        <v>#N/A</v>
      </c>
      <c r="Q74" s="126" t="e">
        <f>VLOOKUP(B74,'Balancete Ano'!A$5:E$656,5,0)</f>
        <v>#N/A</v>
      </c>
      <c r="R74" s="126" t="e">
        <f t="shared" si="2"/>
        <v>#N/A</v>
      </c>
      <c r="S74" s="126" t="e">
        <f t="shared" si="3"/>
        <v>#N/A</v>
      </c>
      <c r="T74" s="126">
        <f t="shared" si="4"/>
        <v>0</v>
      </c>
      <c r="U74" s="126">
        <f t="shared" si="5"/>
        <v>0</v>
      </c>
      <c r="V74" s="126">
        <f t="shared" si="6"/>
        <v>0</v>
      </c>
      <c r="W74" s="126">
        <f t="shared" si="7"/>
        <v>0</v>
      </c>
      <c r="X74" s="102">
        <f t="shared" si="8"/>
        <v>1</v>
      </c>
    </row>
    <row r="75" spans="2:24" ht="12.75">
      <c r="B75" s="146">
        <v>4529</v>
      </c>
      <c r="C75" s="114" t="str">
        <f>VLOOKUP(B75,EXTRA!$B$10:$D$49,2,0)</f>
        <v>Alienação de propriedades de Investimentos em curso  –  Imparidades acumuladas</v>
      </c>
      <c r="D75" s="105"/>
      <c r="E75" s="106" t="s">
        <v>1253</v>
      </c>
      <c r="F75" s="105"/>
      <c r="G75" s="131">
        <f>VLOOKUP(B75,EXTRA!$B$10:$D$49,3,0)*X75</f>
        <v>0</v>
      </c>
      <c r="H75" s="100"/>
      <c r="I75" s="101">
        <f t="shared" si="12"/>
        <v>0</v>
      </c>
      <c r="M75" s="126" t="e">
        <f>VLOOKUP(B75,'Balancete ano anterior'!A$5:E$656,4,0)</f>
        <v>#N/A</v>
      </c>
      <c r="N75" s="126" t="e">
        <f>VLOOKUP(B75,'Balancete ano anterior'!A$5:E$656,5,0)</f>
        <v>#N/A</v>
      </c>
      <c r="O75" s="126" t="e">
        <f t="shared" si="1"/>
        <v>#N/A</v>
      </c>
      <c r="P75" s="126" t="e">
        <f>VLOOKUP(B75,'Balancete Ano'!A$5:E$656,4,0)</f>
        <v>#N/A</v>
      </c>
      <c r="Q75" s="126" t="e">
        <f>VLOOKUP(B75,'Balancete Ano'!A$5:E$656,5,0)</f>
        <v>#N/A</v>
      </c>
      <c r="R75" s="126" t="e">
        <f t="shared" si="2"/>
        <v>#N/A</v>
      </c>
      <c r="S75" s="126" t="e">
        <f t="shared" si="3"/>
        <v>#N/A</v>
      </c>
      <c r="T75" s="126">
        <f t="shared" si="4"/>
        <v>0</v>
      </c>
      <c r="U75" s="126">
        <f t="shared" si="5"/>
        <v>0</v>
      </c>
      <c r="V75" s="126">
        <f t="shared" si="6"/>
        <v>0</v>
      </c>
      <c r="W75" s="126">
        <f t="shared" si="7"/>
        <v>0</v>
      </c>
      <c r="X75" s="102">
        <f t="shared" si="8"/>
        <v>-1</v>
      </c>
    </row>
    <row r="76" spans="2:24" ht="12.75">
      <c r="B76" s="146">
        <v>453</v>
      </c>
      <c r="C76" s="114" t="str">
        <f>VLOOKUP(B76,EXTRA!$B$10:$D$49,2,0)</f>
        <v>Alienação de activos fixos tangíveis em curso  – Valor de Aquisição</v>
      </c>
      <c r="D76" s="105"/>
      <c r="E76" s="106" t="s">
        <v>1252</v>
      </c>
      <c r="F76" s="105"/>
      <c r="G76" s="131">
        <f>VLOOKUP(B76,EXTRA!$B$10:$D$49,3,0)*X76</f>
        <v>0</v>
      </c>
      <c r="H76" s="100"/>
      <c r="I76" s="101">
        <f t="shared" si="12"/>
        <v>0</v>
      </c>
      <c r="M76" s="126" t="e">
        <f>VLOOKUP(B76,'Balancete ano anterior'!A$5:E$656,4,0)</f>
        <v>#N/A</v>
      </c>
      <c r="N76" s="126" t="e">
        <f>VLOOKUP(B76,'Balancete ano anterior'!A$5:E$656,5,0)</f>
        <v>#N/A</v>
      </c>
      <c r="O76" s="126" t="e">
        <f t="shared" si="1"/>
        <v>#N/A</v>
      </c>
      <c r="P76" s="126" t="e">
        <f>VLOOKUP(B76,'Balancete Ano'!A$5:E$656,4,0)</f>
        <v>#N/A</v>
      </c>
      <c r="Q76" s="126" t="e">
        <f>VLOOKUP(B76,'Balancete Ano'!A$5:E$656,5,0)</f>
        <v>#N/A</v>
      </c>
      <c r="R76" s="126" t="e">
        <f t="shared" si="2"/>
        <v>#N/A</v>
      </c>
      <c r="S76" s="126" t="e">
        <f t="shared" si="3"/>
        <v>#N/A</v>
      </c>
      <c r="T76" s="126">
        <f t="shared" si="4"/>
        <v>0</v>
      </c>
      <c r="U76" s="126">
        <f t="shared" si="5"/>
        <v>0</v>
      </c>
      <c r="V76" s="126">
        <f t="shared" si="6"/>
        <v>0</v>
      </c>
      <c r="W76" s="126">
        <f t="shared" si="7"/>
        <v>0</v>
      </c>
      <c r="X76" s="102">
        <f t="shared" si="8"/>
        <v>1</v>
      </c>
    </row>
    <row r="77" spans="2:24" ht="12.75">
      <c r="B77" s="146">
        <v>4539</v>
      </c>
      <c r="C77" s="114" t="str">
        <f>VLOOKUP(B77,EXTRA!$B$10:$D$49,2,0)</f>
        <v>Alienação de activos fixos tangíveis em curso  –  Imparidades acumuladas</v>
      </c>
      <c r="D77" s="105"/>
      <c r="E77" s="106" t="s">
        <v>1253</v>
      </c>
      <c r="F77" s="105"/>
      <c r="G77" s="131">
        <f>VLOOKUP(B77,EXTRA!$B$10:$D$49,3,0)*X77</f>
        <v>0</v>
      </c>
      <c r="H77" s="100"/>
      <c r="I77" s="101">
        <f t="shared" si="12"/>
        <v>0</v>
      </c>
      <c r="M77" s="126" t="e">
        <f>VLOOKUP(B77,'Balancete ano anterior'!A$5:E$656,4,0)</f>
        <v>#N/A</v>
      </c>
      <c r="N77" s="126" t="e">
        <f>VLOOKUP(B77,'Balancete ano anterior'!A$5:E$656,5,0)</f>
        <v>#N/A</v>
      </c>
      <c r="O77" s="126" t="e">
        <f t="shared" si="1"/>
        <v>#N/A</v>
      </c>
      <c r="P77" s="126" t="e">
        <f>VLOOKUP(B77,'Balancete Ano'!A$5:E$656,4,0)</f>
        <v>#N/A</v>
      </c>
      <c r="Q77" s="126" t="e">
        <f>VLOOKUP(B77,'Balancete Ano'!A$5:E$656,5,0)</f>
        <v>#N/A</v>
      </c>
      <c r="R77" s="126" t="e">
        <f t="shared" si="2"/>
        <v>#N/A</v>
      </c>
      <c r="S77" s="126" t="e">
        <f t="shared" si="3"/>
        <v>#N/A</v>
      </c>
      <c r="T77" s="126">
        <f t="shared" si="4"/>
        <v>0</v>
      </c>
      <c r="U77" s="126">
        <f t="shared" si="5"/>
        <v>0</v>
      </c>
      <c r="V77" s="126">
        <f t="shared" si="6"/>
        <v>0</v>
      </c>
      <c r="W77" s="126">
        <f t="shared" si="7"/>
        <v>0</v>
      </c>
      <c r="X77" s="102">
        <f t="shared" si="8"/>
        <v>-1</v>
      </c>
    </row>
    <row r="78" spans="2:24" ht="12.75">
      <c r="B78" s="146">
        <v>454</v>
      </c>
      <c r="C78" s="114" t="str">
        <f>VLOOKUP(B78,EXTRA!$B$10:$D$49,2,0)</f>
        <v>Alienação de activos intangíveis em curso  – Valor de Aquisição</v>
      </c>
      <c r="D78" s="105"/>
      <c r="E78" s="106" t="s">
        <v>1252</v>
      </c>
      <c r="F78" s="105"/>
      <c r="G78" s="131">
        <f>VLOOKUP(B78,EXTRA!$B$10:$D$49,3,0)*X78</f>
        <v>0</v>
      </c>
      <c r="H78" s="100"/>
      <c r="I78" s="101">
        <f t="shared" si="12"/>
        <v>0</v>
      </c>
      <c r="M78" s="126" t="e">
        <f>VLOOKUP(B78,'Balancete ano anterior'!A$5:E$656,4,0)</f>
        <v>#N/A</v>
      </c>
      <c r="N78" s="126" t="e">
        <f>VLOOKUP(B78,'Balancete ano anterior'!A$5:E$656,5,0)</f>
        <v>#N/A</v>
      </c>
      <c r="O78" s="126" t="e">
        <f t="shared" si="1"/>
        <v>#N/A</v>
      </c>
      <c r="P78" s="126" t="e">
        <f>VLOOKUP(B78,'Balancete Ano'!A$5:E$656,4,0)</f>
        <v>#N/A</v>
      </c>
      <c r="Q78" s="126" t="e">
        <f>VLOOKUP(B78,'Balancete Ano'!A$5:E$656,5,0)</f>
        <v>#N/A</v>
      </c>
      <c r="R78" s="126" t="e">
        <f t="shared" si="2"/>
        <v>#N/A</v>
      </c>
      <c r="S78" s="126" t="e">
        <f t="shared" si="3"/>
        <v>#N/A</v>
      </c>
      <c r="T78" s="126">
        <f t="shared" si="4"/>
        <v>0</v>
      </c>
      <c r="U78" s="126">
        <f t="shared" si="5"/>
        <v>0</v>
      </c>
      <c r="V78" s="126">
        <f t="shared" si="6"/>
        <v>0</v>
      </c>
      <c r="W78" s="126">
        <f t="shared" si="7"/>
        <v>0</v>
      </c>
      <c r="X78" s="102">
        <f t="shared" si="8"/>
        <v>1</v>
      </c>
    </row>
    <row r="79" spans="2:24" ht="12.75">
      <c r="B79" s="146">
        <v>4549</v>
      </c>
      <c r="C79" s="114" t="str">
        <f>VLOOKUP(B79,EXTRA!$B$10:$D$49,2,0)</f>
        <v>Alienação de activos intangíveis em curso  – Imparidades acumuladas</v>
      </c>
      <c r="D79" s="105"/>
      <c r="E79" s="106" t="s">
        <v>1253</v>
      </c>
      <c r="F79" s="105"/>
      <c r="G79" s="131">
        <f>VLOOKUP(B79,EXTRA!$B$10:$D$49,3,0)*X79</f>
        <v>0</v>
      </c>
      <c r="H79" s="100"/>
      <c r="I79" s="101">
        <f t="shared" si="12"/>
        <v>0</v>
      </c>
      <c r="M79" s="126" t="e">
        <f>VLOOKUP(B79,'Balancete ano anterior'!A$5:E$656,4,0)</f>
        <v>#N/A</v>
      </c>
      <c r="N79" s="126" t="e">
        <f>VLOOKUP(B79,'Balancete ano anterior'!A$5:E$656,5,0)</f>
        <v>#N/A</v>
      </c>
      <c r="O79" s="126" t="e">
        <f t="shared" ref="O79:O142" si="13">-(M79-N79)</f>
        <v>#N/A</v>
      </c>
      <c r="P79" s="126" t="e">
        <f>VLOOKUP(B79,'Balancete Ano'!A$5:E$656,4,0)</f>
        <v>#N/A</v>
      </c>
      <c r="Q79" s="126" t="e">
        <f>VLOOKUP(B79,'Balancete Ano'!A$5:E$656,5,0)</f>
        <v>#N/A</v>
      </c>
      <c r="R79" s="126" t="e">
        <f t="shared" ref="R79:R142" si="14">-(P79-Q79)</f>
        <v>#N/A</v>
      </c>
      <c r="S79" s="126" t="e">
        <f t="shared" ref="S79:S142" si="15">R79-O79</f>
        <v>#N/A</v>
      </c>
      <c r="T79" s="126">
        <f t="shared" ref="T79:T142" si="16">IF(AND(F79="I",D79="SD"),M79,IF(AND(F79="I",D79="SC"),N79,IF(AND(F79="I",D79="SL"),O79,0)))</f>
        <v>0</v>
      </c>
      <c r="U79" s="126">
        <f t="shared" ref="U79:U142" si="17">IF(AND(F79="F",D79="SD"),P79,IF(AND(F79="F",D79="SC"),Q79,IF(AND(F79="F",D79="SL"),R79,0)))</f>
        <v>0</v>
      </c>
      <c r="V79" s="126">
        <f t="shared" ref="V79:V142" si="18">IF(AND(F79="V",D79="SL"),S79,0)</f>
        <v>0</v>
      </c>
      <c r="W79" s="126">
        <f t="shared" ref="W79:W142" si="19">SUM(T79:V79)*X79</f>
        <v>0</v>
      </c>
      <c r="X79" s="102">
        <f t="shared" ref="X79:X142" si="20">IF(E79="-",-1,1)</f>
        <v>-1</v>
      </c>
    </row>
    <row r="80" spans="2:24" ht="12.75">
      <c r="B80" s="146">
        <v>372</v>
      </c>
      <c r="C80" s="114" t="str">
        <f>VLOOKUP(B80,EXTRA!$B$10:$D$49,2,0)</f>
        <v>Alienação de activos biológicos – Valor de Aquisição</v>
      </c>
      <c r="D80" s="105"/>
      <c r="E80" s="106" t="s">
        <v>1252</v>
      </c>
      <c r="F80" s="105"/>
      <c r="G80" s="131">
        <f>VLOOKUP(B80,EXTRA!$B$10:$D$49,3,0)*X80</f>
        <v>0</v>
      </c>
      <c r="H80" s="100"/>
      <c r="I80" s="101">
        <f t="shared" si="12"/>
        <v>0</v>
      </c>
      <c r="M80" s="126" t="e">
        <f>VLOOKUP(B80,'Balancete ano anterior'!A$5:E$656,4,0)</f>
        <v>#N/A</v>
      </c>
      <c r="N80" s="126" t="e">
        <f>VLOOKUP(B80,'Balancete ano anterior'!A$5:E$656,5,0)</f>
        <v>#N/A</v>
      </c>
      <c r="O80" s="126" t="e">
        <f t="shared" si="13"/>
        <v>#N/A</v>
      </c>
      <c r="P80" s="126" t="e">
        <f>VLOOKUP(B80,'Balancete Ano'!A$5:E$656,4,0)</f>
        <v>#N/A</v>
      </c>
      <c r="Q80" s="126" t="e">
        <f>VLOOKUP(B80,'Balancete Ano'!A$5:E$656,5,0)</f>
        <v>#N/A</v>
      </c>
      <c r="R80" s="126" t="e">
        <f t="shared" si="14"/>
        <v>#N/A</v>
      </c>
      <c r="S80" s="126" t="e">
        <f t="shared" si="15"/>
        <v>#N/A</v>
      </c>
      <c r="T80" s="126">
        <f t="shared" si="16"/>
        <v>0</v>
      </c>
      <c r="U80" s="126">
        <f t="shared" si="17"/>
        <v>0</v>
      </c>
      <c r="V80" s="126">
        <f t="shared" si="18"/>
        <v>0</v>
      </c>
      <c r="W80" s="126">
        <f t="shared" si="19"/>
        <v>0</v>
      </c>
      <c r="X80" s="102">
        <f t="shared" si="20"/>
        <v>1</v>
      </c>
    </row>
    <row r="81" spans="2:24" ht="12.75">
      <c r="B81" s="146">
        <v>3728</v>
      </c>
      <c r="C81" s="114" t="str">
        <f>VLOOKUP(B81,EXTRA!$B$10:$D$49,2,0)</f>
        <v>Alienação de activos biológicos – Depreciações</v>
      </c>
      <c r="D81" s="105"/>
      <c r="E81" s="106" t="s">
        <v>1253</v>
      </c>
      <c r="F81" s="105"/>
      <c r="G81" s="131">
        <f>VLOOKUP(B81,EXTRA!$B$10:$D$49,3,0)*X81</f>
        <v>0</v>
      </c>
      <c r="H81" s="100"/>
      <c r="I81" s="101">
        <f t="shared" si="12"/>
        <v>0</v>
      </c>
      <c r="M81" s="126" t="e">
        <f>VLOOKUP(B81,'Balancete ano anterior'!A$5:E$656,4,0)</f>
        <v>#N/A</v>
      </c>
      <c r="N81" s="126" t="e">
        <f>VLOOKUP(B81,'Balancete ano anterior'!A$5:E$656,5,0)</f>
        <v>#N/A</v>
      </c>
      <c r="O81" s="126" t="e">
        <f t="shared" si="13"/>
        <v>#N/A</v>
      </c>
      <c r="P81" s="126" t="e">
        <f>VLOOKUP(B81,'Balancete Ano'!A$5:E$656,4,0)</f>
        <v>#N/A</v>
      </c>
      <c r="Q81" s="126" t="e">
        <f>VLOOKUP(B81,'Balancete Ano'!A$5:E$656,5,0)</f>
        <v>#N/A</v>
      </c>
      <c r="R81" s="126" t="e">
        <f t="shared" si="14"/>
        <v>#N/A</v>
      </c>
      <c r="S81" s="126" t="e">
        <f t="shared" si="15"/>
        <v>#N/A</v>
      </c>
      <c r="T81" s="126">
        <f t="shared" si="16"/>
        <v>0</v>
      </c>
      <c r="U81" s="126">
        <f t="shared" si="17"/>
        <v>0</v>
      </c>
      <c r="V81" s="126">
        <f t="shared" si="18"/>
        <v>0</v>
      </c>
      <c r="W81" s="126">
        <f t="shared" si="19"/>
        <v>0</v>
      </c>
      <c r="X81" s="102">
        <f t="shared" si="20"/>
        <v>-1</v>
      </c>
    </row>
    <row r="82" spans="2:24" ht="12.75">
      <c r="B82" s="146">
        <v>3729</v>
      </c>
      <c r="C82" s="114" t="str">
        <f>VLOOKUP(B82,EXTRA!$B$10:$D$49,2,0)</f>
        <v>Alienação de activos biológicos – Imparidades acum.</v>
      </c>
      <c r="D82" s="105"/>
      <c r="E82" s="106" t="s">
        <v>1253</v>
      </c>
      <c r="F82" s="105"/>
      <c r="G82" s="131">
        <f>VLOOKUP(B82,EXTRA!$B$10:$D$49,3,0)*X82</f>
        <v>0</v>
      </c>
      <c r="H82" s="100"/>
      <c r="I82" s="101">
        <f t="shared" si="12"/>
        <v>0</v>
      </c>
      <c r="M82" s="126" t="e">
        <f>VLOOKUP(B82,'Balancete ano anterior'!A$5:E$656,4,0)</f>
        <v>#N/A</v>
      </c>
      <c r="N82" s="126" t="e">
        <f>VLOOKUP(B82,'Balancete ano anterior'!A$5:E$656,5,0)</f>
        <v>#N/A</v>
      </c>
      <c r="O82" s="126" t="e">
        <f t="shared" si="13"/>
        <v>#N/A</v>
      </c>
      <c r="P82" s="126" t="e">
        <f>VLOOKUP(B82,'Balancete Ano'!A$5:E$656,4,0)</f>
        <v>#N/A</v>
      </c>
      <c r="Q82" s="126" t="e">
        <f>VLOOKUP(B82,'Balancete Ano'!A$5:E$656,5,0)</f>
        <v>#N/A</v>
      </c>
      <c r="R82" s="126" t="e">
        <f t="shared" si="14"/>
        <v>#N/A</v>
      </c>
      <c r="S82" s="126" t="e">
        <f t="shared" si="15"/>
        <v>#N/A</v>
      </c>
      <c r="T82" s="126">
        <f t="shared" si="16"/>
        <v>0</v>
      </c>
      <c r="U82" s="126">
        <f t="shared" si="17"/>
        <v>0</v>
      </c>
      <c r="V82" s="126">
        <f t="shared" si="18"/>
        <v>0</v>
      </c>
      <c r="W82" s="126">
        <f t="shared" si="19"/>
        <v>0</v>
      </c>
      <c r="X82" s="102">
        <f t="shared" si="20"/>
        <v>-1</v>
      </c>
    </row>
    <row r="83" spans="2:24" ht="12.75">
      <c r="B83" s="96"/>
      <c r="C83" s="115"/>
      <c r="D83" s="98"/>
      <c r="E83" s="98"/>
      <c r="F83" s="98"/>
      <c r="G83" s="99"/>
      <c r="H83" s="109"/>
      <c r="I83" s="101">
        <f t="shared" si="12"/>
        <v>0</v>
      </c>
      <c r="M83" s="126" t="e">
        <f>VLOOKUP(B83,'Balancete ano anterior'!A$5:E$656,4,0)</f>
        <v>#N/A</v>
      </c>
      <c r="N83" s="126" t="e">
        <f>VLOOKUP(B83,'Balancete ano anterior'!A$5:E$656,5,0)</f>
        <v>#N/A</v>
      </c>
      <c r="O83" s="126" t="e">
        <f t="shared" si="13"/>
        <v>#N/A</v>
      </c>
      <c r="P83" s="126" t="e">
        <f>VLOOKUP(B83,'Balancete Ano'!A$5:E$656,4,0)</f>
        <v>#N/A</v>
      </c>
      <c r="Q83" s="126" t="e">
        <f>VLOOKUP(B83,'Balancete Ano'!A$5:E$656,5,0)</f>
        <v>#N/A</v>
      </c>
      <c r="R83" s="126" t="e">
        <f t="shared" si="14"/>
        <v>#N/A</v>
      </c>
      <c r="S83" s="126" t="e">
        <f t="shared" si="15"/>
        <v>#N/A</v>
      </c>
      <c r="T83" s="126">
        <f t="shared" si="16"/>
        <v>0</v>
      </c>
      <c r="U83" s="126">
        <f t="shared" si="17"/>
        <v>0</v>
      </c>
      <c r="V83" s="126">
        <f t="shared" si="18"/>
        <v>0</v>
      </c>
      <c r="W83" s="126">
        <f t="shared" si="19"/>
        <v>0</v>
      </c>
      <c r="X83" s="102">
        <f t="shared" si="20"/>
        <v>1</v>
      </c>
    </row>
    <row r="84" spans="2:24" ht="12.75">
      <c r="B84" s="96"/>
      <c r="C84" s="133"/>
      <c r="D84" s="98"/>
      <c r="E84" s="98"/>
      <c r="F84" s="98"/>
      <c r="G84" s="99"/>
      <c r="H84" s="109"/>
      <c r="I84" s="101">
        <f t="shared" si="12"/>
        <v>0</v>
      </c>
      <c r="M84" s="126" t="e">
        <f>VLOOKUP(B84,'Balancete ano anterior'!A$5:E$656,4,0)</f>
        <v>#N/A</v>
      </c>
      <c r="N84" s="126" t="e">
        <f>VLOOKUP(B84,'Balancete ano anterior'!A$5:E$656,5,0)</f>
        <v>#N/A</v>
      </c>
      <c r="O84" s="126" t="e">
        <f t="shared" si="13"/>
        <v>#N/A</v>
      </c>
      <c r="P84" s="126" t="e">
        <f>VLOOKUP(B84,'Balancete Ano'!A$5:E$656,4,0)</f>
        <v>#N/A</v>
      </c>
      <c r="Q84" s="126" t="e">
        <f>VLOOKUP(B84,'Balancete Ano'!A$5:E$656,5,0)</f>
        <v>#N/A</v>
      </c>
      <c r="R84" s="126" t="e">
        <f t="shared" si="14"/>
        <v>#N/A</v>
      </c>
      <c r="S84" s="126" t="e">
        <f t="shared" si="15"/>
        <v>#N/A</v>
      </c>
      <c r="T84" s="126">
        <f t="shared" si="16"/>
        <v>0</v>
      </c>
      <c r="U84" s="126">
        <f t="shared" si="17"/>
        <v>0</v>
      </c>
      <c r="V84" s="126">
        <f t="shared" si="18"/>
        <v>0</v>
      </c>
      <c r="W84" s="126">
        <f t="shared" si="19"/>
        <v>0</v>
      </c>
      <c r="X84" s="102">
        <f t="shared" si="20"/>
        <v>1</v>
      </c>
    </row>
    <row r="85" spans="2:24" ht="12.75">
      <c r="B85" s="96"/>
      <c r="C85" s="133"/>
      <c r="D85" s="98"/>
      <c r="E85" s="98"/>
      <c r="F85" s="98"/>
      <c r="G85" s="99"/>
      <c r="H85" s="109"/>
      <c r="I85" s="101">
        <f t="shared" si="12"/>
        <v>0</v>
      </c>
      <c r="M85" s="126" t="e">
        <f>VLOOKUP(B85,'Balancete ano anterior'!A$5:E$656,4,0)</f>
        <v>#N/A</v>
      </c>
      <c r="N85" s="126" t="e">
        <f>VLOOKUP(B85,'Balancete ano anterior'!A$5:E$656,5,0)</f>
        <v>#N/A</v>
      </c>
      <c r="O85" s="126" t="e">
        <f t="shared" si="13"/>
        <v>#N/A</v>
      </c>
      <c r="P85" s="126" t="e">
        <f>VLOOKUP(B85,'Balancete Ano'!A$5:E$656,4,0)</f>
        <v>#N/A</v>
      </c>
      <c r="Q85" s="126" t="e">
        <f>VLOOKUP(B85,'Balancete Ano'!A$5:E$656,5,0)</f>
        <v>#N/A</v>
      </c>
      <c r="R85" s="126" t="e">
        <f t="shared" si="14"/>
        <v>#N/A</v>
      </c>
      <c r="S85" s="126" t="e">
        <f t="shared" si="15"/>
        <v>#N/A</v>
      </c>
      <c r="T85" s="126">
        <f t="shared" si="16"/>
        <v>0</v>
      </c>
      <c r="U85" s="126">
        <f t="shared" si="17"/>
        <v>0</v>
      </c>
      <c r="V85" s="126">
        <f t="shared" si="18"/>
        <v>0</v>
      </c>
      <c r="W85" s="126">
        <f t="shared" si="19"/>
        <v>0</v>
      </c>
      <c r="X85" s="102">
        <f t="shared" si="20"/>
        <v>1</v>
      </c>
    </row>
    <row r="86" spans="2:24" ht="12.75">
      <c r="B86" s="96"/>
      <c r="C86" s="115"/>
      <c r="D86" s="98"/>
      <c r="E86" s="98"/>
      <c r="F86" s="98"/>
      <c r="G86" s="99"/>
      <c r="H86" s="109"/>
      <c r="I86" s="101">
        <f t="shared" si="12"/>
        <v>0</v>
      </c>
      <c r="M86" s="126" t="e">
        <f>VLOOKUP(B86,'Balancete ano anterior'!A$5:E$656,4,0)</f>
        <v>#N/A</v>
      </c>
      <c r="N86" s="126" t="e">
        <f>VLOOKUP(B86,'Balancete ano anterior'!A$5:E$656,5,0)</f>
        <v>#N/A</v>
      </c>
      <c r="O86" s="126" t="e">
        <f t="shared" si="13"/>
        <v>#N/A</v>
      </c>
      <c r="P86" s="126" t="e">
        <f>VLOOKUP(B86,'Balancete Ano'!A$5:E$656,4,0)</f>
        <v>#N/A</v>
      </c>
      <c r="Q86" s="126" t="e">
        <f>VLOOKUP(B86,'Balancete Ano'!A$5:E$656,5,0)</f>
        <v>#N/A</v>
      </c>
      <c r="R86" s="126" t="e">
        <f t="shared" si="14"/>
        <v>#N/A</v>
      </c>
      <c r="S86" s="126" t="e">
        <f t="shared" si="15"/>
        <v>#N/A</v>
      </c>
      <c r="T86" s="126">
        <f t="shared" si="16"/>
        <v>0</v>
      </c>
      <c r="U86" s="126">
        <f t="shared" si="17"/>
        <v>0</v>
      </c>
      <c r="V86" s="126">
        <f t="shared" si="18"/>
        <v>0</v>
      </c>
      <c r="W86" s="126">
        <f t="shared" si="19"/>
        <v>0</v>
      </c>
      <c r="X86" s="102">
        <f t="shared" si="20"/>
        <v>1</v>
      </c>
    </row>
    <row r="87" spans="2:24" ht="12.75">
      <c r="B87" s="128"/>
      <c r="C87" s="54"/>
      <c r="D87" s="54"/>
      <c r="E87" s="54"/>
      <c r="F87" s="54"/>
      <c r="G87" s="111"/>
      <c r="H87" s="112" t="s">
        <v>1254</v>
      </c>
      <c r="I87" s="117">
        <f>SUM(I61:I86)</f>
        <v>0</v>
      </c>
      <c r="M87" s="126" t="e">
        <f>VLOOKUP(B87,'Balancete ano anterior'!A$5:E$656,4,0)</f>
        <v>#N/A</v>
      </c>
      <c r="N87" s="126" t="e">
        <f>VLOOKUP(B87,'Balancete ano anterior'!A$5:E$656,5,0)</f>
        <v>#N/A</v>
      </c>
      <c r="O87" s="126" t="e">
        <f t="shared" si="13"/>
        <v>#N/A</v>
      </c>
      <c r="P87" s="126" t="e">
        <f>VLOOKUP(B87,'Balancete Ano'!A$5:E$656,4,0)</f>
        <v>#N/A</v>
      </c>
      <c r="Q87" s="126" t="e">
        <f>VLOOKUP(B87,'Balancete Ano'!A$5:E$656,5,0)</f>
        <v>#N/A</v>
      </c>
      <c r="R87" s="126" t="e">
        <f t="shared" si="14"/>
        <v>#N/A</v>
      </c>
      <c r="S87" s="126" t="e">
        <f t="shared" si="15"/>
        <v>#N/A</v>
      </c>
      <c r="T87" s="126">
        <f t="shared" si="16"/>
        <v>0</v>
      </c>
      <c r="U87" s="126">
        <f t="shared" si="17"/>
        <v>0</v>
      </c>
      <c r="V87" s="126">
        <f t="shared" si="18"/>
        <v>0</v>
      </c>
      <c r="W87" s="126">
        <f t="shared" si="19"/>
        <v>0</v>
      </c>
      <c r="X87" s="102">
        <f t="shared" si="20"/>
        <v>1</v>
      </c>
    </row>
    <row r="88" spans="2:24" ht="12.75">
      <c r="B88" s="128"/>
      <c r="C88" s="54"/>
      <c r="D88" s="54"/>
      <c r="E88" s="54"/>
      <c r="F88" s="54"/>
      <c r="G88" s="111"/>
      <c r="H88" s="112"/>
      <c r="I88" s="42"/>
      <c r="M88" s="126" t="e">
        <f>VLOOKUP(B88,'Balancete ano anterior'!A$5:E$656,4,0)</f>
        <v>#N/A</v>
      </c>
      <c r="N88" s="126" t="e">
        <f>VLOOKUP(B88,'Balancete ano anterior'!A$5:E$656,5,0)</f>
        <v>#N/A</v>
      </c>
      <c r="O88" s="126" t="e">
        <f t="shared" si="13"/>
        <v>#N/A</v>
      </c>
      <c r="P88" s="126" t="e">
        <f>VLOOKUP(B88,'Balancete Ano'!A$5:E$656,4,0)</f>
        <v>#N/A</v>
      </c>
      <c r="Q88" s="126" t="e">
        <f>VLOOKUP(B88,'Balancete Ano'!A$5:E$656,5,0)</f>
        <v>#N/A</v>
      </c>
      <c r="R88" s="126" t="e">
        <f t="shared" si="14"/>
        <v>#N/A</v>
      </c>
      <c r="S88" s="126" t="e">
        <f t="shared" si="15"/>
        <v>#N/A</v>
      </c>
      <c r="T88" s="126">
        <f t="shared" si="16"/>
        <v>0</v>
      </c>
      <c r="U88" s="126">
        <f t="shared" si="17"/>
        <v>0</v>
      </c>
      <c r="V88" s="126">
        <f t="shared" si="18"/>
        <v>0</v>
      </c>
      <c r="W88" s="126">
        <f t="shared" si="19"/>
        <v>0</v>
      </c>
      <c r="X88" s="102">
        <f t="shared" si="20"/>
        <v>1</v>
      </c>
    </row>
    <row r="89" spans="2:24" ht="12.75">
      <c r="B89" s="128"/>
      <c r="C89" s="54"/>
      <c r="D89" s="54"/>
      <c r="E89" s="54"/>
      <c r="F89" s="54"/>
      <c r="G89" s="111"/>
      <c r="H89" s="112"/>
      <c r="I89" s="42"/>
      <c r="M89" s="126" t="e">
        <f>VLOOKUP(B89,'Balancete ano anterior'!A$5:E$656,4,0)</f>
        <v>#N/A</v>
      </c>
      <c r="N89" s="126" t="e">
        <f>VLOOKUP(B89,'Balancete ano anterior'!A$5:E$656,5,0)</f>
        <v>#N/A</v>
      </c>
      <c r="O89" s="126" t="e">
        <f t="shared" si="13"/>
        <v>#N/A</v>
      </c>
      <c r="P89" s="126" t="e">
        <f>VLOOKUP(B89,'Balancete Ano'!A$5:E$656,4,0)</f>
        <v>#N/A</v>
      </c>
      <c r="Q89" s="126" t="e">
        <f>VLOOKUP(B89,'Balancete Ano'!A$5:E$656,5,0)</f>
        <v>#N/A</v>
      </c>
      <c r="R89" s="126" t="e">
        <f t="shared" si="14"/>
        <v>#N/A</v>
      </c>
      <c r="S89" s="126" t="e">
        <f t="shared" si="15"/>
        <v>#N/A</v>
      </c>
      <c r="T89" s="126">
        <f t="shared" si="16"/>
        <v>0</v>
      </c>
      <c r="U89" s="126">
        <f t="shared" si="17"/>
        <v>0</v>
      </c>
      <c r="V89" s="126">
        <f t="shared" si="18"/>
        <v>0</v>
      </c>
      <c r="W89" s="126">
        <f t="shared" si="19"/>
        <v>0</v>
      </c>
      <c r="X89" s="102">
        <f t="shared" si="20"/>
        <v>1</v>
      </c>
    </row>
    <row r="90" spans="2:24" ht="12.75">
      <c r="B90" s="307" t="s">
        <v>1265</v>
      </c>
      <c r="C90" s="307"/>
      <c r="D90" s="307"/>
      <c r="E90" s="307"/>
      <c r="F90" s="307"/>
      <c r="G90" s="28"/>
      <c r="H90" s="28"/>
      <c r="I90" s="28"/>
      <c r="M90" s="126" t="e">
        <f>VLOOKUP(B90,'Balancete ano anterior'!A$5:E$656,4,0)</f>
        <v>#N/A</v>
      </c>
      <c r="N90" s="126" t="e">
        <f>VLOOKUP(B90,'Balancete ano anterior'!A$5:E$656,5,0)</f>
        <v>#N/A</v>
      </c>
      <c r="O90" s="126" t="e">
        <f t="shared" si="13"/>
        <v>#N/A</v>
      </c>
      <c r="P90" s="126" t="e">
        <f>VLOOKUP(B90,'Balancete Ano'!A$5:E$656,4,0)</f>
        <v>#N/A</v>
      </c>
      <c r="Q90" s="126" t="e">
        <f>VLOOKUP(B90,'Balancete Ano'!A$5:E$656,5,0)</f>
        <v>#N/A</v>
      </c>
      <c r="R90" s="126" t="e">
        <f t="shared" si="14"/>
        <v>#N/A</v>
      </c>
      <c r="S90" s="126" t="e">
        <f t="shared" si="15"/>
        <v>#N/A</v>
      </c>
      <c r="T90" s="126">
        <f t="shared" si="16"/>
        <v>0</v>
      </c>
      <c r="U90" s="126">
        <f t="shared" si="17"/>
        <v>0</v>
      </c>
      <c r="V90" s="126">
        <f t="shared" si="18"/>
        <v>0</v>
      </c>
      <c r="W90" s="126">
        <f t="shared" si="19"/>
        <v>0</v>
      </c>
      <c r="X90" s="102">
        <f t="shared" si="20"/>
        <v>1</v>
      </c>
    </row>
    <row r="91" spans="2:24" ht="12.75">
      <c r="B91" s="119"/>
      <c r="G91" s="28"/>
      <c r="H91" s="28"/>
      <c r="I91" s="28"/>
      <c r="M91" s="126" t="e">
        <f>VLOOKUP(B91,'Balancete ano anterior'!A$5:E$656,4,0)</f>
        <v>#N/A</v>
      </c>
      <c r="N91" s="126" t="e">
        <f>VLOOKUP(B91,'Balancete ano anterior'!A$5:E$656,5,0)</f>
        <v>#N/A</v>
      </c>
      <c r="O91" s="126" t="e">
        <f t="shared" si="13"/>
        <v>#N/A</v>
      </c>
      <c r="P91" s="126" t="e">
        <f>VLOOKUP(B91,'Balancete Ano'!A$5:E$656,4,0)</f>
        <v>#N/A</v>
      </c>
      <c r="Q91" s="126" t="e">
        <f>VLOOKUP(B91,'Balancete Ano'!A$5:E$656,5,0)</f>
        <v>#N/A</v>
      </c>
      <c r="R91" s="126" t="e">
        <f t="shared" si="14"/>
        <v>#N/A</v>
      </c>
      <c r="S91" s="126" t="e">
        <f t="shared" si="15"/>
        <v>#N/A</v>
      </c>
      <c r="T91" s="126">
        <f t="shared" si="16"/>
        <v>0</v>
      </c>
      <c r="U91" s="126">
        <f t="shared" si="17"/>
        <v>0</v>
      </c>
      <c r="V91" s="126">
        <f t="shared" si="18"/>
        <v>0</v>
      </c>
      <c r="W91" s="126">
        <f t="shared" si="19"/>
        <v>0</v>
      </c>
      <c r="X91" s="102">
        <f t="shared" si="20"/>
        <v>1</v>
      </c>
    </row>
    <row r="92" spans="2:24" ht="12.75">
      <c r="B92" s="124" t="s">
        <v>5</v>
      </c>
      <c r="C92" s="92" t="s">
        <v>6</v>
      </c>
      <c r="D92" s="92" t="s">
        <v>1240</v>
      </c>
      <c r="E92" s="92" t="s">
        <v>1241</v>
      </c>
      <c r="F92" s="92" t="s">
        <v>1242</v>
      </c>
      <c r="G92" s="93" t="s">
        <v>1243</v>
      </c>
      <c r="H92" s="93" t="s">
        <v>1244</v>
      </c>
      <c r="I92" s="93" t="s">
        <v>1245</v>
      </c>
      <c r="M92" s="126" t="e">
        <f>VLOOKUP(B92,'Balancete ano anterior'!A$5:E$656,4,0)</f>
        <v>#N/A</v>
      </c>
      <c r="N92" s="126" t="e">
        <f>VLOOKUP(B92,'Balancete ano anterior'!A$5:E$656,5,0)</f>
        <v>#N/A</v>
      </c>
      <c r="O92" s="126" t="e">
        <f t="shared" si="13"/>
        <v>#N/A</v>
      </c>
      <c r="P92" s="126" t="e">
        <f>VLOOKUP(B92,'Balancete Ano'!A$5:E$656,4,0)</f>
        <v>#N/A</v>
      </c>
      <c r="Q92" s="126" t="e">
        <f>VLOOKUP(B92,'Balancete Ano'!A$5:E$656,5,0)</f>
        <v>#N/A</v>
      </c>
      <c r="R92" s="126" t="e">
        <f t="shared" si="14"/>
        <v>#N/A</v>
      </c>
      <c r="S92" s="126" t="e">
        <f t="shared" si="15"/>
        <v>#N/A</v>
      </c>
      <c r="T92" s="126">
        <f t="shared" si="16"/>
        <v>0</v>
      </c>
      <c r="U92" s="126">
        <f t="shared" si="17"/>
        <v>0</v>
      </c>
      <c r="V92" s="126">
        <f t="shared" si="18"/>
        <v>0</v>
      </c>
      <c r="W92" s="126">
        <f t="shared" si="19"/>
        <v>0</v>
      </c>
      <c r="X92" s="102">
        <f t="shared" si="20"/>
        <v>1</v>
      </c>
    </row>
    <row r="93" spans="2:24" ht="12.75">
      <c r="B93" s="119"/>
      <c r="G93" s="28"/>
      <c r="H93" s="28"/>
      <c r="I93" s="28"/>
      <c r="M93" s="126" t="e">
        <f>VLOOKUP(B93,'Balancete ano anterior'!A$5:E$656,4,0)</f>
        <v>#N/A</v>
      </c>
      <c r="N93" s="126" t="e">
        <f>VLOOKUP(B93,'Balancete ano anterior'!A$5:E$656,5,0)</f>
        <v>#N/A</v>
      </c>
      <c r="O93" s="126" t="e">
        <f t="shared" si="13"/>
        <v>#N/A</v>
      </c>
      <c r="P93" s="126" t="e">
        <f>VLOOKUP(B93,'Balancete Ano'!A$5:E$656,4,0)</f>
        <v>#N/A</v>
      </c>
      <c r="Q93" s="126" t="e">
        <f>VLOOKUP(B93,'Balancete Ano'!A$5:E$656,5,0)</f>
        <v>#N/A</v>
      </c>
      <c r="R93" s="126" t="e">
        <f t="shared" si="14"/>
        <v>#N/A</v>
      </c>
      <c r="S93" s="126" t="e">
        <f t="shared" si="15"/>
        <v>#N/A</v>
      </c>
      <c r="T93" s="126">
        <f t="shared" si="16"/>
        <v>0</v>
      </c>
      <c r="U93" s="126">
        <f t="shared" si="17"/>
        <v>0</v>
      </c>
      <c r="V93" s="126">
        <f t="shared" si="18"/>
        <v>0</v>
      </c>
      <c r="W93" s="126">
        <f t="shared" si="19"/>
        <v>0</v>
      </c>
      <c r="X93" s="102">
        <f t="shared" si="20"/>
        <v>1</v>
      </c>
    </row>
    <row r="94" spans="2:24" ht="12.75">
      <c r="B94" s="96" t="s">
        <v>630</v>
      </c>
      <c r="C94" s="97" t="str">
        <f>VLOOKUP(B94,'Balancete Ano'!A$5:E$656,3,0)</f>
        <v>Subsídios</v>
      </c>
      <c r="D94" s="98" t="s">
        <v>1248</v>
      </c>
      <c r="E94" s="98" t="s">
        <v>1252</v>
      </c>
      <c r="F94" s="98" t="s">
        <v>1249</v>
      </c>
      <c r="G94" s="99">
        <f>W94</f>
        <v>0</v>
      </c>
      <c r="H94" s="100"/>
      <c r="I94" s="101">
        <f>G94+H94</f>
        <v>0</v>
      </c>
      <c r="M94" s="126">
        <f>VLOOKUP(B94,'Balancete ano anterior'!A$5:E$656,4,0)</f>
        <v>0</v>
      </c>
      <c r="N94" s="126">
        <f>VLOOKUP(B94,'Balancete ano anterior'!A$5:E$656,5,0)</f>
        <v>0</v>
      </c>
      <c r="O94" s="126">
        <f t="shared" si="13"/>
        <v>0</v>
      </c>
      <c r="P94" s="126">
        <f>VLOOKUP(B94,'Balancete Ano'!A$5:E$656,4,0)</f>
        <v>0</v>
      </c>
      <c r="Q94" s="126">
        <f>VLOOKUP(B94,'Balancete Ano'!A$5:E$656,5,0)</f>
        <v>0</v>
      </c>
      <c r="R94" s="126">
        <f t="shared" si="14"/>
        <v>0</v>
      </c>
      <c r="S94" s="126">
        <f t="shared" si="15"/>
        <v>0</v>
      </c>
      <c r="T94" s="126">
        <f t="shared" si="16"/>
        <v>0</v>
      </c>
      <c r="U94" s="126">
        <f t="shared" si="17"/>
        <v>0</v>
      </c>
      <c r="V94" s="126">
        <f t="shared" si="18"/>
        <v>0</v>
      </c>
      <c r="W94" s="126">
        <f t="shared" si="19"/>
        <v>0</v>
      </c>
      <c r="X94" s="102">
        <f t="shared" si="20"/>
        <v>1</v>
      </c>
    </row>
    <row r="95" spans="2:24" ht="12.75">
      <c r="B95" s="96" t="s">
        <v>1055</v>
      </c>
      <c r="C95" s="97" t="str">
        <f>VLOOKUP(B95,'Balancete Ano'!A$5:E$656,3,0)</f>
        <v>Imputação de subsídios para investimentos</v>
      </c>
      <c r="D95" s="98" t="s">
        <v>1248</v>
      </c>
      <c r="E95" s="98" t="s">
        <v>1252</v>
      </c>
      <c r="F95" s="98" t="s">
        <v>1251</v>
      </c>
      <c r="G95" s="99">
        <f>W95</f>
        <v>0</v>
      </c>
      <c r="H95" s="100"/>
      <c r="I95" s="101">
        <f>G95+H95</f>
        <v>0</v>
      </c>
      <c r="M95" s="126">
        <f>VLOOKUP(B95,'Balancete ano anterior'!A$5:E$656,4,0)</f>
        <v>0</v>
      </c>
      <c r="N95" s="126">
        <f>VLOOKUP(B95,'Balancete ano anterior'!A$5:E$656,5,0)</f>
        <v>0</v>
      </c>
      <c r="O95" s="126">
        <f t="shared" si="13"/>
        <v>0</v>
      </c>
      <c r="P95" s="126">
        <f>VLOOKUP(B95,'Balancete Ano'!A$5:E$656,4,0)</f>
        <v>0</v>
      </c>
      <c r="Q95" s="126">
        <f>VLOOKUP(B95,'Balancete Ano'!A$5:E$656,5,0)</f>
        <v>0</v>
      </c>
      <c r="R95" s="126">
        <f t="shared" si="14"/>
        <v>0</v>
      </c>
      <c r="S95" s="126">
        <f t="shared" si="15"/>
        <v>0</v>
      </c>
      <c r="T95" s="126">
        <f t="shared" si="16"/>
        <v>0</v>
      </c>
      <c r="U95" s="126">
        <f t="shared" si="17"/>
        <v>0</v>
      </c>
      <c r="V95" s="126">
        <f t="shared" si="18"/>
        <v>0</v>
      </c>
      <c r="W95" s="126">
        <f t="shared" si="19"/>
        <v>0</v>
      </c>
      <c r="X95" s="102">
        <f t="shared" si="20"/>
        <v>1</v>
      </c>
    </row>
    <row r="96" spans="2:24" ht="12.75">
      <c r="B96" s="128"/>
      <c r="C96" s="54"/>
      <c r="D96" s="54"/>
      <c r="E96" s="54"/>
      <c r="F96" s="54"/>
      <c r="G96" s="111"/>
      <c r="H96" s="112" t="s">
        <v>1254</v>
      </c>
      <c r="I96" s="117">
        <f>SUM(I94:I95)</f>
        <v>0</v>
      </c>
      <c r="M96" s="126" t="e">
        <f>VLOOKUP(B96,'Balancete ano anterior'!A$5:E$656,4,0)</f>
        <v>#N/A</v>
      </c>
      <c r="N96" s="126" t="e">
        <f>VLOOKUP(B96,'Balancete ano anterior'!A$5:E$656,5,0)</f>
        <v>#N/A</v>
      </c>
      <c r="O96" s="126" t="e">
        <f t="shared" si="13"/>
        <v>#N/A</v>
      </c>
      <c r="P96" s="126" t="e">
        <f>VLOOKUP(B96,'Balancete Ano'!A$5:E$656,4,0)</f>
        <v>#N/A</v>
      </c>
      <c r="Q96" s="126" t="e">
        <f>VLOOKUP(B96,'Balancete Ano'!A$5:E$656,5,0)</f>
        <v>#N/A</v>
      </c>
      <c r="R96" s="126" t="e">
        <f t="shared" si="14"/>
        <v>#N/A</v>
      </c>
      <c r="S96" s="126" t="e">
        <f t="shared" si="15"/>
        <v>#N/A</v>
      </c>
      <c r="T96" s="126">
        <f t="shared" si="16"/>
        <v>0</v>
      </c>
      <c r="U96" s="126">
        <f t="shared" si="17"/>
        <v>0</v>
      </c>
      <c r="V96" s="126">
        <f t="shared" si="18"/>
        <v>0</v>
      </c>
      <c r="W96" s="126">
        <f t="shared" si="19"/>
        <v>0</v>
      </c>
      <c r="X96" s="102">
        <f t="shared" si="20"/>
        <v>1</v>
      </c>
    </row>
    <row r="97" spans="2:24" ht="12.75">
      <c r="B97" s="119"/>
      <c r="G97" s="28"/>
      <c r="H97" s="28"/>
      <c r="I97" s="28"/>
      <c r="M97" s="126" t="e">
        <f>VLOOKUP(B97,'Balancete ano anterior'!A$5:E$656,4,0)</f>
        <v>#N/A</v>
      </c>
      <c r="N97" s="126" t="e">
        <f>VLOOKUP(B97,'Balancete ano anterior'!A$5:E$656,5,0)</f>
        <v>#N/A</v>
      </c>
      <c r="O97" s="126" t="e">
        <f t="shared" si="13"/>
        <v>#N/A</v>
      </c>
      <c r="P97" s="126" t="e">
        <f>VLOOKUP(B97,'Balancete Ano'!A$5:E$656,4,0)</f>
        <v>#N/A</v>
      </c>
      <c r="Q97" s="126" t="e">
        <f>VLOOKUP(B97,'Balancete Ano'!A$5:E$656,5,0)</f>
        <v>#N/A</v>
      </c>
      <c r="R97" s="126" t="e">
        <f t="shared" si="14"/>
        <v>#N/A</v>
      </c>
      <c r="S97" s="126" t="e">
        <f t="shared" si="15"/>
        <v>#N/A</v>
      </c>
      <c r="T97" s="126">
        <f t="shared" si="16"/>
        <v>0</v>
      </c>
      <c r="U97" s="126">
        <f t="shared" si="17"/>
        <v>0</v>
      </c>
      <c r="V97" s="126">
        <f t="shared" si="18"/>
        <v>0</v>
      </c>
      <c r="W97" s="126">
        <f t="shared" si="19"/>
        <v>0</v>
      </c>
      <c r="X97" s="102">
        <f t="shared" si="20"/>
        <v>1</v>
      </c>
    </row>
    <row r="98" spans="2:24" ht="12.75">
      <c r="B98" s="307" t="s">
        <v>1188</v>
      </c>
      <c r="C98" s="307"/>
      <c r="D98" s="307"/>
      <c r="E98" s="307"/>
      <c r="F98" s="307"/>
      <c r="G98" s="28"/>
      <c r="H98" s="28"/>
      <c r="I98" s="28"/>
      <c r="M98" s="126" t="e">
        <f>VLOOKUP(B98,'Balancete ano anterior'!A$5:E$656,4,0)</f>
        <v>#N/A</v>
      </c>
      <c r="N98" s="126" t="e">
        <f>VLOOKUP(B98,'Balancete ano anterior'!A$5:E$656,5,0)</f>
        <v>#N/A</v>
      </c>
      <c r="O98" s="126" t="e">
        <f t="shared" si="13"/>
        <v>#N/A</v>
      </c>
      <c r="P98" s="126" t="e">
        <f>VLOOKUP(B98,'Balancete Ano'!A$5:E$656,4,0)</f>
        <v>#N/A</v>
      </c>
      <c r="Q98" s="126" t="e">
        <f>VLOOKUP(B98,'Balancete Ano'!A$5:E$656,5,0)</f>
        <v>#N/A</v>
      </c>
      <c r="R98" s="126" t="e">
        <f t="shared" si="14"/>
        <v>#N/A</v>
      </c>
      <c r="S98" s="126" t="e">
        <f t="shared" si="15"/>
        <v>#N/A</v>
      </c>
      <c r="T98" s="126">
        <f t="shared" si="16"/>
        <v>0</v>
      </c>
      <c r="U98" s="126">
        <f t="shared" si="17"/>
        <v>0</v>
      </c>
      <c r="V98" s="126">
        <f t="shared" si="18"/>
        <v>0</v>
      </c>
      <c r="W98" s="126">
        <f t="shared" si="19"/>
        <v>0</v>
      </c>
      <c r="X98" s="102">
        <f t="shared" si="20"/>
        <v>1</v>
      </c>
    </row>
    <row r="99" spans="2:24" ht="12.75">
      <c r="B99" s="119"/>
      <c r="G99" s="28"/>
      <c r="H99" s="28"/>
      <c r="I99" s="28"/>
      <c r="M99" s="126" t="e">
        <f>VLOOKUP(B99,'Balancete ano anterior'!A$5:E$656,4,0)</f>
        <v>#N/A</v>
      </c>
      <c r="N99" s="126" t="e">
        <f>VLOOKUP(B99,'Balancete ano anterior'!A$5:E$656,5,0)</f>
        <v>#N/A</v>
      </c>
      <c r="O99" s="126" t="e">
        <f t="shared" si="13"/>
        <v>#N/A</v>
      </c>
      <c r="P99" s="126" t="e">
        <f>VLOOKUP(B99,'Balancete Ano'!A$5:E$656,4,0)</f>
        <v>#N/A</v>
      </c>
      <c r="Q99" s="126" t="e">
        <f>VLOOKUP(B99,'Balancete Ano'!A$5:E$656,5,0)</f>
        <v>#N/A</v>
      </c>
      <c r="R99" s="126" t="e">
        <f t="shared" si="14"/>
        <v>#N/A</v>
      </c>
      <c r="S99" s="126" t="e">
        <f t="shared" si="15"/>
        <v>#N/A</v>
      </c>
      <c r="T99" s="126">
        <f t="shared" si="16"/>
        <v>0</v>
      </c>
      <c r="U99" s="126">
        <f t="shared" si="17"/>
        <v>0</v>
      </c>
      <c r="V99" s="126">
        <f t="shared" si="18"/>
        <v>0</v>
      </c>
      <c r="W99" s="126">
        <f t="shared" si="19"/>
        <v>0</v>
      </c>
      <c r="X99" s="102">
        <f t="shared" si="20"/>
        <v>1</v>
      </c>
    </row>
    <row r="100" spans="2:24" ht="12.75">
      <c r="B100" s="124" t="s">
        <v>5</v>
      </c>
      <c r="C100" s="92" t="s">
        <v>6</v>
      </c>
      <c r="D100" s="92" t="s">
        <v>1240</v>
      </c>
      <c r="E100" s="92" t="s">
        <v>1241</v>
      </c>
      <c r="F100" s="92" t="s">
        <v>1242</v>
      </c>
      <c r="G100" s="93" t="s">
        <v>1243</v>
      </c>
      <c r="H100" s="93" t="s">
        <v>1244</v>
      </c>
      <c r="I100" s="93" t="s">
        <v>1245</v>
      </c>
      <c r="M100" s="126" t="e">
        <f>VLOOKUP(B100,'Balancete ano anterior'!A$5:E$656,4,0)</f>
        <v>#N/A</v>
      </c>
      <c r="N100" s="126" t="e">
        <f>VLOOKUP(B100,'Balancete ano anterior'!A$5:E$656,5,0)</f>
        <v>#N/A</v>
      </c>
      <c r="O100" s="126" t="e">
        <f t="shared" si="13"/>
        <v>#N/A</v>
      </c>
      <c r="P100" s="126" t="e">
        <f>VLOOKUP(B100,'Balancete Ano'!A$5:E$656,4,0)</f>
        <v>#N/A</v>
      </c>
      <c r="Q100" s="126" t="e">
        <f>VLOOKUP(B100,'Balancete Ano'!A$5:E$656,5,0)</f>
        <v>#N/A</v>
      </c>
      <c r="R100" s="126" t="e">
        <f t="shared" si="14"/>
        <v>#N/A</v>
      </c>
      <c r="S100" s="126" t="e">
        <f t="shared" si="15"/>
        <v>#N/A</v>
      </c>
      <c r="T100" s="126">
        <f t="shared" si="16"/>
        <v>0</v>
      </c>
      <c r="U100" s="126">
        <f t="shared" si="17"/>
        <v>0</v>
      </c>
      <c r="V100" s="126">
        <f t="shared" si="18"/>
        <v>0</v>
      </c>
      <c r="W100" s="126">
        <f t="shared" si="19"/>
        <v>0</v>
      </c>
      <c r="X100" s="102">
        <f t="shared" si="20"/>
        <v>1</v>
      </c>
    </row>
    <row r="101" spans="2:24" ht="12.75">
      <c r="B101" s="119"/>
      <c r="G101" s="28"/>
      <c r="H101" s="28"/>
      <c r="I101" s="28"/>
      <c r="M101" s="126" t="e">
        <f>VLOOKUP(B101,'Balancete ano anterior'!A$5:E$656,4,0)</f>
        <v>#N/A</v>
      </c>
      <c r="N101" s="126" t="e">
        <f>VLOOKUP(B101,'Balancete ano anterior'!A$5:E$656,5,0)</f>
        <v>#N/A</v>
      </c>
      <c r="O101" s="126" t="e">
        <f t="shared" si="13"/>
        <v>#N/A</v>
      </c>
      <c r="P101" s="126" t="e">
        <f>VLOOKUP(B101,'Balancete Ano'!A$5:E$656,4,0)</f>
        <v>#N/A</v>
      </c>
      <c r="Q101" s="126" t="e">
        <f>VLOOKUP(B101,'Balancete Ano'!A$5:E$656,5,0)</f>
        <v>#N/A</v>
      </c>
      <c r="R101" s="126" t="e">
        <f t="shared" si="14"/>
        <v>#N/A</v>
      </c>
      <c r="S101" s="126" t="e">
        <f t="shared" si="15"/>
        <v>#N/A</v>
      </c>
      <c r="T101" s="126">
        <f t="shared" si="16"/>
        <v>0</v>
      </c>
      <c r="U101" s="126">
        <f t="shared" si="17"/>
        <v>0</v>
      </c>
      <c r="V101" s="126">
        <f t="shared" si="18"/>
        <v>0</v>
      </c>
      <c r="W101" s="126">
        <f t="shared" si="19"/>
        <v>0</v>
      </c>
      <c r="X101" s="102">
        <f t="shared" si="20"/>
        <v>1</v>
      </c>
    </row>
    <row r="102" spans="2:24" ht="12.75">
      <c r="B102" s="96" t="s">
        <v>248</v>
      </c>
      <c r="C102" s="97" t="str">
        <f>VLOOKUP(B102,'Balancete Ano'!A$5:E$656,3,0)</f>
        <v>Juros a receber</v>
      </c>
      <c r="D102" s="98" t="s">
        <v>1248</v>
      </c>
      <c r="E102" s="98" t="s">
        <v>1252</v>
      </c>
      <c r="F102" s="98" t="s">
        <v>1249</v>
      </c>
      <c r="G102" s="99">
        <f>W102</f>
        <v>0</v>
      </c>
      <c r="H102" s="100"/>
      <c r="I102" s="101">
        <f t="shared" ref="I102:I110" si="21">G102+H102</f>
        <v>0</v>
      </c>
      <c r="M102" s="126">
        <f>VLOOKUP(B102,'Balancete ano anterior'!A$5:E$656,4,0)</f>
        <v>0</v>
      </c>
      <c r="N102" s="126">
        <f>VLOOKUP(B102,'Balancete ano anterior'!A$5:E$656,5,0)</f>
        <v>0</v>
      </c>
      <c r="O102" s="126">
        <f t="shared" si="13"/>
        <v>0</v>
      </c>
      <c r="P102" s="126">
        <f>VLOOKUP(B102,'Balancete Ano'!A$5:E$656,4,0)</f>
        <v>0</v>
      </c>
      <c r="Q102" s="126">
        <f>VLOOKUP(B102,'Balancete Ano'!A$5:E$656,5,0)</f>
        <v>0</v>
      </c>
      <c r="R102" s="126">
        <f t="shared" si="14"/>
        <v>0</v>
      </c>
      <c r="S102" s="126">
        <f t="shared" si="15"/>
        <v>0</v>
      </c>
      <c r="T102" s="126">
        <f t="shared" si="16"/>
        <v>0</v>
      </c>
      <c r="U102" s="126">
        <f t="shared" si="17"/>
        <v>0</v>
      </c>
      <c r="V102" s="126">
        <f t="shared" si="18"/>
        <v>0</v>
      </c>
      <c r="W102" s="126">
        <f t="shared" si="19"/>
        <v>0</v>
      </c>
      <c r="X102" s="102">
        <f t="shared" si="20"/>
        <v>1</v>
      </c>
    </row>
    <row r="103" spans="2:24" ht="12.75">
      <c r="B103" s="96" t="s">
        <v>1063</v>
      </c>
      <c r="C103" s="97" t="str">
        <f>VLOOKUP(B103,'Balancete Ano'!A$5:E$656,3,0)</f>
        <v>Juros, dividendos e outros rendimentos similares</v>
      </c>
      <c r="D103" s="98" t="s">
        <v>1248</v>
      </c>
      <c r="E103" s="98" t="s">
        <v>1252</v>
      </c>
      <c r="F103" s="98" t="s">
        <v>1251</v>
      </c>
      <c r="G103" s="99">
        <f>W103</f>
        <v>0</v>
      </c>
      <c r="H103" s="100"/>
      <c r="I103" s="101">
        <f t="shared" si="21"/>
        <v>0</v>
      </c>
      <c r="M103" s="126">
        <f>VLOOKUP(B103,'Balancete ano anterior'!A$5:E$656,4,0)</f>
        <v>0</v>
      </c>
      <c r="N103" s="126">
        <f>VLOOKUP(B103,'Balancete ano anterior'!A$5:E$656,5,0)</f>
        <v>0</v>
      </c>
      <c r="O103" s="126">
        <f t="shared" si="13"/>
        <v>0</v>
      </c>
      <c r="P103" s="126">
        <f>VLOOKUP(B103,'Balancete Ano'!A$5:E$656,4,0)</f>
        <v>0</v>
      </c>
      <c r="Q103" s="126">
        <f>VLOOKUP(B103,'Balancete Ano'!A$5:E$656,5,0)</f>
        <v>0</v>
      </c>
      <c r="R103" s="126">
        <f t="shared" si="14"/>
        <v>0</v>
      </c>
      <c r="S103" s="126">
        <f t="shared" si="15"/>
        <v>0</v>
      </c>
      <c r="T103" s="126">
        <f t="shared" si="16"/>
        <v>0</v>
      </c>
      <c r="U103" s="126">
        <f t="shared" si="17"/>
        <v>0</v>
      </c>
      <c r="V103" s="126">
        <f t="shared" si="18"/>
        <v>0</v>
      </c>
      <c r="W103" s="126">
        <f t="shared" si="19"/>
        <v>0</v>
      </c>
      <c r="X103" s="102">
        <f t="shared" si="20"/>
        <v>1</v>
      </c>
    </row>
    <row r="104" spans="2:24" ht="12.75">
      <c r="B104" s="96" t="s">
        <v>1079</v>
      </c>
      <c r="C104" s="97" t="str">
        <f>VLOOKUP(B104,'Balancete Ano'!A$5:E$656,3,0)</f>
        <v>Dividendos obtidos</v>
      </c>
      <c r="D104" s="98" t="s">
        <v>1248</v>
      </c>
      <c r="E104" s="98" t="s">
        <v>1253</v>
      </c>
      <c r="F104" s="98" t="s">
        <v>1251</v>
      </c>
      <c r="G104" s="99">
        <f>W104</f>
        <v>0</v>
      </c>
      <c r="H104" s="100"/>
      <c r="I104" s="101">
        <f t="shared" si="21"/>
        <v>0</v>
      </c>
      <c r="M104" s="126">
        <f>VLOOKUP(B104,'Balancete ano anterior'!A$5:E$656,4,0)</f>
        <v>0</v>
      </c>
      <c r="N104" s="126">
        <f>VLOOKUP(B104,'Balancete ano anterior'!A$5:E$656,5,0)</f>
        <v>0</v>
      </c>
      <c r="O104" s="126">
        <f t="shared" si="13"/>
        <v>0</v>
      </c>
      <c r="P104" s="126">
        <f>VLOOKUP(B104,'Balancete Ano'!A$5:E$656,4,0)</f>
        <v>0</v>
      </c>
      <c r="Q104" s="126">
        <f>VLOOKUP(B104,'Balancete Ano'!A$5:E$656,5,0)</f>
        <v>0</v>
      </c>
      <c r="R104" s="126">
        <f t="shared" si="14"/>
        <v>0</v>
      </c>
      <c r="S104" s="126">
        <f t="shared" si="15"/>
        <v>0</v>
      </c>
      <c r="T104" s="126">
        <f t="shared" si="16"/>
        <v>0</v>
      </c>
      <c r="U104" s="126">
        <f t="shared" si="17"/>
        <v>0</v>
      </c>
      <c r="V104" s="126">
        <f t="shared" si="18"/>
        <v>0</v>
      </c>
      <c r="W104" s="126">
        <f t="shared" si="19"/>
        <v>0</v>
      </c>
      <c r="X104" s="102">
        <f t="shared" si="20"/>
        <v>-1</v>
      </c>
    </row>
    <row r="105" spans="2:24" ht="12.75">
      <c r="B105" s="96"/>
      <c r="C105" s="115"/>
      <c r="D105" s="98"/>
      <c r="E105" s="98"/>
      <c r="F105" s="98"/>
      <c r="G105" s="99"/>
      <c r="H105" s="109"/>
      <c r="I105" s="101">
        <f t="shared" si="21"/>
        <v>0</v>
      </c>
      <c r="M105" s="126" t="e">
        <f>VLOOKUP(B105,'Balancete ano anterior'!A$5:E$656,4,0)</f>
        <v>#N/A</v>
      </c>
      <c r="N105" s="126" t="e">
        <f>VLOOKUP(B105,'Balancete ano anterior'!A$5:E$656,5,0)</f>
        <v>#N/A</v>
      </c>
      <c r="O105" s="126" t="e">
        <f t="shared" si="13"/>
        <v>#N/A</v>
      </c>
      <c r="P105" s="126" t="e">
        <f>VLOOKUP(B105,'Balancete Ano'!A$5:E$656,4,0)</f>
        <v>#N/A</v>
      </c>
      <c r="Q105" s="126" t="e">
        <f>VLOOKUP(B105,'Balancete Ano'!A$5:E$656,5,0)</f>
        <v>#N/A</v>
      </c>
      <c r="R105" s="126" t="e">
        <f t="shared" si="14"/>
        <v>#N/A</v>
      </c>
      <c r="S105" s="126" t="e">
        <f t="shared" si="15"/>
        <v>#N/A</v>
      </c>
      <c r="T105" s="126">
        <f t="shared" si="16"/>
        <v>0</v>
      </c>
      <c r="U105" s="126">
        <f t="shared" si="17"/>
        <v>0</v>
      </c>
      <c r="V105" s="126">
        <f t="shared" si="18"/>
        <v>0</v>
      </c>
      <c r="W105" s="126">
        <f t="shared" si="19"/>
        <v>0</v>
      </c>
      <c r="X105" s="102">
        <f t="shared" si="20"/>
        <v>1</v>
      </c>
    </row>
    <row r="106" spans="2:24" ht="12.75">
      <c r="B106" s="96"/>
      <c r="C106" s="115"/>
      <c r="D106" s="98"/>
      <c r="E106" s="98"/>
      <c r="F106" s="98"/>
      <c r="G106" s="99"/>
      <c r="H106" s="109"/>
      <c r="I106" s="101">
        <f t="shared" si="21"/>
        <v>0</v>
      </c>
      <c r="M106" s="126" t="e">
        <f>VLOOKUP(B106,'Balancete ano anterior'!A$5:E$656,4,0)</f>
        <v>#N/A</v>
      </c>
      <c r="N106" s="126" t="e">
        <f>VLOOKUP(B106,'Balancete ano anterior'!A$5:E$656,5,0)</f>
        <v>#N/A</v>
      </c>
      <c r="O106" s="126" t="e">
        <f t="shared" si="13"/>
        <v>#N/A</v>
      </c>
      <c r="P106" s="126" t="e">
        <f>VLOOKUP(B106,'Balancete Ano'!A$5:E$656,4,0)</f>
        <v>#N/A</v>
      </c>
      <c r="Q106" s="126" t="e">
        <f>VLOOKUP(B106,'Balancete Ano'!A$5:E$656,5,0)</f>
        <v>#N/A</v>
      </c>
      <c r="R106" s="126" t="e">
        <f t="shared" si="14"/>
        <v>#N/A</v>
      </c>
      <c r="S106" s="126" t="e">
        <f t="shared" si="15"/>
        <v>#N/A</v>
      </c>
      <c r="T106" s="126">
        <f t="shared" si="16"/>
        <v>0</v>
      </c>
      <c r="U106" s="126">
        <f t="shared" si="17"/>
        <v>0</v>
      </c>
      <c r="V106" s="126">
        <f t="shared" si="18"/>
        <v>0</v>
      </c>
      <c r="W106" s="126">
        <f t="shared" si="19"/>
        <v>0</v>
      </c>
      <c r="X106" s="102">
        <f t="shared" si="20"/>
        <v>1</v>
      </c>
    </row>
    <row r="107" spans="2:24" ht="12.75">
      <c r="B107" s="96"/>
      <c r="C107" s="115"/>
      <c r="D107" s="98"/>
      <c r="E107" s="98"/>
      <c r="F107" s="98"/>
      <c r="G107" s="99"/>
      <c r="H107" s="109"/>
      <c r="I107" s="101">
        <f t="shared" si="21"/>
        <v>0</v>
      </c>
      <c r="M107" s="126" t="e">
        <f>VLOOKUP(B107,'Balancete ano anterior'!A$5:E$656,4,0)</f>
        <v>#N/A</v>
      </c>
      <c r="N107" s="126" t="e">
        <f>VLOOKUP(B107,'Balancete ano anterior'!A$5:E$656,5,0)</f>
        <v>#N/A</v>
      </c>
      <c r="O107" s="126" t="e">
        <f t="shared" si="13"/>
        <v>#N/A</v>
      </c>
      <c r="P107" s="126" t="e">
        <f>VLOOKUP(B107,'Balancete Ano'!A$5:E$656,4,0)</f>
        <v>#N/A</v>
      </c>
      <c r="Q107" s="126" t="e">
        <f>VLOOKUP(B107,'Balancete Ano'!A$5:E$656,5,0)</f>
        <v>#N/A</v>
      </c>
      <c r="R107" s="126" t="e">
        <f t="shared" si="14"/>
        <v>#N/A</v>
      </c>
      <c r="S107" s="126" t="e">
        <f t="shared" si="15"/>
        <v>#N/A</v>
      </c>
      <c r="T107" s="126">
        <f t="shared" si="16"/>
        <v>0</v>
      </c>
      <c r="U107" s="126">
        <f t="shared" si="17"/>
        <v>0</v>
      </c>
      <c r="V107" s="126">
        <f t="shared" si="18"/>
        <v>0</v>
      </c>
      <c r="W107" s="126">
        <f t="shared" si="19"/>
        <v>0</v>
      </c>
      <c r="X107" s="102">
        <f t="shared" si="20"/>
        <v>1</v>
      </c>
    </row>
    <row r="108" spans="2:24" ht="12.75">
      <c r="B108" s="96"/>
      <c r="C108" s="115"/>
      <c r="D108" s="98"/>
      <c r="E108" s="98"/>
      <c r="F108" s="98"/>
      <c r="G108" s="99"/>
      <c r="H108" s="109"/>
      <c r="I108" s="101">
        <f t="shared" si="21"/>
        <v>0</v>
      </c>
      <c r="M108" s="126" t="e">
        <f>VLOOKUP(B108,'Balancete ano anterior'!A$5:E$656,4,0)</f>
        <v>#N/A</v>
      </c>
      <c r="N108" s="126" t="e">
        <f>VLOOKUP(B108,'Balancete ano anterior'!A$5:E$656,5,0)</f>
        <v>#N/A</v>
      </c>
      <c r="O108" s="126" t="e">
        <f t="shared" si="13"/>
        <v>#N/A</v>
      </c>
      <c r="P108" s="126" t="e">
        <f>VLOOKUP(B108,'Balancete Ano'!A$5:E$656,4,0)</f>
        <v>#N/A</v>
      </c>
      <c r="Q108" s="126" t="e">
        <f>VLOOKUP(B108,'Balancete Ano'!A$5:E$656,5,0)</f>
        <v>#N/A</v>
      </c>
      <c r="R108" s="126" t="e">
        <f t="shared" si="14"/>
        <v>#N/A</v>
      </c>
      <c r="S108" s="126" t="e">
        <f t="shared" si="15"/>
        <v>#N/A</v>
      </c>
      <c r="T108" s="126">
        <f t="shared" si="16"/>
        <v>0</v>
      </c>
      <c r="U108" s="126">
        <f t="shared" si="17"/>
        <v>0</v>
      </c>
      <c r="V108" s="126">
        <f t="shared" si="18"/>
        <v>0</v>
      </c>
      <c r="W108" s="126">
        <f t="shared" si="19"/>
        <v>0</v>
      </c>
      <c r="X108" s="102">
        <f t="shared" si="20"/>
        <v>1</v>
      </c>
    </row>
    <row r="109" spans="2:24" ht="12.75">
      <c r="B109" s="96"/>
      <c r="C109" s="115"/>
      <c r="D109" s="98"/>
      <c r="E109" s="98"/>
      <c r="F109" s="98"/>
      <c r="G109" s="99"/>
      <c r="H109" s="109"/>
      <c r="I109" s="101">
        <f t="shared" si="21"/>
        <v>0</v>
      </c>
      <c r="M109" s="126" t="e">
        <f>VLOOKUP(B109,'Balancete ano anterior'!A$5:E$656,4,0)</f>
        <v>#N/A</v>
      </c>
      <c r="N109" s="126" t="e">
        <f>VLOOKUP(B109,'Balancete ano anterior'!A$5:E$656,5,0)</f>
        <v>#N/A</v>
      </c>
      <c r="O109" s="126" t="e">
        <f t="shared" si="13"/>
        <v>#N/A</v>
      </c>
      <c r="P109" s="126" t="e">
        <f>VLOOKUP(B109,'Balancete Ano'!A$5:E$656,4,0)</f>
        <v>#N/A</v>
      </c>
      <c r="Q109" s="126" t="e">
        <f>VLOOKUP(B109,'Balancete Ano'!A$5:E$656,5,0)</f>
        <v>#N/A</v>
      </c>
      <c r="R109" s="126" t="e">
        <f t="shared" si="14"/>
        <v>#N/A</v>
      </c>
      <c r="S109" s="126" t="e">
        <f t="shared" si="15"/>
        <v>#N/A</v>
      </c>
      <c r="T109" s="126">
        <f t="shared" si="16"/>
        <v>0</v>
      </c>
      <c r="U109" s="126">
        <f t="shared" si="17"/>
        <v>0</v>
      </c>
      <c r="V109" s="126">
        <f t="shared" si="18"/>
        <v>0</v>
      </c>
      <c r="W109" s="126">
        <f t="shared" si="19"/>
        <v>0</v>
      </c>
      <c r="X109" s="102">
        <f t="shared" si="20"/>
        <v>1</v>
      </c>
    </row>
    <row r="110" spans="2:24" ht="12.75">
      <c r="B110" s="96"/>
      <c r="C110" s="115"/>
      <c r="D110" s="98"/>
      <c r="E110" s="98"/>
      <c r="F110" s="98"/>
      <c r="G110" s="99"/>
      <c r="H110" s="109"/>
      <c r="I110" s="101">
        <f t="shared" si="21"/>
        <v>0</v>
      </c>
      <c r="M110" s="126" t="e">
        <f>VLOOKUP(B110,'Balancete ano anterior'!A$5:E$656,4,0)</f>
        <v>#N/A</v>
      </c>
      <c r="N110" s="126" t="e">
        <f>VLOOKUP(B110,'Balancete ano anterior'!A$5:E$656,5,0)</f>
        <v>#N/A</v>
      </c>
      <c r="O110" s="126" t="e">
        <f t="shared" si="13"/>
        <v>#N/A</v>
      </c>
      <c r="P110" s="126" t="e">
        <f>VLOOKUP(B110,'Balancete Ano'!A$5:E$656,4,0)</f>
        <v>#N/A</v>
      </c>
      <c r="Q110" s="126" t="e">
        <f>VLOOKUP(B110,'Balancete Ano'!A$5:E$656,5,0)</f>
        <v>#N/A</v>
      </c>
      <c r="R110" s="126" t="e">
        <f t="shared" si="14"/>
        <v>#N/A</v>
      </c>
      <c r="S110" s="126" t="e">
        <f t="shared" si="15"/>
        <v>#N/A</v>
      </c>
      <c r="T110" s="126">
        <f t="shared" si="16"/>
        <v>0</v>
      </c>
      <c r="U110" s="126">
        <f t="shared" si="17"/>
        <v>0</v>
      </c>
      <c r="V110" s="126">
        <f t="shared" si="18"/>
        <v>0</v>
      </c>
      <c r="W110" s="126">
        <f t="shared" si="19"/>
        <v>0</v>
      </c>
      <c r="X110" s="102">
        <f t="shared" si="20"/>
        <v>1</v>
      </c>
    </row>
    <row r="111" spans="2:24" ht="12.75">
      <c r="B111" s="128"/>
      <c r="C111" s="54"/>
      <c r="D111" s="54"/>
      <c r="E111" s="54"/>
      <c r="F111" s="54"/>
      <c r="G111" s="111"/>
      <c r="H111" s="112" t="s">
        <v>1254</v>
      </c>
      <c r="I111" s="117">
        <f>SUM(I102:I110)</f>
        <v>0</v>
      </c>
      <c r="M111" s="126" t="e">
        <f>VLOOKUP(B111,'Balancete ano anterior'!A$5:E$656,4,0)</f>
        <v>#N/A</v>
      </c>
      <c r="N111" s="126" t="e">
        <f>VLOOKUP(B111,'Balancete ano anterior'!A$5:E$656,5,0)</f>
        <v>#N/A</v>
      </c>
      <c r="O111" s="126" t="e">
        <f t="shared" si="13"/>
        <v>#N/A</v>
      </c>
      <c r="P111" s="126" t="e">
        <f>VLOOKUP(B111,'Balancete Ano'!A$5:E$656,4,0)</f>
        <v>#N/A</v>
      </c>
      <c r="Q111" s="126" t="e">
        <f>VLOOKUP(B111,'Balancete Ano'!A$5:E$656,5,0)</f>
        <v>#N/A</v>
      </c>
      <c r="R111" s="126" t="e">
        <f t="shared" si="14"/>
        <v>#N/A</v>
      </c>
      <c r="S111" s="126" t="e">
        <f t="shared" si="15"/>
        <v>#N/A</v>
      </c>
      <c r="T111" s="126">
        <f t="shared" si="16"/>
        <v>0</v>
      </c>
      <c r="U111" s="126">
        <f t="shared" si="17"/>
        <v>0</v>
      </c>
      <c r="V111" s="126">
        <f t="shared" si="18"/>
        <v>0</v>
      </c>
      <c r="W111" s="126">
        <f t="shared" si="19"/>
        <v>0</v>
      </c>
      <c r="X111" s="102">
        <f t="shared" si="20"/>
        <v>1</v>
      </c>
    </row>
    <row r="112" spans="2:24" ht="12.75">
      <c r="B112" s="128"/>
      <c r="C112" s="54"/>
      <c r="D112" s="54"/>
      <c r="E112" s="54"/>
      <c r="F112" s="54"/>
      <c r="G112" s="111"/>
      <c r="H112" s="112"/>
      <c r="I112" s="112"/>
      <c r="M112" s="126" t="e">
        <f>VLOOKUP(B112,'Balancete ano anterior'!A$5:E$656,4,0)</f>
        <v>#N/A</v>
      </c>
      <c r="N112" s="126" t="e">
        <f>VLOOKUP(B112,'Balancete ano anterior'!A$5:E$656,5,0)</f>
        <v>#N/A</v>
      </c>
      <c r="O112" s="126" t="e">
        <f t="shared" si="13"/>
        <v>#N/A</v>
      </c>
      <c r="P112" s="126" t="e">
        <f>VLOOKUP(B112,'Balancete Ano'!A$5:E$656,4,0)</f>
        <v>#N/A</v>
      </c>
      <c r="Q112" s="126" t="e">
        <f>VLOOKUP(B112,'Balancete Ano'!A$5:E$656,5,0)</f>
        <v>#N/A</v>
      </c>
      <c r="R112" s="126" t="e">
        <f t="shared" si="14"/>
        <v>#N/A</v>
      </c>
      <c r="S112" s="126" t="e">
        <f t="shared" si="15"/>
        <v>#N/A</v>
      </c>
      <c r="T112" s="126">
        <f t="shared" si="16"/>
        <v>0</v>
      </c>
      <c r="U112" s="126">
        <f t="shared" si="17"/>
        <v>0</v>
      </c>
      <c r="V112" s="126">
        <f t="shared" si="18"/>
        <v>0</v>
      </c>
      <c r="W112" s="126">
        <f t="shared" si="19"/>
        <v>0</v>
      </c>
      <c r="X112" s="102">
        <f t="shared" si="20"/>
        <v>1</v>
      </c>
    </row>
    <row r="113" spans="1:25" ht="12.75">
      <c r="B113" s="307" t="s">
        <v>1189</v>
      </c>
      <c r="C113" s="307"/>
      <c r="D113" s="307"/>
      <c r="E113" s="307"/>
      <c r="F113" s="307"/>
      <c r="G113" s="28"/>
      <c r="H113" s="28"/>
      <c r="I113" s="28"/>
      <c r="M113" s="126" t="e">
        <f>VLOOKUP(B113,'Balancete ano anterior'!A$5:E$656,4,0)</f>
        <v>#N/A</v>
      </c>
      <c r="N113" s="126" t="e">
        <f>VLOOKUP(B113,'Balancete ano anterior'!A$5:E$656,5,0)</f>
        <v>#N/A</v>
      </c>
      <c r="O113" s="126" t="e">
        <f t="shared" si="13"/>
        <v>#N/A</v>
      </c>
      <c r="P113" s="126" t="e">
        <f>VLOOKUP(B113,'Balancete Ano'!A$5:E$656,4,0)</f>
        <v>#N/A</v>
      </c>
      <c r="Q113" s="126" t="e">
        <f>VLOOKUP(B113,'Balancete Ano'!A$5:E$656,5,0)</f>
        <v>#N/A</v>
      </c>
      <c r="R113" s="126" t="e">
        <f t="shared" si="14"/>
        <v>#N/A</v>
      </c>
      <c r="S113" s="126" t="e">
        <f t="shared" si="15"/>
        <v>#N/A</v>
      </c>
      <c r="T113" s="126">
        <f t="shared" si="16"/>
        <v>0</v>
      </c>
      <c r="U113" s="126">
        <f t="shared" si="17"/>
        <v>0</v>
      </c>
      <c r="V113" s="126">
        <f t="shared" si="18"/>
        <v>0</v>
      </c>
      <c r="W113" s="126">
        <f t="shared" si="19"/>
        <v>0</v>
      </c>
      <c r="X113" s="102">
        <f t="shared" si="20"/>
        <v>1</v>
      </c>
    </row>
    <row r="114" spans="1:25" ht="12.75">
      <c r="B114" s="119"/>
      <c r="G114" s="28"/>
      <c r="H114" s="28"/>
      <c r="I114" s="28"/>
      <c r="M114" s="126" t="e">
        <f>VLOOKUP(B114,'Balancete ano anterior'!A$5:E$656,4,0)</f>
        <v>#N/A</v>
      </c>
      <c r="N114" s="126" t="e">
        <f>VLOOKUP(B114,'Balancete ano anterior'!A$5:E$656,5,0)</f>
        <v>#N/A</v>
      </c>
      <c r="O114" s="126" t="e">
        <f t="shared" si="13"/>
        <v>#N/A</v>
      </c>
      <c r="P114" s="126" t="e">
        <f>VLOOKUP(B114,'Balancete Ano'!A$5:E$656,4,0)</f>
        <v>#N/A</v>
      </c>
      <c r="Q114" s="126" t="e">
        <f>VLOOKUP(B114,'Balancete Ano'!A$5:E$656,5,0)</f>
        <v>#N/A</v>
      </c>
      <c r="R114" s="126" t="e">
        <f t="shared" si="14"/>
        <v>#N/A</v>
      </c>
      <c r="S114" s="126" t="e">
        <f t="shared" si="15"/>
        <v>#N/A</v>
      </c>
      <c r="T114" s="126">
        <f t="shared" si="16"/>
        <v>0</v>
      </c>
      <c r="U114" s="126">
        <f t="shared" si="17"/>
        <v>0</v>
      </c>
      <c r="V114" s="126">
        <f t="shared" si="18"/>
        <v>0</v>
      </c>
      <c r="W114" s="126">
        <f t="shared" si="19"/>
        <v>0</v>
      </c>
      <c r="X114" s="102">
        <f t="shared" si="20"/>
        <v>1</v>
      </c>
    </row>
    <row r="115" spans="1:25" ht="12.75">
      <c r="B115" s="124" t="s">
        <v>5</v>
      </c>
      <c r="C115" s="92" t="s">
        <v>6</v>
      </c>
      <c r="D115" s="92" t="s">
        <v>1240</v>
      </c>
      <c r="E115" s="92" t="s">
        <v>1241</v>
      </c>
      <c r="F115" s="92" t="s">
        <v>1242</v>
      </c>
      <c r="G115" s="93" t="s">
        <v>1243</v>
      </c>
      <c r="H115" s="93" t="s">
        <v>1244</v>
      </c>
      <c r="I115" s="93" t="s">
        <v>1245</v>
      </c>
      <c r="M115" s="126" t="e">
        <f>VLOOKUP(B115,'Balancete ano anterior'!A$5:E$656,4,0)</f>
        <v>#N/A</v>
      </c>
      <c r="N115" s="126" t="e">
        <f>VLOOKUP(B115,'Balancete ano anterior'!A$5:E$656,5,0)</f>
        <v>#N/A</v>
      </c>
      <c r="O115" s="126" t="e">
        <f t="shared" si="13"/>
        <v>#N/A</v>
      </c>
      <c r="P115" s="126" t="e">
        <f>VLOOKUP(B115,'Balancete Ano'!A$5:E$656,4,0)</f>
        <v>#N/A</v>
      </c>
      <c r="Q115" s="126" t="e">
        <f>VLOOKUP(B115,'Balancete Ano'!A$5:E$656,5,0)</f>
        <v>#N/A</v>
      </c>
      <c r="R115" s="126" t="e">
        <f t="shared" si="14"/>
        <v>#N/A</v>
      </c>
      <c r="S115" s="126" t="e">
        <f t="shared" si="15"/>
        <v>#N/A</v>
      </c>
      <c r="T115" s="126">
        <f t="shared" si="16"/>
        <v>0</v>
      </c>
      <c r="U115" s="126">
        <f t="shared" si="17"/>
        <v>0</v>
      </c>
      <c r="V115" s="126">
        <f t="shared" si="18"/>
        <v>0</v>
      </c>
      <c r="W115" s="126">
        <f t="shared" si="19"/>
        <v>0</v>
      </c>
      <c r="X115" s="102">
        <f t="shared" si="20"/>
        <v>1</v>
      </c>
    </row>
    <row r="116" spans="1:25" ht="12.75">
      <c r="B116" s="119"/>
      <c r="G116" s="28"/>
      <c r="H116" s="28"/>
      <c r="I116" s="28"/>
      <c r="M116" s="126" t="e">
        <f>VLOOKUP(B116,'Balancete ano anterior'!A$5:E$656,4,0)</f>
        <v>#N/A</v>
      </c>
      <c r="N116" s="126" t="e">
        <f>VLOOKUP(B116,'Balancete ano anterior'!A$5:E$656,5,0)</f>
        <v>#N/A</v>
      </c>
      <c r="O116" s="126" t="e">
        <f t="shared" si="13"/>
        <v>#N/A</v>
      </c>
      <c r="P116" s="126" t="e">
        <f>VLOOKUP(B116,'Balancete Ano'!A$5:E$656,4,0)</f>
        <v>#N/A</v>
      </c>
      <c r="Q116" s="126" t="e">
        <f>VLOOKUP(B116,'Balancete Ano'!A$5:E$656,5,0)</f>
        <v>#N/A</v>
      </c>
      <c r="R116" s="126" t="e">
        <f t="shared" si="14"/>
        <v>#N/A</v>
      </c>
      <c r="S116" s="126" t="e">
        <f t="shared" si="15"/>
        <v>#N/A</v>
      </c>
      <c r="T116" s="126">
        <f t="shared" si="16"/>
        <v>0</v>
      </c>
      <c r="U116" s="126">
        <f t="shared" si="17"/>
        <v>0</v>
      </c>
      <c r="V116" s="126">
        <f t="shared" si="18"/>
        <v>0</v>
      </c>
      <c r="W116" s="126">
        <f t="shared" si="19"/>
        <v>0</v>
      </c>
      <c r="X116" s="102">
        <f t="shared" si="20"/>
        <v>1</v>
      </c>
    </row>
    <row r="117" spans="1:25" ht="12.75">
      <c r="B117" s="96" t="s">
        <v>1079</v>
      </c>
      <c r="C117" s="97" t="str">
        <f>VLOOKUP(B117,'Balancete Ano'!A$5:E$656,3,0)</f>
        <v>Dividendos obtidos</v>
      </c>
      <c r="D117" s="98" t="s">
        <v>1248</v>
      </c>
      <c r="E117" s="98" t="s">
        <v>1252</v>
      </c>
      <c r="F117" s="98" t="s">
        <v>1251</v>
      </c>
      <c r="G117" s="99">
        <f>W117</f>
        <v>0</v>
      </c>
      <c r="H117" s="100"/>
      <c r="I117" s="101">
        <f>G117+H117</f>
        <v>0</v>
      </c>
      <c r="M117" s="126">
        <f>VLOOKUP(B117,'Balancete ano anterior'!A$5:E$656,4,0)</f>
        <v>0</v>
      </c>
      <c r="N117" s="126">
        <f>VLOOKUP(B117,'Balancete ano anterior'!A$5:E$656,5,0)</f>
        <v>0</v>
      </c>
      <c r="O117" s="126">
        <f t="shared" si="13"/>
        <v>0</v>
      </c>
      <c r="P117" s="126">
        <f>VLOOKUP(B117,'Balancete Ano'!A$5:E$656,4,0)</f>
        <v>0</v>
      </c>
      <c r="Q117" s="126">
        <f>VLOOKUP(B117,'Balancete Ano'!A$5:E$656,5,0)</f>
        <v>0</v>
      </c>
      <c r="R117" s="126">
        <f t="shared" si="14"/>
        <v>0</v>
      </c>
      <c r="S117" s="126">
        <f t="shared" si="15"/>
        <v>0</v>
      </c>
      <c r="T117" s="126">
        <f t="shared" si="16"/>
        <v>0</v>
      </c>
      <c r="U117" s="126">
        <f t="shared" si="17"/>
        <v>0</v>
      </c>
      <c r="V117" s="126">
        <f t="shared" si="18"/>
        <v>0</v>
      </c>
      <c r="W117" s="126">
        <f t="shared" si="19"/>
        <v>0</v>
      </c>
      <c r="X117" s="102">
        <f t="shared" si="20"/>
        <v>1</v>
      </c>
    </row>
    <row r="118" spans="1:25" ht="12.75">
      <c r="B118" s="96"/>
      <c r="C118" s="115"/>
      <c r="D118" s="98"/>
      <c r="E118" s="98"/>
      <c r="F118" s="98"/>
      <c r="G118" s="99"/>
      <c r="H118" s="109"/>
      <c r="I118" s="101">
        <f>G118+H118</f>
        <v>0</v>
      </c>
      <c r="M118" s="126" t="e">
        <f>VLOOKUP(B118,'Balancete ano anterior'!A$5:E$656,4,0)</f>
        <v>#N/A</v>
      </c>
      <c r="N118" s="126" t="e">
        <f>VLOOKUP(B118,'Balancete ano anterior'!A$5:E$656,5,0)</f>
        <v>#N/A</v>
      </c>
      <c r="O118" s="126" t="e">
        <f t="shared" si="13"/>
        <v>#N/A</v>
      </c>
      <c r="P118" s="126" t="e">
        <f>VLOOKUP(B118,'Balancete Ano'!A$5:E$656,4,0)</f>
        <v>#N/A</v>
      </c>
      <c r="Q118" s="126" t="e">
        <f>VLOOKUP(B118,'Balancete Ano'!A$5:E$656,5,0)</f>
        <v>#N/A</v>
      </c>
      <c r="R118" s="126" t="e">
        <f t="shared" si="14"/>
        <v>#N/A</v>
      </c>
      <c r="S118" s="126" t="e">
        <f t="shared" si="15"/>
        <v>#N/A</v>
      </c>
      <c r="T118" s="126">
        <f t="shared" si="16"/>
        <v>0</v>
      </c>
      <c r="U118" s="126">
        <f t="shared" si="17"/>
        <v>0</v>
      </c>
      <c r="V118" s="126">
        <f t="shared" si="18"/>
        <v>0</v>
      </c>
      <c r="W118" s="126">
        <f t="shared" si="19"/>
        <v>0</v>
      </c>
      <c r="X118" s="102">
        <f t="shared" si="20"/>
        <v>1</v>
      </c>
    </row>
    <row r="119" spans="1:25" ht="12.75">
      <c r="B119" s="128"/>
      <c r="C119" s="54"/>
      <c r="D119" s="54"/>
      <c r="E119" s="54"/>
      <c r="F119" s="54"/>
      <c r="G119" s="111"/>
      <c r="H119" s="112" t="s">
        <v>1254</v>
      </c>
      <c r="I119" s="117">
        <f>SUM(I117:I118)</f>
        <v>0</v>
      </c>
      <c r="M119" s="126" t="e">
        <f>VLOOKUP(B119,'Balancete ano anterior'!A$5:E$656,4,0)</f>
        <v>#N/A</v>
      </c>
      <c r="N119" s="126" t="e">
        <f>VLOOKUP(B119,'Balancete ano anterior'!A$5:E$656,5,0)</f>
        <v>#N/A</v>
      </c>
      <c r="O119" s="126" t="e">
        <f t="shared" si="13"/>
        <v>#N/A</v>
      </c>
      <c r="P119" s="126" t="e">
        <f>VLOOKUP(B119,'Balancete Ano'!A$5:E$656,4,0)</f>
        <v>#N/A</v>
      </c>
      <c r="Q119" s="126" t="e">
        <f>VLOOKUP(B119,'Balancete Ano'!A$5:E$656,5,0)</f>
        <v>#N/A</v>
      </c>
      <c r="R119" s="126" t="e">
        <f t="shared" si="14"/>
        <v>#N/A</v>
      </c>
      <c r="S119" s="126" t="e">
        <f t="shared" si="15"/>
        <v>#N/A</v>
      </c>
      <c r="T119" s="126">
        <f t="shared" si="16"/>
        <v>0</v>
      </c>
      <c r="U119" s="126">
        <f t="shared" si="17"/>
        <v>0</v>
      </c>
      <c r="V119" s="126">
        <f t="shared" si="18"/>
        <v>0</v>
      </c>
      <c r="W119" s="126">
        <f t="shared" si="19"/>
        <v>0</v>
      </c>
      <c r="X119" s="102">
        <f t="shared" si="20"/>
        <v>1</v>
      </c>
    </row>
    <row r="120" spans="1:25" ht="12.75">
      <c r="B120" s="128"/>
      <c r="C120" s="54"/>
      <c r="D120" s="54"/>
      <c r="E120" s="54"/>
      <c r="F120" s="54"/>
      <c r="G120" s="111"/>
      <c r="H120" s="112"/>
      <c r="I120" s="112"/>
      <c r="M120" s="126" t="e">
        <f>VLOOKUP(B120,'Balancete ano anterior'!A$5:E$656,4,0)</f>
        <v>#N/A</v>
      </c>
      <c r="N120" s="126" t="e">
        <f>VLOOKUP(B120,'Balancete ano anterior'!A$5:E$656,5,0)</f>
        <v>#N/A</v>
      </c>
      <c r="O120" s="126" t="e">
        <f t="shared" si="13"/>
        <v>#N/A</v>
      </c>
      <c r="P120" s="126" t="e">
        <f>VLOOKUP(B120,'Balancete Ano'!A$5:E$656,4,0)</f>
        <v>#N/A</v>
      </c>
      <c r="Q120" s="126" t="e">
        <f>VLOOKUP(B120,'Balancete Ano'!A$5:E$656,5,0)</f>
        <v>#N/A</v>
      </c>
      <c r="R120" s="126" t="e">
        <f t="shared" si="14"/>
        <v>#N/A</v>
      </c>
      <c r="S120" s="126" t="e">
        <f t="shared" si="15"/>
        <v>#N/A</v>
      </c>
      <c r="T120" s="126">
        <f t="shared" si="16"/>
        <v>0</v>
      </c>
      <c r="U120" s="126">
        <f t="shared" si="17"/>
        <v>0</v>
      </c>
      <c r="V120" s="126">
        <f t="shared" si="18"/>
        <v>0</v>
      </c>
      <c r="W120" s="126">
        <f t="shared" si="19"/>
        <v>0</v>
      </c>
      <c r="X120" s="102">
        <f t="shared" si="20"/>
        <v>1</v>
      </c>
    </row>
    <row r="121" spans="1:25" ht="12.75">
      <c r="A121" s="48"/>
      <c r="B121" s="134"/>
      <c r="C121" s="135"/>
      <c r="D121" s="135"/>
      <c r="E121" s="135"/>
      <c r="F121" s="135"/>
      <c r="G121" s="130"/>
      <c r="H121" s="136"/>
      <c r="I121" s="136"/>
      <c r="J121" s="48"/>
      <c r="K121" s="48"/>
      <c r="L121" s="48"/>
      <c r="M121" s="126" t="e">
        <f>VLOOKUP(B121,'Balancete ano anterior'!A$5:E$656,4,0)</f>
        <v>#N/A</v>
      </c>
      <c r="N121" s="126" t="e">
        <f>VLOOKUP(B121,'Balancete ano anterior'!A$5:E$656,5,0)</f>
        <v>#N/A</v>
      </c>
      <c r="O121" s="126" t="e">
        <f t="shared" si="13"/>
        <v>#N/A</v>
      </c>
      <c r="P121" s="126" t="e">
        <f>VLOOKUP(B121,'Balancete Ano'!A$5:E$656,4,0)</f>
        <v>#N/A</v>
      </c>
      <c r="Q121" s="126" t="e">
        <f>VLOOKUP(B121,'Balancete Ano'!A$5:E$656,5,0)</f>
        <v>#N/A</v>
      </c>
      <c r="R121" s="126" t="e">
        <f t="shared" si="14"/>
        <v>#N/A</v>
      </c>
      <c r="S121" s="126" t="e">
        <f t="shared" si="15"/>
        <v>#N/A</v>
      </c>
      <c r="T121" s="126">
        <f t="shared" si="16"/>
        <v>0</v>
      </c>
      <c r="U121" s="126">
        <f t="shared" si="17"/>
        <v>0</v>
      </c>
      <c r="V121" s="126">
        <f t="shared" si="18"/>
        <v>0</v>
      </c>
      <c r="W121" s="126">
        <f t="shared" si="19"/>
        <v>0</v>
      </c>
      <c r="X121" s="102">
        <f t="shared" si="20"/>
        <v>1</v>
      </c>
      <c r="Y121" s="48"/>
    </row>
    <row r="122" spans="1:25" ht="12.75">
      <c r="A122" s="137"/>
      <c r="B122" s="138"/>
      <c r="C122" s="139"/>
      <c r="D122" s="139"/>
      <c r="E122" s="139"/>
      <c r="F122" s="139"/>
      <c r="G122" s="140"/>
      <c r="H122" s="141"/>
      <c r="I122" s="141"/>
      <c r="J122" s="48"/>
      <c r="K122" s="48"/>
      <c r="L122" s="48"/>
      <c r="M122" s="126" t="e">
        <f>VLOOKUP(B122,'Balancete ano anterior'!A$5:E$656,4,0)</f>
        <v>#N/A</v>
      </c>
      <c r="N122" s="126" t="e">
        <f>VLOOKUP(B122,'Balancete ano anterior'!A$5:E$656,5,0)</f>
        <v>#N/A</v>
      </c>
      <c r="O122" s="126" t="e">
        <f t="shared" si="13"/>
        <v>#N/A</v>
      </c>
      <c r="P122" s="126" t="e">
        <f>VLOOKUP(B122,'Balancete Ano'!A$5:E$656,4,0)</f>
        <v>#N/A</v>
      </c>
      <c r="Q122" s="126" t="e">
        <f>VLOOKUP(B122,'Balancete Ano'!A$5:E$656,5,0)</f>
        <v>#N/A</v>
      </c>
      <c r="R122" s="126" t="e">
        <f t="shared" si="14"/>
        <v>#N/A</v>
      </c>
      <c r="S122" s="126" t="e">
        <f t="shared" si="15"/>
        <v>#N/A</v>
      </c>
      <c r="T122" s="126">
        <f t="shared" si="16"/>
        <v>0</v>
      </c>
      <c r="U122" s="126">
        <f t="shared" si="17"/>
        <v>0</v>
      </c>
      <c r="V122" s="126">
        <f t="shared" si="18"/>
        <v>0</v>
      </c>
      <c r="W122" s="126">
        <f t="shared" si="19"/>
        <v>0</v>
      </c>
      <c r="X122" s="102">
        <f t="shared" si="20"/>
        <v>1</v>
      </c>
      <c r="Y122" s="48"/>
    </row>
    <row r="123" spans="1:25" ht="12.75">
      <c r="A123" s="48"/>
      <c r="B123" s="134"/>
      <c r="C123" s="135"/>
      <c r="D123" s="135"/>
      <c r="E123" s="135"/>
      <c r="F123" s="135"/>
      <c r="G123" s="130"/>
      <c r="H123" s="136"/>
      <c r="I123" s="136"/>
      <c r="J123" s="48"/>
      <c r="K123" s="48"/>
      <c r="L123" s="48"/>
      <c r="M123" s="126" t="e">
        <f>VLOOKUP(B123,'Balancete ano anterior'!A$5:E$656,4,0)</f>
        <v>#N/A</v>
      </c>
      <c r="N123" s="126" t="e">
        <f>VLOOKUP(B123,'Balancete ano anterior'!A$5:E$656,5,0)</f>
        <v>#N/A</v>
      </c>
      <c r="O123" s="126" t="e">
        <f t="shared" si="13"/>
        <v>#N/A</v>
      </c>
      <c r="P123" s="126" t="e">
        <f>VLOOKUP(B123,'Balancete Ano'!A$5:E$656,4,0)</f>
        <v>#N/A</v>
      </c>
      <c r="Q123" s="126" t="e">
        <f>VLOOKUP(B123,'Balancete Ano'!A$5:E$656,5,0)</f>
        <v>#N/A</v>
      </c>
      <c r="R123" s="126" t="e">
        <f t="shared" si="14"/>
        <v>#N/A</v>
      </c>
      <c r="S123" s="126" t="e">
        <f t="shared" si="15"/>
        <v>#N/A</v>
      </c>
      <c r="T123" s="126">
        <f t="shared" si="16"/>
        <v>0</v>
      </c>
      <c r="U123" s="126">
        <f t="shared" si="17"/>
        <v>0</v>
      </c>
      <c r="V123" s="126">
        <f t="shared" si="18"/>
        <v>0</v>
      </c>
      <c r="W123" s="126">
        <f t="shared" si="19"/>
        <v>0</v>
      </c>
      <c r="X123" s="102">
        <f t="shared" si="20"/>
        <v>1</v>
      </c>
      <c r="Y123" s="48"/>
    </row>
    <row r="124" spans="1:25" ht="12.75">
      <c r="B124" s="128"/>
      <c r="C124" s="54"/>
      <c r="D124" s="54"/>
      <c r="E124" s="54"/>
      <c r="F124" s="54"/>
      <c r="G124" s="111"/>
      <c r="H124" s="112"/>
      <c r="I124" s="112"/>
      <c r="M124" s="126" t="e">
        <f>VLOOKUP(B124,'Balancete ano anterior'!A$5:E$656,4,0)</f>
        <v>#N/A</v>
      </c>
      <c r="N124" s="126" t="e">
        <f>VLOOKUP(B124,'Balancete ano anterior'!A$5:E$656,5,0)</f>
        <v>#N/A</v>
      </c>
      <c r="O124" s="126" t="e">
        <f t="shared" si="13"/>
        <v>#N/A</v>
      </c>
      <c r="P124" s="126" t="e">
        <f>VLOOKUP(B124,'Balancete Ano'!A$5:E$656,4,0)</f>
        <v>#N/A</v>
      </c>
      <c r="Q124" s="126" t="e">
        <f>VLOOKUP(B124,'Balancete Ano'!A$5:E$656,5,0)</f>
        <v>#N/A</v>
      </c>
      <c r="R124" s="126" t="e">
        <f t="shared" si="14"/>
        <v>#N/A</v>
      </c>
      <c r="S124" s="126" t="e">
        <f t="shared" si="15"/>
        <v>#N/A</v>
      </c>
      <c r="T124" s="126">
        <f t="shared" si="16"/>
        <v>0</v>
      </c>
      <c r="U124" s="126">
        <f t="shared" si="17"/>
        <v>0</v>
      </c>
      <c r="V124" s="126">
        <f t="shared" si="18"/>
        <v>0</v>
      </c>
      <c r="W124" s="126">
        <f t="shared" si="19"/>
        <v>0</v>
      </c>
      <c r="X124" s="102">
        <f t="shared" si="20"/>
        <v>1</v>
      </c>
    </row>
    <row r="125" spans="1:25" ht="12.75">
      <c r="B125" s="128"/>
      <c r="C125" s="54"/>
      <c r="D125" s="54"/>
      <c r="E125" s="54"/>
      <c r="F125" s="54"/>
      <c r="G125" s="111"/>
      <c r="H125" s="112"/>
      <c r="I125" s="112"/>
      <c r="M125" s="126" t="e">
        <f>VLOOKUP(B125,'Balancete ano anterior'!A$5:E$656,4,0)</f>
        <v>#N/A</v>
      </c>
      <c r="N125" s="126" t="e">
        <f>VLOOKUP(B125,'Balancete ano anterior'!A$5:E$656,5,0)</f>
        <v>#N/A</v>
      </c>
      <c r="O125" s="126" t="e">
        <f t="shared" si="13"/>
        <v>#N/A</v>
      </c>
      <c r="P125" s="126" t="e">
        <f>VLOOKUP(B125,'Balancete Ano'!A$5:E$656,4,0)</f>
        <v>#N/A</v>
      </c>
      <c r="Q125" s="126" t="e">
        <f>VLOOKUP(B125,'Balancete Ano'!A$5:E$656,5,0)</f>
        <v>#N/A</v>
      </c>
      <c r="R125" s="126" t="e">
        <f t="shared" si="14"/>
        <v>#N/A</v>
      </c>
      <c r="S125" s="126" t="e">
        <f t="shared" si="15"/>
        <v>#N/A</v>
      </c>
      <c r="T125" s="126">
        <f t="shared" si="16"/>
        <v>0</v>
      </c>
      <c r="U125" s="126">
        <f t="shared" si="17"/>
        <v>0</v>
      </c>
      <c r="V125" s="126">
        <f t="shared" si="18"/>
        <v>0</v>
      </c>
      <c r="W125" s="126">
        <f t="shared" si="19"/>
        <v>0</v>
      </c>
      <c r="X125" s="102">
        <f t="shared" si="20"/>
        <v>1</v>
      </c>
    </row>
    <row r="126" spans="1:25" ht="12.75">
      <c r="B126" s="306" t="s">
        <v>1261</v>
      </c>
      <c r="C126" s="306"/>
      <c r="D126" s="306"/>
      <c r="E126" s="306"/>
      <c r="F126" s="306"/>
      <c r="G126" s="111"/>
      <c r="H126" s="112"/>
      <c r="I126" s="112"/>
      <c r="M126" s="126" t="e">
        <f>VLOOKUP(B126,'Balancete ano anterior'!A$5:E$656,4,0)</f>
        <v>#N/A</v>
      </c>
      <c r="N126" s="126" t="e">
        <f>VLOOKUP(B126,'Balancete ano anterior'!A$5:E$656,5,0)</f>
        <v>#N/A</v>
      </c>
      <c r="O126" s="126" t="e">
        <f t="shared" si="13"/>
        <v>#N/A</v>
      </c>
      <c r="P126" s="126" t="e">
        <f>VLOOKUP(B126,'Balancete Ano'!A$5:E$656,4,0)</f>
        <v>#N/A</v>
      </c>
      <c r="Q126" s="126" t="e">
        <f>VLOOKUP(B126,'Balancete Ano'!A$5:E$656,5,0)</f>
        <v>#N/A</v>
      </c>
      <c r="R126" s="126" t="e">
        <f t="shared" si="14"/>
        <v>#N/A</v>
      </c>
      <c r="S126" s="126" t="e">
        <f t="shared" si="15"/>
        <v>#N/A</v>
      </c>
      <c r="T126" s="126">
        <f t="shared" si="16"/>
        <v>0</v>
      </c>
      <c r="U126" s="126">
        <f t="shared" si="17"/>
        <v>0</v>
      </c>
      <c r="V126" s="126">
        <f t="shared" si="18"/>
        <v>0</v>
      </c>
      <c r="W126" s="126">
        <f t="shared" si="19"/>
        <v>0</v>
      </c>
      <c r="X126" s="102">
        <f t="shared" si="20"/>
        <v>1</v>
      </c>
    </row>
    <row r="127" spans="1:25" ht="12.75">
      <c r="B127" s="119"/>
      <c r="G127" s="28"/>
      <c r="H127" s="112"/>
      <c r="I127" s="112"/>
      <c r="M127" s="126" t="e">
        <f>VLOOKUP(B127,'Balancete ano anterior'!A$5:E$656,4,0)</f>
        <v>#N/A</v>
      </c>
      <c r="N127" s="126" t="e">
        <f>VLOOKUP(B127,'Balancete ano anterior'!A$5:E$656,5,0)</f>
        <v>#N/A</v>
      </c>
      <c r="O127" s="126" t="e">
        <f t="shared" si="13"/>
        <v>#N/A</v>
      </c>
      <c r="P127" s="126" t="e">
        <f>VLOOKUP(B127,'Balancete Ano'!A$5:E$656,4,0)</f>
        <v>#N/A</v>
      </c>
      <c r="Q127" s="126" t="e">
        <f>VLOOKUP(B127,'Balancete Ano'!A$5:E$656,5,0)</f>
        <v>#N/A</v>
      </c>
      <c r="R127" s="126" t="e">
        <f t="shared" si="14"/>
        <v>#N/A</v>
      </c>
      <c r="S127" s="126" t="e">
        <f t="shared" si="15"/>
        <v>#N/A</v>
      </c>
      <c r="T127" s="126">
        <f t="shared" si="16"/>
        <v>0</v>
      </c>
      <c r="U127" s="126">
        <f t="shared" si="17"/>
        <v>0</v>
      </c>
      <c r="V127" s="126">
        <f t="shared" si="18"/>
        <v>0</v>
      </c>
      <c r="W127" s="126">
        <f t="shared" si="19"/>
        <v>0</v>
      </c>
      <c r="X127" s="102">
        <f t="shared" si="20"/>
        <v>1</v>
      </c>
    </row>
    <row r="128" spans="1:25" ht="12.75">
      <c r="B128" s="307" t="s">
        <v>416</v>
      </c>
      <c r="C128" s="307"/>
      <c r="D128" s="307"/>
      <c r="E128" s="307"/>
      <c r="F128" s="307"/>
      <c r="G128" s="28"/>
      <c r="H128" s="28"/>
      <c r="I128" s="28"/>
      <c r="M128" s="126" t="e">
        <f>VLOOKUP(B128,'Balancete ano anterior'!A$5:E$656,4,0)</f>
        <v>#N/A</v>
      </c>
      <c r="N128" s="126" t="e">
        <f>VLOOKUP(B128,'Balancete ano anterior'!A$5:E$656,5,0)</f>
        <v>#N/A</v>
      </c>
      <c r="O128" s="126" t="e">
        <f t="shared" si="13"/>
        <v>#N/A</v>
      </c>
      <c r="P128" s="126" t="e">
        <f>VLOOKUP(B128,'Balancete Ano'!A$5:E$656,4,0)</f>
        <v>#N/A</v>
      </c>
      <c r="Q128" s="126" t="e">
        <f>VLOOKUP(B128,'Balancete Ano'!A$5:E$656,5,0)</f>
        <v>#N/A</v>
      </c>
      <c r="R128" s="126" t="e">
        <f t="shared" si="14"/>
        <v>#N/A</v>
      </c>
      <c r="S128" s="126" t="e">
        <f t="shared" si="15"/>
        <v>#N/A</v>
      </c>
      <c r="T128" s="126">
        <f t="shared" si="16"/>
        <v>0</v>
      </c>
      <c r="U128" s="126">
        <f t="shared" si="17"/>
        <v>0</v>
      </c>
      <c r="V128" s="126">
        <f t="shared" si="18"/>
        <v>0</v>
      </c>
      <c r="W128" s="126">
        <f t="shared" si="19"/>
        <v>0</v>
      </c>
      <c r="X128" s="102">
        <f t="shared" si="20"/>
        <v>1</v>
      </c>
    </row>
    <row r="129" spans="2:24" ht="12.75">
      <c r="B129" s="119"/>
      <c r="G129" s="28"/>
      <c r="H129" s="28"/>
      <c r="I129" s="28"/>
      <c r="M129" s="126" t="e">
        <f>VLOOKUP(B129,'Balancete ano anterior'!A$5:E$656,4,0)</f>
        <v>#N/A</v>
      </c>
      <c r="N129" s="126" t="e">
        <f>VLOOKUP(B129,'Balancete ano anterior'!A$5:E$656,5,0)</f>
        <v>#N/A</v>
      </c>
      <c r="O129" s="126" t="e">
        <f t="shared" si="13"/>
        <v>#N/A</v>
      </c>
      <c r="P129" s="126" t="e">
        <f>VLOOKUP(B129,'Balancete Ano'!A$5:E$656,4,0)</f>
        <v>#N/A</v>
      </c>
      <c r="Q129" s="126" t="e">
        <f>VLOOKUP(B129,'Balancete Ano'!A$5:E$656,5,0)</f>
        <v>#N/A</v>
      </c>
      <c r="R129" s="126" t="e">
        <f t="shared" si="14"/>
        <v>#N/A</v>
      </c>
      <c r="S129" s="126" t="e">
        <f t="shared" si="15"/>
        <v>#N/A</v>
      </c>
      <c r="T129" s="126">
        <f t="shared" si="16"/>
        <v>0</v>
      </c>
      <c r="U129" s="126">
        <f t="shared" si="17"/>
        <v>0</v>
      </c>
      <c r="V129" s="126">
        <f t="shared" si="18"/>
        <v>0</v>
      </c>
      <c r="W129" s="126">
        <f t="shared" si="19"/>
        <v>0</v>
      </c>
      <c r="X129" s="102">
        <f t="shared" si="20"/>
        <v>1</v>
      </c>
    </row>
    <row r="130" spans="2:24" ht="12.75">
      <c r="B130" s="124" t="s">
        <v>5</v>
      </c>
      <c r="C130" s="92" t="s">
        <v>6</v>
      </c>
      <c r="D130" s="92" t="s">
        <v>1240</v>
      </c>
      <c r="E130" s="92" t="s">
        <v>1241</v>
      </c>
      <c r="F130" s="92" t="s">
        <v>1242</v>
      </c>
      <c r="G130" s="93" t="s">
        <v>1243</v>
      </c>
      <c r="H130" s="93" t="s">
        <v>1244</v>
      </c>
      <c r="I130" s="93" t="s">
        <v>1245</v>
      </c>
      <c r="M130" s="126" t="e">
        <f>VLOOKUP(B130,'Balancete ano anterior'!A$5:E$656,4,0)</f>
        <v>#N/A</v>
      </c>
      <c r="N130" s="126" t="e">
        <f>VLOOKUP(B130,'Balancete ano anterior'!A$5:E$656,5,0)</f>
        <v>#N/A</v>
      </c>
      <c r="O130" s="126" t="e">
        <f t="shared" si="13"/>
        <v>#N/A</v>
      </c>
      <c r="P130" s="126" t="e">
        <f>VLOOKUP(B130,'Balancete Ano'!A$5:E$656,4,0)</f>
        <v>#N/A</v>
      </c>
      <c r="Q130" s="126" t="e">
        <f>VLOOKUP(B130,'Balancete Ano'!A$5:E$656,5,0)</f>
        <v>#N/A</v>
      </c>
      <c r="R130" s="126" t="e">
        <f t="shared" si="14"/>
        <v>#N/A</v>
      </c>
      <c r="S130" s="126" t="e">
        <f t="shared" si="15"/>
        <v>#N/A</v>
      </c>
      <c r="T130" s="126">
        <f t="shared" si="16"/>
        <v>0</v>
      </c>
      <c r="U130" s="126">
        <f t="shared" si="17"/>
        <v>0</v>
      </c>
      <c r="V130" s="126">
        <f t="shared" si="18"/>
        <v>0</v>
      </c>
      <c r="W130" s="126">
        <f t="shared" si="19"/>
        <v>0</v>
      </c>
      <c r="X130" s="102">
        <f t="shared" si="20"/>
        <v>1</v>
      </c>
    </row>
    <row r="131" spans="2:24" ht="12.75">
      <c r="B131" s="119"/>
      <c r="G131" s="28"/>
      <c r="H131" s="28"/>
      <c r="I131" s="28"/>
      <c r="M131" s="126" t="e">
        <f>VLOOKUP(B131,'Balancete ano anterior'!A$5:E$656,4,0)</f>
        <v>#N/A</v>
      </c>
      <c r="N131" s="126" t="e">
        <f>VLOOKUP(B131,'Balancete ano anterior'!A$5:E$656,5,0)</f>
        <v>#N/A</v>
      </c>
      <c r="O131" s="126" t="e">
        <f t="shared" si="13"/>
        <v>#N/A</v>
      </c>
      <c r="P131" s="126" t="e">
        <f>VLOOKUP(B131,'Balancete Ano'!A$5:E$656,4,0)</f>
        <v>#N/A</v>
      </c>
      <c r="Q131" s="126" t="e">
        <f>VLOOKUP(B131,'Balancete Ano'!A$5:E$656,5,0)</f>
        <v>#N/A</v>
      </c>
      <c r="R131" s="126" t="e">
        <f t="shared" si="14"/>
        <v>#N/A</v>
      </c>
      <c r="S131" s="126" t="e">
        <f t="shared" si="15"/>
        <v>#N/A</v>
      </c>
      <c r="T131" s="126">
        <f t="shared" si="16"/>
        <v>0</v>
      </c>
      <c r="U131" s="126">
        <f t="shared" si="17"/>
        <v>0</v>
      </c>
      <c r="V131" s="126">
        <f t="shared" si="18"/>
        <v>0</v>
      </c>
      <c r="W131" s="126">
        <f t="shared" si="19"/>
        <v>0</v>
      </c>
      <c r="X131" s="102">
        <f t="shared" si="20"/>
        <v>1</v>
      </c>
    </row>
    <row r="132" spans="2:24" ht="12.75">
      <c r="B132" s="96" t="s">
        <v>415</v>
      </c>
      <c r="C132" s="97" t="str">
        <f>VLOOKUP(B132,'Balancete Ano'!A$5:E$656,3,0)</f>
        <v>Investimentos financeiros</v>
      </c>
      <c r="D132" s="98" t="s">
        <v>1248</v>
      </c>
      <c r="E132" s="98" t="s">
        <v>1253</v>
      </c>
      <c r="F132" s="98" t="s">
        <v>1249</v>
      </c>
      <c r="G132" s="99">
        <f t="shared" ref="G132:G145" si="22">W132</f>
        <v>0</v>
      </c>
      <c r="H132" s="100"/>
      <c r="I132" s="101">
        <f t="shared" ref="I132:I151" si="23">G132+H132</f>
        <v>0</v>
      </c>
      <c r="M132" s="126">
        <f>VLOOKUP(B132,'Balancete ano anterior'!A$5:E$656,4,0)</f>
        <v>0</v>
      </c>
      <c r="N132" s="126">
        <f>VLOOKUP(B132,'Balancete ano anterior'!A$5:E$656,5,0)</f>
        <v>0</v>
      </c>
      <c r="O132" s="126">
        <f t="shared" si="13"/>
        <v>0</v>
      </c>
      <c r="P132" s="126">
        <f>VLOOKUP(B132,'Balancete Ano'!A$5:E$656,4,0)</f>
        <v>0</v>
      </c>
      <c r="Q132" s="126">
        <f>VLOOKUP(B132,'Balancete Ano'!A$5:E$656,5,0)</f>
        <v>0</v>
      </c>
      <c r="R132" s="126">
        <f t="shared" si="14"/>
        <v>0</v>
      </c>
      <c r="S132" s="126">
        <f t="shared" si="15"/>
        <v>0</v>
      </c>
      <c r="T132" s="126">
        <f t="shared" si="16"/>
        <v>0</v>
      </c>
      <c r="U132" s="126">
        <f t="shared" si="17"/>
        <v>0</v>
      </c>
      <c r="V132" s="126">
        <f t="shared" si="18"/>
        <v>0</v>
      </c>
      <c r="W132" s="126">
        <f t="shared" si="19"/>
        <v>0</v>
      </c>
      <c r="X132" s="102">
        <f t="shared" si="20"/>
        <v>-1</v>
      </c>
    </row>
    <row r="133" spans="2:24" ht="12.75">
      <c r="B133" s="96" t="s">
        <v>446</v>
      </c>
      <c r="C133" s="97" t="str">
        <f>VLOOKUP(B133,'Balancete Ano'!A$5:E$656,3,0)</f>
        <v>Perdas por imparidade acumuladas</v>
      </c>
      <c r="D133" s="98" t="s">
        <v>1248</v>
      </c>
      <c r="E133" s="98" t="s">
        <v>1253</v>
      </c>
      <c r="F133" s="98" t="s">
        <v>1249</v>
      </c>
      <c r="G133" s="99">
        <f t="shared" si="22"/>
        <v>0</v>
      </c>
      <c r="H133" s="100"/>
      <c r="I133" s="101">
        <f t="shared" si="23"/>
        <v>0</v>
      </c>
      <c r="M133" s="126">
        <f>VLOOKUP(B133,'Balancete ano anterior'!A$5:E$656,4,0)</f>
        <v>0</v>
      </c>
      <c r="N133" s="126">
        <f>VLOOKUP(B133,'Balancete ano anterior'!A$5:E$656,5,0)</f>
        <v>0</v>
      </c>
      <c r="O133" s="126">
        <f t="shared" si="13"/>
        <v>0</v>
      </c>
      <c r="P133" s="126">
        <f>VLOOKUP(B133,'Balancete Ano'!A$5:E$656,4,0)</f>
        <v>0</v>
      </c>
      <c r="Q133" s="126">
        <f>VLOOKUP(B133,'Balancete Ano'!A$5:E$656,5,0)</f>
        <v>0</v>
      </c>
      <c r="R133" s="126">
        <f t="shared" si="14"/>
        <v>0</v>
      </c>
      <c r="S133" s="126">
        <f t="shared" si="15"/>
        <v>0</v>
      </c>
      <c r="T133" s="126">
        <f t="shared" si="16"/>
        <v>0</v>
      </c>
      <c r="U133" s="126">
        <f t="shared" si="17"/>
        <v>0</v>
      </c>
      <c r="V133" s="126">
        <f t="shared" si="18"/>
        <v>0</v>
      </c>
      <c r="W133" s="126">
        <f t="shared" si="19"/>
        <v>0</v>
      </c>
      <c r="X133" s="102">
        <f t="shared" si="20"/>
        <v>-1</v>
      </c>
    </row>
    <row r="134" spans="2:24" ht="12.75">
      <c r="B134" s="96" t="s">
        <v>555</v>
      </c>
      <c r="C134" s="97" t="str">
        <f>VLOOKUP(B134,'Balancete Ano'!A$5:E$656,3,0)</f>
        <v>Investimentos financeiros em curso</v>
      </c>
      <c r="D134" s="98" t="s">
        <v>1248</v>
      </c>
      <c r="E134" s="98" t="s">
        <v>1253</v>
      </c>
      <c r="F134" s="98" t="s">
        <v>1249</v>
      </c>
      <c r="G134" s="99">
        <f t="shared" si="22"/>
        <v>0</v>
      </c>
      <c r="H134" s="100"/>
      <c r="I134" s="101">
        <f t="shared" si="23"/>
        <v>0</v>
      </c>
      <c r="M134" s="126">
        <f>VLOOKUP(B134,'Balancete ano anterior'!A$5:E$656,4,0)</f>
        <v>0</v>
      </c>
      <c r="N134" s="126">
        <f>VLOOKUP(B134,'Balancete ano anterior'!A$5:E$656,5,0)</f>
        <v>0</v>
      </c>
      <c r="O134" s="126">
        <f t="shared" si="13"/>
        <v>0</v>
      </c>
      <c r="P134" s="126">
        <f>VLOOKUP(B134,'Balancete Ano'!A$5:E$656,4,0)</f>
        <v>0</v>
      </c>
      <c r="Q134" s="126">
        <f>VLOOKUP(B134,'Balancete Ano'!A$5:E$656,5,0)</f>
        <v>0</v>
      </c>
      <c r="R134" s="126">
        <f t="shared" si="14"/>
        <v>0</v>
      </c>
      <c r="S134" s="126">
        <f t="shared" si="15"/>
        <v>0</v>
      </c>
      <c r="T134" s="126">
        <f t="shared" si="16"/>
        <v>0</v>
      </c>
      <c r="U134" s="126">
        <f t="shared" si="17"/>
        <v>0</v>
      </c>
      <c r="V134" s="126">
        <f t="shared" si="18"/>
        <v>0</v>
      </c>
      <c r="W134" s="126">
        <f t="shared" si="19"/>
        <v>0</v>
      </c>
      <c r="X134" s="102">
        <f t="shared" si="20"/>
        <v>-1</v>
      </c>
    </row>
    <row r="135" spans="2:24" ht="12.75">
      <c r="B135" s="96" t="s">
        <v>565</v>
      </c>
      <c r="C135" s="97" t="str">
        <f>VLOOKUP(B135,'Balancete Ano'!A$5:E$656,3,0)</f>
        <v>Adiantamentos por conta de investimentos financeiros</v>
      </c>
      <c r="D135" s="98" t="s">
        <v>1248</v>
      </c>
      <c r="E135" s="98" t="s">
        <v>1253</v>
      </c>
      <c r="F135" s="98" t="s">
        <v>1249</v>
      </c>
      <c r="G135" s="99">
        <f t="shared" si="22"/>
        <v>0</v>
      </c>
      <c r="H135" s="100"/>
      <c r="I135" s="101">
        <f t="shared" si="23"/>
        <v>0</v>
      </c>
      <c r="M135" s="126">
        <f>VLOOKUP(B135,'Balancete ano anterior'!A$5:E$656,4,0)</f>
        <v>0</v>
      </c>
      <c r="N135" s="126">
        <f>VLOOKUP(B135,'Balancete ano anterior'!A$5:E$656,5,0)</f>
        <v>0</v>
      </c>
      <c r="O135" s="126">
        <f t="shared" si="13"/>
        <v>0</v>
      </c>
      <c r="P135" s="126">
        <f>VLOOKUP(B135,'Balancete Ano'!A$5:E$656,4,0)</f>
        <v>0</v>
      </c>
      <c r="Q135" s="126">
        <f>VLOOKUP(B135,'Balancete Ano'!A$5:E$656,5,0)</f>
        <v>0</v>
      </c>
      <c r="R135" s="126">
        <f t="shared" si="14"/>
        <v>0</v>
      </c>
      <c r="S135" s="126">
        <f t="shared" si="15"/>
        <v>0</v>
      </c>
      <c r="T135" s="126">
        <f t="shared" si="16"/>
        <v>0</v>
      </c>
      <c r="U135" s="126">
        <f t="shared" si="17"/>
        <v>0</v>
      </c>
      <c r="V135" s="126">
        <f t="shared" si="18"/>
        <v>0</v>
      </c>
      <c r="W135" s="126">
        <f t="shared" si="19"/>
        <v>0</v>
      </c>
      <c r="X135" s="102">
        <f t="shared" si="20"/>
        <v>-1</v>
      </c>
    </row>
    <row r="136" spans="2:24" ht="12.75">
      <c r="B136" s="96" t="s">
        <v>270</v>
      </c>
      <c r="C136" s="97" t="str">
        <f>VLOOKUP(B136,'Balancete Ano'!A$5:E$656,3,0)</f>
        <v>Credores por subscrições não liberadas</v>
      </c>
      <c r="D136" s="98" t="s">
        <v>1248</v>
      </c>
      <c r="E136" s="98" t="s">
        <v>1253</v>
      </c>
      <c r="F136" s="98" t="s">
        <v>1249</v>
      </c>
      <c r="G136" s="99">
        <f t="shared" si="22"/>
        <v>0</v>
      </c>
      <c r="H136" s="100"/>
      <c r="I136" s="101">
        <f t="shared" si="23"/>
        <v>0</v>
      </c>
      <c r="M136" s="126">
        <f>VLOOKUP(B136,'Balancete ano anterior'!A$5:E$656,4,0)</f>
        <v>0</v>
      </c>
      <c r="N136" s="126">
        <f>VLOOKUP(B136,'Balancete ano anterior'!A$5:E$656,5,0)</f>
        <v>0</v>
      </c>
      <c r="O136" s="126">
        <f t="shared" si="13"/>
        <v>0</v>
      </c>
      <c r="P136" s="126">
        <f>VLOOKUP(B136,'Balancete Ano'!A$5:E$656,4,0)</f>
        <v>0</v>
      </c>
      <c r="Q136" s="126">
        <f>VLOOKUP(B136,'Balancete Ano'!A$5:E$656,5,0)</f>
        <v>0</v>
      </c>
      <c r="R136" s="126">
        <f t="shared" si="14"/>
        <v>0</v>
      </c>
      <c r="S136" s="126">
        <f t="shared" si="15"/>
        <v>0</v>
      </c>
      <c r="T136" s="126">
        <f t="shared" si="16"/>
        <v>0</v>
      </c>
      <c r="U136" s="126">
        <f t="shared" si="17"/>
        <v>0</v>
      </c>
      <c r="V136" s="126">
        <f t="shared" si="18"/>
        <v>0</v>
      </c>
      <c r="W136" s="126">
        <f t="shared" si="19"/>
        <v>0</v>
      </c>
      <c r="X136" s="102">
        <f t="shared" si="20"/>
        <v>-1</v>
      </c>
    </row>
    <row r="137" spans="2:24" ht="12.75">
      <c r="B137" s="96" t="s">
        <v>772</v>
      </c>
      <c r="C137" s="97" t="str">
        <f>VLOOKUP(B137,'Balancete Ano'!A$5:E$656,3,0)</f>
        <v>Em investimentos financeiros</v>
      </c>
      <c r="D137" s="98" t="s">
        <v>1248</v>
      </c>
      <c r="E137" s="98" t="s">
        <v>1253</v>
      </c>
      <c r="F137" s="98" t="s">
        <v>1251</v>
      </c>
      <c r="G137" s="99">
        <f t="shared" si="22"/>
        <v>0</v>
      </c>
      <c r="H137" s="100"/>
      <c r="I137" s="101">
        <f t="shared" si="23"/>
        <v>0</v>
      </c>
      <c r="M137" s="126">
        <f>VLOOKUP(B137,'Balancete ano anterior'!A$5:E$656,4,0)</f>
        <v>0</v>
      </c>
      <c r="N137" s="126">
        <f>VLOOKUP(B137,'Balancete ano anterior'!A$5:E$656,5,0)</f>
        <v>0</v>
      </c>
      <c r="O137" s="126">
        <f t="shared" si="13"/>
        <v>0</v>
      </c>
      <c r="P137" s="126">
        <f>VLOOKUP(B137,'Balancete Ano'!A$5:E$656,4,0)</f>
        <v>0</v>
      </c>
      <c r="Q137" s="126">
        <f>VLOOKUP(B137,'Balancete Ano'!A$5:E$656,5,0)</f>
        <v>0</v>
      </c>
      <c r="R137" s="126">
        <f t="shared" si="14"/>
        <v>0</v>
      </c>
      <c r="S137" s="126">
        <f t="shared" si="15"/>
        <v>0</v>
      </c>
      <c r="T137" s="126">
        <f t="shared" si="16"/>
        <v>0</v>
      </c>
      <c r="U137" s="126">
        <f t="shared" si="17"/>
        <v>0</v>
      </c>
      <c r="V137" s="126">
        <f t="shared" si="18"/>
        <v>0</v>
      </c>
      <c r="W137" s="126">
        <f t="shared" si="19"/>
        <v>0</v>
      </c>
      <c r="X137" s="102">
        <f t="shared" si="20"/>
        <v>-1</v>
      </c>
    </row>
    <row r="138" spans="2:24" ht="12.75">
      <c r="B138" s="96" t="s">
        <v>997</v>
      </c>
      <c r="C138" s="97" t="str">
        <f>VLOOKUP(B138,'Balancete Ano'!A$5:E$656,3,0)</f>
        <v>Em investimentos financeiros</v>
      </c>
      <c r="D138" s="98" t="s">
        <v>1248</v>
      </c>
      <c r="E138" s="98" t="s">
        <v>1253</v>
      </c>
      <c r="F138" s="98" t="s">
        <v>1251</v>
      </c>
      <c r="G138" s="99">
        <f t="shared" si="22"/>
        <v>0</v>
      </c>
      <c r="H138" s="100"/>
      <c r="I138" s="101">
        <f t="shared" si="23"/>
        <v>0</v>
      </c>
      <c r="M138" s="126">
        <f>VLOOKUP(B138,'Balancete ano anterior'!A$5:E$656,4,0)</f>
        <v>0</v>
      </c>
      <c r="N138" s="126">
        <f>VLOOKUP(B138,'Balancete ano anterior'!A$5:E$656,5,0)</f>
        <v>0</v>
      </c>
      <c r="O138" s="126">
        <f t="shared" si="13"/>
        <v>0</v>
      </c>
      <c r="P138" s="126">
        <f>VLOOKUP(B138,'Balancete Ano'!A$5:E$656,4,0)</f>
        <v>0</v>
      </c>
      <c r="Q138" s="126">
        <f>VLOOKUP(B138,'Balancete Ano'!A$5:E$656,5,0)</f>
        <v>0</v>
      </c>
      <c r="R138" s="126">
        <f t="shared" si="14"/>
        <v>0</v>
      </c>
      <c r="S138" s="126">
        <f t="shared" si="15"/>
        <v>0</v>
      </c>
      <c r="T138" s="126">
        <f t="shared" si="16"/>
        <v>0</v>
      </c>
      <c r="U138" s="126">
        <f t="shared" si="17"/>
        <v>0</v>
      </c>
      <c r="V138" s="126">
        <f t="shared" si="18"/>
        <v>0</v>
      </c>
      <c r="W138" s="126">
        <f t="shared" si="19"/>
        <v>0</v>
      </c>
      <c r="X138" s="102">
        <f t="shared" si="20"/>
        <v>-1</v>
      </c>
    </row>
    <row r="139" spans="2:24" ht="12.75">
      <c r="B139" s="96" t="s">
        <v>812</v>
      </c>
      <c r="C139" s="97" t="str">
        <f>VLOOKUP(B139,'Balancete Ano'!A$5:E$656,3,0)</f>
        <v>Gastos e perdas em subsidiárias, associadas e empreendimentos conjuntos</v>
      </c>
      <c r="D139" s="98" t="s">
        <v>1248</v>
      </c>
      <c r="E139" s="98" t="s">
        <v>1253</v>
      </c>
      <c r="F139" s="98" t="s">
        <v>1251</v>
      </c>
      <c r="G139" s="99">
        <f t="shared" si="22"/>
        <v>0</v>
      </c>
      <c r="H139" s="100"/>
      <c r="I139" s="101">
        <f t="shared" si="23"/>
        <v>0</v>
      </c>
      <c r="M139" s="126">
        <f>VLOOKUP(B139,'Balancete ano anterior'!A$5:E$656,4,0)</f>
        <v>0</v>
      </c>
      <c r="N139" s="126">
        <f>VLOOKUP(B139,'Balancete ano anterior'!A$5:E$656,5,0)</f>
        <v>0</v>
      </c>
      <c r="O139" s="126">
        <f t="shared" si="13"/>
        <v>0</v>
      </c>
      <c r="P139" s="126">
        <f>VLOOKUP(B139,'Balancete Ano'!A$5:E$656,4,0)</f>
        <v>0</v>
      </c>
      <c r="Q139" s="126">
        <f>VLOOKUP(B139,'Balancete Ano'!A$5:E$656,5,0)</f>
        <v>0</v>
      </c>
      <c r="R139" s="126">
        <f t="shared" si="14"/>
        <v>0</v>
      </c>
      <c r="S139" s="126">
        <f t="shared" si="15"/>
        <v>0</v>
      </c>
      <c r="T139" s="126">
        <f t="shared" si="16"/>
        <v>0</v>
      </c>
      <c r="U139" s="126">
        <f t="shared" si="17"/>
        <v>0</v>
      </c>
      <c r="V139" s="126">
        <f t="shared" si="18"/>
        <v>0</v>
      </c>
      <c r="W139" s="126">
        <f t="shared" si="19"/>
        <v>0</v>
      </c>
      <c r="X139" s="102">
        <f t="shared" si="20"/>
        <v>-1</v>
      </c>
    </row>
    <row r="140" spans="2:24" ht="12.75">
      <c r="B140" s="96" t="s">
        <v>823</v>
      </c>
      <c r="C140" s="97" t="str">
        <f>VLOOKUP(B140,'Balancete Ano'!A$5:E$656,3,0)</f>
        <v>Cobertura de prejuízos</v>
      </c>
      <c r="D140" s="98" t="s">
        <v>1248</v>
      </c>
      <c r="E140" s="98" t="s">
        <v>1253</v>
      </c>
      <c r="F140" s="98" t="s">
        <v>1251</v>
      </c>
      <c r="G140" s="99">
        <f t="shared" si="22"/>
        <v>0</v>
      </c>
      <c r="H140" s="100"/>
      <c r="I140" s="101">
        <f t="shared" si="23"/>
        <v>0</v>
      </c>
      <c r="M140" s="126">
        <f>VLOOKUP(B140,'Balancete ano anterior'!A$5:E$656,4,0)</f>
        <v>0</v>
      </c>
      <c r="N140" s="126">
        <f>VLOOKUP(B140,'Balancete ano anterior'!A$5:E$656,5,0)</f>
        <v>0</v>
      </c>
      <c r="O140" s="126">
        <f t="shared" si="13"/>
        <v>0</v>
      </c>
      <c r="P140" s="126">
        <f>VLOOKUP(B140,'Balancete Ano'!A$5:E$656,4,0)</f>
        <v>0</v>
      </c>
      <c r="Q140" s="126">
        <f>VLOOKUP(B140,'Balancete Ano'!A$5:E$656,5,0)</f>
        <v>0</v>
      </c>
      <c r="R140" s="126">
        <f t="shared" si="14"/>
        <v>0</v>
      </c>
      <c r="S140" s="126">
        <f t="shared" si="15"/>
        <v>0</v>
      </c>
      <c r="T140" s="126">
        <f t="shared" si="16"/>
        <v>0</v>
      </c>
      <c r="U140" s="126">
        <f t="shared" si="17"/>
        <v>0</v>
      </c>
      <c r="V140" s="126">
        <f t="shared" si="18"/>
        <v>0</v>
      </c>
      <c r="W140" s="126">
        <f t="shared" si="19"/>
        <v>0</v>
      </c>
      <c r="X140" s="102">
        <f t="shared" si="20"/>
        <v>-1</v>
      </c>
    </row>
    <row r="141" spans="2:24" ht="12.75">
      <c r="B141" s="96" t="s">
        <v>814</v>
      </c>
      <c r="C141" s="97" t="str">
        <f>VLOOKUP(B141,'Balancete Ano'!A$5:E$656,3,0)</f>
        <v>Cobertura de prejuízos</v>
      </c>
      <c r="D141" s="98" t="s">
        <v>1248</v>
      </c>
      <c r="E141" s="98" t="s">
        <v>1253</v>
      </c>
      <c r="F141" s="98" t="s">
        <v>1251</v>
      </c>
      <c r="G141" s="99">
        <f t="shared" si="22"/>
        <v>0</v>
      </c>
      <c r="H141" s="100"/>
      <c r="I141" s="101">
        <f t="shared" si="23"/>
        <v>0</v>
      </c>
      <c r="M141" s="126">
        <f>VLOOKUP(B141,'Balancete ano anterior'!A$5:E$656,4,0)</f>
        <v>0</v>
      </c>
      <c r="N141" s="126">
        <f>VLOOKUP(B141,'Balancete ano anterior'!A$5:E$656,5,0)</f>
        <v>0</v>
      </c>
      <c r="O141" s="126">
        <f t="shared" si="13"/>
        <v>0</v>
      </c>
      <c r="P141" s="126">
        <f>VLOOKUP(B141,'Balancete Ano'!A$5:E$656,4,0)</f>
        <v>0</v>
      </c>
      <c r="Q141" s="126">
        <f>VLOOKUP(B141,'Balancete Ano'!A$5:E$656,5,0)</f>
        <v>0</v>
      </c>
      <c r="R141" s="126">
        <f t="shared" si="14"/>
        <v>0</v>
      </c>
      <c r="S141" s="126">
        <f t="shared" si="15"/>
        <v>0</v>
      </c>
      <c r="T141" s="126">
        <f t="shared" si="16"/>
        <v>0</v>
      </c>
      <c r="U141" s="126">
        <f t="shared" si="17"/>
        <v>0</v>
      </c>
      <c r="V141" s="126">
        <f t="shared" si="18"/>
        <v>0</v>
      </c>
      <c r="W141" s="126">
        <f t="shared" si="19"/>
        <v>0</v>
      </c>
      <c r="X141" s="102">
        <f t="shared" si="20"/>
        <v>-1</v>
      </c>
    </row>
    <row r="142" spans="2:24" ht="12.75">
      <c r="B142" s="96" t="s">
        <v>820</v>
      </c>
      <c r="C142" s="97" t="str">
        <f>VLOOKUP(B142,'Balancete Ano'!A$5:E$656,3,0)</f>
        <v>Outros gastos e perdas</v>
      </c>
      <c r="D142" s="98" t="s">
        <v>1248</v>
      </c>
      <c r="E142" s="98" t="s">
        <v>1253</v>
      </c>
      <c r="F142" s="98" t="s">
        <v>1251</v>
      </c>
      <c r="G142" s="99">
        <f t="shared" si="22"/>
        <v>0</v>
      </c>
      <c r="H142" s="100"/>
      <c r="I142" s="101">
        <f t="shared" si="23"/>
        <v>0</v>
      </c>
      <c r="M142" s="126">
        <f>VLOOKUP(B142,'Balancete ano anterior'!A$5:E$656,4,0)</f>
        <v>0</v>
      </c>
      <c r="N142" s="126">
        <f>VLOOKUP(B142,'Balancete ano anterior'!A$5:E$656,5,0)</f>
        <v>0</v>
      </c>
      <c r="O142" s="126">
        <f t="shared" si="13"/>
        <v>0</v>
      </c>
      <c r="P142" s="126">
        <f>VLOOKUP(B142,'Balancete Ano'!A$5:E$656,4,0)</f>
        <v>0</v>
      </c>
      <c r="Q142" s="126">
        <f>VLOOKUP(B142,'Balancete Ano'!A$5:E$656,5,0)</f>
        <v>0</v>
      </c>
      <c r="R142" s="126">
        <f t="shared" si="14"/>
        <v>0</v>
      </c>
      <c r="S142" s="126">
        <f t="shared" si="15"/>
        <v>0</v>
      </c>
      <c r="T142" s="126">
        <f t="shared" si="16"/>
        <v>0</v>
      </c>
      <c r="U142" s="126">
        <f t="shared" si="17"/>
        <v>0</v>
      </c>
      <c r="V142" s="126">
        <f t="shared" si="18"/>
        <v>0</v>
      </c>
      <c r="W142" s="126">
        <f t="shared" si="19"/>
        <v>0</v>
      </c>
      <c r="X142" s="102">
        <f t="shared" si="20"/>
        <v>-1</v>
      </c>
    </row>
    <row r="143" spans="2:24" ht="12.75">
      <c r="B143" s="96" t="s">
        <v>823</v>
      </c>
      <c r="C143" s="97" t="str">
        <f>VLOOKUP(B143,'Balancete Ano'!A$5:E$656,3,0)</f>
        <v>Cobertura de prejuízos</v>
      </c>
      <c r="D143" s="98" t="s">
        <v>1248</v>
      </c>
      <c r="E143" s="98" t="s">
        <v>1253</v>
      </c>
      <c r="F143" s="98" t="s">
        <v>1251</v>
      </c>
      <c r="G143" s="99">
        <f t="shared" si="22"/>
        <v>0</v>
      </c>
      <c r="H143" s="100"/>
      <c r="I143" s="101">
        <f t="shared" si="23"/>
        <v>0</v>
      </c>
      <c r="M143" s="126">
        <f>VLOOKUP(B143,'Balancete ano anterior'!A$5:E$656,4,0)</f>
        <v>0</v>
      </c>
      <c r="N143" s="126">
        <f>VLOOKUP(B143,'Balancete ano anterior'!A$5:E$656,5,0)</f>
        <v>0</v>
      </c>
      <c r="O143" s="126">
        <f t="shared" ref="O143:O206" si="24">-(M143-N143)</f>
        <v>0</v>
      </c>
      <c r="P143" s="126">
        <f>VLOOKUP(B143,'Balancete Ano'!A$5:E$656,4,0)</f>
        <v>0</v>
      </c>
      <c r="Q143" s="126">
        <f>VLOOKUP(B143,'Balancete Ano'!A$5:E$656,5,0)</f>
        <v>0</v>
      </c>
      <c r="R143" s="126">
        <f t="shared" ref="R143:R206" si="25">-(P143-Q143)</f>
        <v>0</v>
      </c>
      <c r="S143" s="126">
        <f t="shared" ref="S143:S206" si="26">R143-O143</f>
        <v>0</v>
      </c>
      <c r="T143" s="126">
        <f t="shared" ref="T143:T206" si="27">IF(AND(F143="I",D143="SD"),M143,IF(AND(F143="I",D143="SC"),N143,IF(AND(F143="I",D143="SL"),O143,0)))</f>
        <v>0</v>
      </c>
      <c r="U143" s="126">
        <f t="shared" ref="U143:U206" si="28">IF(AND(F143="F",D143="SD"),P143,IF(AND(F143="F",D143="SC"),Q143,IF(AND(F143="F",D143="SL"),R143,0)))</f>
        <v>0</v>
      </c>
      <c r="V143" s="126">
        <f t="shared" ref="V143:V206" si="29">IF(AND(F143="V",D143="SL"),S143,0)</f>
        <v>0</v>
      </c>
      <c r="W143" s="126">
        <f t="shared" ref="W143:W206" si="30">SUM(T143:V143)*X143</f>
        <v>0</v>
      </c>
      <c r="X143" s="102">
        <f t="shared" ref="X143:X206" si="31">IF(E143="-",-1,1)</f>
        <v>-1</v>
      </c>
    </row>
    <row r="144" spans="2:24" ht="12.75">
      <c r="B144" s="96" t="s">
        <v>827</v>
      </c>
      <c r="C144" s="97" t="str">
        <f>VLOOKUP(B144,'Balancete Ano'!A$5:E$656,3,0)</f>
        <v>Outros gastos e perdas</v>
      </c>
      <c r="D144" s="98" t="s">
        <v>1248</v>
      </c>
      <c r="E144" s="98" t="s">
        <v>1253</v>
      </c>
      <c r="F144" s="98" t="s">
        <v>1251</v>
      </c>
      <c r="G144" s="99">
        <f t="shared" si="22"/>
        <v>0</v>
      </c>
      <c r="H144" s="100"/>
      <c r="I144" s="101">
        <f t="shared" si="23"/>
        <v>0</v>
      </c>
      <c r="M144" s="126">
        <f>VLOOKUP(B144,'Balancete ano anterior'!A$5:E$656,4,0)</f>
        <v>0</v>
      </c>
      <c r="N144" s="126">
        <f>VLOOKUP(B144,'Balancete ano anterior'!A$5:E$656,5,0)</f>
        <v>0</v>
      </c>
      <c r="O144" s="126">
        <f t="shared" si="24"/>
        <v>0</v>
      </c>
      <c r="P144" s="126">
        <f>VLOOKUP(B144,'Balancete Ano'!A$5:E$656,4,0)</f>
        <v>0</v>
      </c>
      <c r="Q144" s="126">
        <f>VLOOKUP(B144,'Balancete Ano'!A$5:E$656,5,0)</f>
        <v>0</v>
      </c>
      <c r="R144" s="126">
        <f t="shared" si="25"/>
        <v>0</v>
      </c>
      <c r="S144" s="126">
        <f t="shared" si="26"/>
        <v>0</v>
      </c>
      <c r="T144" s="126">
        <f t="shared" si="27"/>
        <v>0</v>
      </c>
      <c r="U144" s="126">
        <f t="shared" si="28"/>
        <v>0</v>
      </c>
      <c r="V144" s="126">
        <f t="shared" si="29"/>
        <v>0</v>
      </c>
      <c r="W144" s="126">
        <f t="shared" si="30"/>
        <v>0</v>
      </c>
      <c r="X144" s="102">
        <f t="shared" si="31"/>
        <v>-1</v>
      </c>
    </row>
    <row r="145" spans="2:24" ht="12.75">
      <c r="B145" s="96" t="s">
        <v>825</v>
      </c>
      <c r="C145" s="97" t="str">
        <f>VLOOKUP(B145,'Balancete Ano'!A$5:E$656,3,0)</f>
        <v>Diferenças de câmbio desfavoráveis</v>
      </c>
      <c r="D145" s="98" t="s">
        <v>1248</v>
      </c>
      <c r="E145" s="98" t="s">
        <v>1253</v>
      </c>
      <c r="F145" s="98" t="s">
        <v>1251</v>
      </c>
      <c r="G145" s="99">
        <f t="shared" si="22"/>
        <v>0</v>
      </c>
      <c r="H145" s="100"/>
      <c r="I145" s="101">
        <f t="shared" si="23"/>
        <v>0</v>
      </c>
      <c r="M145" s="126">
        <f>VLOOKUP(B145,'Balancete ano anterior'!A$5:E$656,4,0)</f>
        <v>0</v>
      </c>
      <c r="N145" s="126">
        <f>VLOOKUP(B145,'Balancete ano anterior'!A$5:E$656,5,0)</f>
        <v>0</v>
      </c>
      <c r="O145" s="126">
        <f t="shared" si="24"/>
        <v>0</v>
      </c>
      <c r="P145" s="126">
        <f>VLOOKUP(B145,'Balancete Ano'!A$5:E$656,4,0)</f>
        <v>0</v>
      </c>
      <c r="Q145" s="126">
        <f>VLOOKUP(B145,'Balancete Ano'!A$5:E$656,5,0)</f>
        <v>0</v>
      </c>
      <c r="R145" s="126">
        <f t="shared" si="25"/>
        <v>0</v>
      </c>
      <c r="S145" s="126">
        <f t="shared" si="26"/>
        <v>0</v>
      </c>
      <c r="T145" s="126">
        <f t="shared" si="27"/>
        <v>0</v>
      </c>
      <c r="U145" s="126">
        <f t="shared" si="28"/>
        <v>0</v>
      </c>
      <c r="V145" s="126">
        <f t="shared" si="29"/>
        <v>0</v>
      </c>
      <c r="W145" s="126">
        <f t="shared" si="30"/>
        <v>0</v>
      </c>
      <c r="X145" s="102">
        <f t="shared" si="31"/>
        <v>-1</v>
      </c>
    </row>
    <row r="146" spans="2:24" ht="12.75">
      <c r="B146" s="146">
        <v>41</v>
      </c>
      <c r="C146" s="114" t="str">
        <f>VLOOKUP(B146,EXTRA!$B$10:$D$49,2,0)</f>
        <v>Alienação de Investimentos financeiros – Valor de Aquisição</v>
      </c>
      <c r="D146" s="105"/>
      <c r="E146" s="106" t="s">
        <v>1252</v>
      </c>
      <c r="F146" s="105"/>
      <c r="G146" s="131">
        <f>VLOOKUP(B146,EXTRA!$B$10:$D$49,3,0)*X146</f>
        <v>0</v>
      </c>
      <c r="H146" s="100"/>
      <c r="I146" s="101">
        <f t="shared" si="23"/>
        <v>0</v>
      </c>
      <c r="M146" s="126" t="e">
        <f>VLOOKUP(B146,'Balancete ano anterior'!A$5:E$656,4,0)</f>
        <v>#N/A</v>
      </c>
      <c r="N146" s="126" t="e">
        <f>VLOOKUP(B146,'Balancete ano anterior'!A$5:E$656,5,0)</f>
        <v>#N/A</v>
      </c>
      <c r="O146" s="126" t="e">
        <f t="shared" si="24"/>
        <v>#N/A</v>
      </c>
      <c r="P146" s="126" t="e">
        <f>VLOOKUP(B146,'Balancete Ano'!A$5:E$656,4,0)</f>
        <v>#N/A</v>
      </c>
      <c r="Q146" s="126" t="e">
        <f>VLOOKUP(B146,'Balancete Ano'!A$5:E$656,5,0)</f>
        <v>#N/A</v>
      </c>
      <c r="R146" s="126" t="e">
        <f t="shared" si="25"/>
        <v>#N/A</v>
      </c>
      <c r="S146" s="126" t="e">
        <f t="shared" si="26"/>
        <v>#N/A</v>
      </c>
      <c r="T146" s="126">
        <f t="shared" si="27"/>
        <v>0</v>
      </c>
      <c r="U146" s="126">
        <f t="shared" si="28"/>
        <v>0</v>
      </c>
      <c r="V146" s="126">
        <f t="shared" si="29"/>
        <v>0</v>
      </c>
      <c r="W146" s="126">
        <f t="shared" si="30"/>
        <v>0</v>
      </c>
      <c r="X146" s="102">
        <f t="shared" si="31"/>
        <v>1</v>
      </c>
    </row>
    <row r="147" spans="2:24" ht="12.75">
      <c r="B147" s="96"/>
      <c r="C147" s="115"/>
      <c r="D147" s="98"/>
      <c r="E147" s="98"/>
      <c r="F147" s="98"/>
      <c r="G147" s="99"/>
      <c r="H147" s="109"/>
      <c r="I147" s="101">
        <f t="shared" si="23"/>
        <v>0</v>
      </c>
      <c r="M147" s="126" t="e">
        <f>VLOOKUP(B147,'Balancete ano anterior'!A$5:E$656,4,0)</f>
        <v>#N/A</v>
      </c>
      <c r="N147" s="126" t="e">
        <f>VLOOKUP(B147,'Balancete ano anterior'!A$5:E$656,5,0)</f>
        <v>#N/A</v>
      </c>
      <c r="O147" s="126" t="e">
        <f t="shared" si="24"/>
        <v>#N/A</v>
      </c>
      <c r="P147" s="126" t="e">
        <f>VLOOKUP(B147,'Balancete Ano'!A$5:E$656,4,0)</f>
        <v>#N/A</v>
      </c>
      <c r="Q147" s="126" t="e">
        <f>VLOOKUP(B147,'Balancete Ano'!A$5:E$656,5,0)</f>
        <v>#N/A</v>
      </c>
      <c r="R147" s="126" t="e">
        <f t="shared" si="25"/>
        <v>#N/A</v>
      </c>
      <c r="S147" s="126" t="e">
        <f t="shared" si="26"/>
        <v>#N/A</v>
      </c>
      <c r="T147" s="126">
        <f t="shared" si="27"/>
        <v>0</v>
      </c>
      <c r="U147" s="126">
        <f t="shared" si="28"/>
        <v>0</v>
      </c>
      <c r="V147" s="126">
        <f t="shared" si="29"/>
        <v>0</v>
      </c>
      <c r="W147" s="126">
        <f t="shared" si="30"/>
        <v>0</v>
      </c>
      <c r="X147" s="102">
        <f t="shared" si="31"/>
        <v>1</v>
      </c>
    </row>
    <row r="148" spans="2:24" ht="12.75">
      <c r="B148" s="96"/>
      <c r="C148" s="115"/>
      <c r="D148" s="98"/>
      <c r="E148" s="98"/>
      <c r="F148" s="98"/>
      <c r="G148" s="99"/>
      <c r="H148" s="109"/>
      <c r="I148" s="101">
        <f t="shared" si="23"/>
        <v>0</v>
      </c>
      <c r="M148" s="126" t="e">
        <f>VLOOKUP(B148,'Balancete ano anterior'!A$5:E$656,4,0)</f>
        <v>#N/A</v>
      </c>
      <c r="N148" s="126" t="e">
        <f>VLOOKUP(B148,'Balancete ano anterior'!A$5:E$656,5,0)</f>
        <v>#N/A</v>
      </c>
      <c r="O148" s="126" t="e">
        <f t="shared" si="24"/>
        <v>#N/A</v>
      </c>
      <c r="P148" s="126" t="e">
        <f>VLOOKUP(B148,'Balancete Ano'!A$5:E$656,4,0)</f>
        <v>#N/A</v>
      </c>
      <c r="Q148" s="126" t="e">
        <f>VLOOKUP(B148,'Balancete Ano'!A$5:E$656,5,0)</f>
        <v>#N/A</v>
      </c>
      <c r="R148" s="126" t="e">
        <f t="shared" si="25"/>
        <v>#N/A</v>
      </c>
      <c r="S148" s="126" t="e">
        <f t="shared" si="26"/>
        <v>#N/A</v>
      </c>
      <c r="T148" s="126">
        <f t="shared" si="27"/>
        <v>0</v>
      </c>
      <c r="U148" s="126">
        <f t="shared" si="28"/>
        <v>0</v>
      </c>
      <c r="V148" s="126">
        <f t="shared" si="29"/>
        <v>0</v>
      </c>
      <c r="W148" s="126">
        <f t="shared" si="30"/>
        <v>0</v>
      </c>
      <c r="X148" s="102">
        <f t="shared" si="31"/>
        <v>1</v>
      </c>
    </row>
    <row r="149" spans="2:24" ht="12.75">
      <c r="B149" s="96"/>
      <c r="C149" s="133"/>
      <c r="D149" s="98"/>
      <c r="E149" s="98"/>
      <c r="F149" s="98"/>
      <c r="G149" s="99"/>
      <c r="H149" s="109"/>
      <c r="I149" s="101">
        <f t="shared" si="23"/>
        <v>0</v>
      </c>
      <c r="M149" s="126" t="e">
        <f>VLOOKUP(B149,'Balancete ano anterior'!A$5:E$656,4,0)</f>
        <v>#N/A</v>
      </c>
      <c r="N149" s="126" t="e">
        <f>VLOOKUP(B149,'Balancete ano anterior'!A$5:E$656,5,0)</f>
        <v>#N/A</v>
      </c>
      <c r="O149" s="126" t="e">
        <f t="shared" si="24"/>
        <v>#N/A</v>
      </c>
      <c r="P149" s="126" t="e">
        <f>VLOOKUP(B149,'Balancete Ano'!A$5:E$656,4,0)</f>
        <v>#N/A</v>
      </c>
      <c r="Q149" s="126" t="e">
        <f>VLOOKUP(B149,'Balancete Ano'!A$5:E$656,5,0)</f>
        <v>#N/A</v>
      </c>
      <c r="R149" s="126" t="e">
        <f t="shared" si="25"/>
        <v>#N/A</v>
      </c>
      <c r="S149" s="126" t="e">
        <f t="shared" si="26"/>
        <v>#N/A</v>
      </c>
      <c r="T149" s="126">
        <f t="shared" si="27"/>
        <v>0</v>
      </c>
      <c r="U149" s="126">
        <f t="shared" si="28"/>
        <v>0</v>
      </c>
      <c r="V149" s="126">
        <f t="shared" si="29"/>
        <v>0</v>
      </c>
      <c r="W149" s="126">
        <f t="shared" si="30"/>
        <v>0</v>
      </c>
      <c r="X149" s="102">
        <f t="shared" si="31"/>
        <v>1</v>
      </c>
    </row>
    <row r="150" spans="2:24" ht="12.75">
      <c r="B150" s="96"/>
      <c r="C150" s="115"/>
      <c r="D150" s="98"/>
      <c r="E150" s="98"/>
      <c r="F150" s="98"/>
      <c r="G150" s="99"/>
      <c r="H150" s="109"/>
      <c r="I150" s="101">
        <f t="shared" si="23"/>
        <v>0</v>
      </c>
      <c r="M150" s="126" t="e">
        <f>VLOOKUP(B150,'Balancete ano anterior'!A$5:E$656,4,0)</f>
        <v>#N/A</v>
      </c>
      <c r="N150" s="126" t="e">
        <f>VLOOKUP(B150,'Balancete ano anterior'!A$5:E$656,5,0)</f>
        <v>#N/A</v>
      </c>
      <c r="O150" s="126" t="e">
        <f t="shared" si="24"/>
        <v>#N/A</v>
      </c>
      <c r="P150" s="126" t="e">
        <f>VLOOKUP(B150,'Balancete Ano'!A$5:E$656,4,0)</f>
        <v>#N/A</v>
      </c>
      <c r="Q150" s="126" t="e">
        <f>VLOOKUP(B150,'Balancete Ano'!A$5:E$656,5,0)</f>
        <v>#N/A</v>
      </c>
      <c r="R150" s="126" t="e">
        <f t="shared" si="25"/>
        <v>#N/A</v>
      </c>
      <c r="S150" s="126" t="e">
        <f t="shared" si="26"/>
        <v>#N/A</v>
      </c>
      <c r="T150" s="126">
        <f t="shared" si="27"/>
        <v>0</v>
      </c>
      <c r="U150" s="126">
        <f t="shared" si="28"/>
        <v>0</v>
      </c>
      <c r="V150" s="126">
        <f t="shared" si="29"/>
        <v>0</v>
      </c>
      <c r="W150" s="126">
        <f t="shared" si="30"/>
        <v>0</v>
      </c>
      <c r="X150" s="102">
        <f t="shared" si="31"/>
        <v>1</v>
      </c>
    </row>
    <row r="151" spans="2:24" ht="12.75">
      <c r="B151" s="96"/>
      <c r="C151" s="115"/>
      <c r="D151" s="98"/>
      <c r="E151" s="98"/>
      <c r="F151" s="98"/>
      <c r="G151" s="99"/>
      <c r="H151" s="109"/>
      <c r="I151" s="101">
        <f t="shared" si="23"/>
        <v>0</v>
      </c>
      <c r="M151" s="126" t="e">
        <f>VLOOKUP(B151,'Balancete ano anterior'!A$5:E$656,4,0)</f>
        <v>#N/A</v>
      </c>
      <c r="N151" s="126" t="e">
        <f>VLOOKUP(B151,'Balancete ano anterior'!A$5:E$656,5,0)</f>
        <v>#N/A</v>
      </c>
      <c r="O151" s="126" t="e">
        <f t="shared" si="24"/>
        <v>#N/A</v>
      </c>
      <c r="P151" s="126" t="e">
        <f>VLOOKUP(B151,'Balancete Ano'!A$5:E$656,4,0)</f>
        <v>#N/A</v>
      </c>
      <c r="Q151" s="126" t="e">
        <f>VLOOKUP(B151,'Balancete Ano'!A$5:E$656,5,0)</f>
        <v>#N/A</v>
      </c>
      <c r="R151" s="126" t="e">
        <f t="shared" si="25"/>
        <v>#N/A</v>
      </c>
      <c r="S151" s="126" t="e">
        <f t="shared" si="26"/>
        <v>#N/A</v>
      </c>
      <c r="T151" s="126">
        <f t="shared" si="27"/>
        <v>0</v>
      </c>
      <c r="U151" s="126">
        <f t="shared" si="28"/>
        <v>0</v>
      </c>
      <c r="V151" s="126">
        <f t="shared" si="29"/>
        <v>0</v>
      </c>
      <c r="W151" s="126">
        <f t="shared" si="30"/>
        <v>0</v>
      </c>
      <c r="X151" s="102">
        <f t="shared" si="31"/>
        <v>1</v>
      </c>
    </row>
    <row r="152" spans="2:24" ht="12.75">
      <c r="B152" s="128"/>
      <c r="C152" s="54"/>
      <c r="D152" s="54"/>
      <c r="E152" s="54"/>
      <c r="F152" s="54"/>
      <c r="G152" s="111"/>
      <c r="H152" s="112" t="s">
        <v>1254</v>
      </c>
      <c r="I152" s="117">
        <f>SUM(I132:I151)</f>
        <v>0</v>
      </c>
      <c r="M152" s="126" t="e">
        <f>VLOOKUP(B152,'Balancete ano anterior'!A$5:E$656,4,0)</f>
        <v>#N/A</v>
      </c>
      <c r="N152" s="126" t="e">
        <f>VLOOKUP(B152,'Balancete ano anterior'!A$5:E$656,5,0)</f>
        <v>#N/A</v>
      </c>
      <c r="O152" s="126" t="e">
        <f t="shared" si="24"/>
        <v>#N/A</v>
      </c>
      <c r="P152" s="126" t="e">
        <f>VLOOKUP(B152,'Balancete Ano'!A$5:E$656,4,0)</f>
        <v>#N/A</v>
      </c>
      <c r="Q152" s="126" t="e">
        <f>VLOOKUP(B152,'Balancete Ano'!A$5:E$656,5,0)</f>
        <v>#N/A</v>
      </c>
      <c r="R152" s="126" t="e">
        <f t="shared" si="25"/>
        <v>#N/A</v>
      </c>
      <c r="S152" s="126" t="e">
        <f t="shared" si="26"/>
        <v>#N/A</v>
      </c>
      <c r="T152" s="126">
        <f t="shared" si="27"/>
        <v>0</v>
      </c>
      <c r="U152" s="126">
        <f t="shared" si="28"/>
        <v>0</v>
      </c>
      <c r="V152" s="126">
        <f t="shared" si="29"/>
        <v>0</v>
      </c>
      <c r="W152" s="126">
        <f t="shared" si="30"/>
        <v>0</v>
      </c>
      <c r="X152" s="102">
        <f t="shared" si="31"/>
        <v>1</v>
      </c>
    </row>
    <row r="153" spans="2:24" ht="12.75">
      <c r="B153" s="119"/>
      <c r="G153" s="28"/>
      <c r="H153" s="28"/>
      <c r="I153" s="28"/>
      <c r="M153" s="126" t="e">
        <f>VLOOKUP(B153,'Balancete ano anterior'!A$5:E$656,4,0)</f>
        <v>#N/A</v>
      </c>
      <c r="N153" s="126" t="e">
        <f>VLOOKUP(B153,'Balancete ano anterior'!A$5:E$656,5,0)</f>
        <v>#N/A</v>
      </c>
      <c r="O153" s="126" t="e">
        <f t="shared" si="24"/>
        <v>#N/A</v>
      </c>
      <c r="P153" s="126" t="e">
        <f>VLOOKUP(B153,'Balancete Ano'!A$5:E$656,4,0)</f>
        <v>#N/A</v>
      </c>
      <c r="Q153" s="126" t="e">
        <f>VLOOKUP(B153,'Balancete Ano'!A$5:E$656,5,0)</f>
        <v>#N/A</v>
      </c>
      <c r="R153" s="126" t="e">
        <f t="shared" si="25"/>
        <v>#N/A</v>
      </c>
      <c r="S153" s="126" t="e">
        <f t="shared" si="26"/>
        <v>#N/A</v>
      </c>
      <c r="T153" s="126">
        <f t="shared" si="27"/>
        <v>0</v>
      </c>
      <c r="U153" s="126">
        <f t="shared" si="28"/>
        <v>0</v>
      </c>
      <c r="V153" s="126">
        <f t="shared" si="29"/>
        <v>0</v>
      </c>
      <c r="W153" s="126">
        <f t="shared" si="30"/>
        <v>0</v>
      </c>
      <c r="X153" s="102">
        <f t="shared" si="31"/>
        <v>1</v>
      </c>
    </row>
    <row r="154" spans="2:24" ht="12.75">
      <c r="B154" s="307" t="s">
        <v>477</v>
      </c>
      <c r="C154" s="307"/>
      <c r="D154" s="307"/>
      <c r="E154" s="307"/>
      <c r="F154" s="307"/>
      <c r="G154" s="28"/>
      <c r="H154" s="28"/>
      <c r="I154" s="28"/>
      <c r="M154" s="126" t="e">
        <f>VLOOKUP(B154,'Balancete ano anterior'!A$5:E$656,4,0)</f>
        <v>#N/A</v>
      </c>
      <c r="N154" s="126" t="e">
        <f>VLOOKUP(B154,'Balancete ano anterior'!A$5:E$656,5,0)</f>
        <v>#N/A</v>
      </c>
      <c r="O154" s="126" t="e">
        <f t="shared" si="24"/>
        <v>#N/A</v>
      </c>
      <c r="P154" s="126" t="e">
        <f>VLOOKUP(B154,'Balancete Ano'!A$5:E$656,4,0)</f>
        <v>#N/A</v>
      </c>
      <c r="Q154" s="126" t="e">
        <f>VLOOKUP(B154,'Balancete Ano'!A$5:E$656,5,0)</f>
        <v>#N/A</v>
      </c>
      <c r="R154" s="126" t="e">
        <f t="shared" si="25"/>
        <v>#N/A</v>
      </c>
      <c r="S154" s="126" t="e">
        <f t="shared" si="26"/>
        <v>#N/A</v>
      </c>
      <c r="T154" s="126">
        <f t="shared" si="27"/>
        <v>0</v>
      </c>
      <c r="U154" s="126">
        <f t="shared" si="28"/>
        <v>0</v>
      </c>
      <c r="V154" s="126">
        <f t="shared" si="29"/>
        <v>0</v>
      </c>
      <c r="W154" s="126">
        <f t="shared" si="30"/>
        <v>0</v>
      </c>
      <c r="X154" s="102">
        <f t="shared" si="31"/>
        <v>1</v>
      </c>
    </row>
    <row r="155" spans="2:24" ht="12.75">
      <c r="B155" s="119"/>
      <c r="G155" s="28"/>
      <c r="H155" s="28"/>
      <c r="I155" s="28"/>
      <c r="M155" s="126" t="e">
        <f>VLOOKUP(B155,'Balancete ano anterior'!A$5:E$656,4,0)</f>
        <v>#N/A</v>
      </c>
      <c r="N155" s="126" t="e">
        <f>VLOOKUP(B155,'Balancete ano anterior'!A$5:E$656,5,0)</f>
        <v>#N/A</v>
      </c>
      <c r="O155" s="126" t="e">
        <f t="shared" si="24"/>
        <v>#N/A</v>
      </c>
      <c r="P155" s="126" t="e">
        <f>VLOOKUP(B155,'Balancete Ano'!A$5:E$656,4,0)</f>
        <v>#N/A</v>
      </c>
      <c r="Q155" s="126" t="e">
        <f>VLOOKUP(B155,'Balancete Ano'!A$5:E$656,5,0)</f>
        <v>#N/A</v>
      </c>
      <c r="R155" s="126" t="e">
        <f t="shared" si="25"/>
        <v>#N/A</v>
      </c>
      <c r="S155" s="126" t="e">
        <f t="shared" si="26"/>
        <v>#N/A</v>
      </c>
      <c r="T155" s="126">
        <f t="shared" si="27"/>
        <v>0</v>
      </c>
      <c r="U155" s="126">
        <f t="shared" si="28"/>
        <v>0</v>
      </c>
      <c r="V155" s="126">
        <f t="shared" si="29"/>
        <v>0</v>
      </c>
      <c r="W155" s="126">
        <f t="shared" si="30"/>
        <v>0</v>
      </c>
      <c r="X155" s="102">
        <f t="shared" si="31"/>
        <v>1</v>
      </c>
    </row>
    <row r="156" spans="2:24" ht="12.75">
      <c r="B156" s="124" t="s">
        <v>5</v>
      </c>
      <c r="C156" s="92" t="s">
        <v>6</v>
      </c>
      <c r="D156" s="92" t="s">
        <v>1240</v>
      </c>
      <c r="E156" s="92" t="s">
        <v>1241</v>
      </c>
      <c r="F156" s="92" t="s">
        <v>1242</v>
      </c>
      <c r="G156" s="93" t="s">
        <v>1243</v>
      </c>
      <c r="H156" s="93" t="s">
        <v>1244</v>
      </c>
      <c r="I156" s="93" t="s">
        <v>1245</v>
      </c>
      <c r="M156" s="126" t="e">
        <f>VLOOKUP(B156,'Balancete ano anterior'!A$5:E$656,4,0)</f>
        <v>#N/A</v>
      </c>
      <c r="N156" s="126" t="e">
        <f>VLOOKUP(B156,'Balancete ano anterior'!A$5:E$656,5,0)</f>
        <v>#N/A</v>
      </c>
      <c r="O156" s="126" t="e">
        <f t="shared" si="24"/>
        <v>#N/A</v>
      </c>
      <c r="P156" s="126" t="e">
        <f>VLOOKUP(B156,'Balancete Ano'!A$5:E$656,4,0)</f>
        <v>#N/A</v>
      </c>
      <c r="Q156" s="126" t="e">
        <f>VLOOKUP(B156,'Balancete Ano'!A$5:E$656,5,0)</f>
        <v>#N/A</v>
      </c>
      <c r="R156" s="126" t="e">
        <f t="shared" si="25"/>
        <v>#N/A</v>
      </c>
      <c r="S156" s="126" t="e">
        <f t="shared" si="26"/>
        <v>#N/A</v>
      </c>
      <c r="T156" s="126">
        <f t="shared" si="27"/>
        <v>0</v>
      </c>
      <c r="U156" s="126">
        <f t="shared" si="28"/>
        <v>0</v>
      </c>
      <c r="V156" s="126">
        <f t="shared" si="29"/>
        <v>0</v>
      </c>
      <c r="W156" s="126">
        <f t="shared" si="30"/>
        <v>0</v>
      </c>
      <c r="X156" s="102">
        <f t="shared" si="31"/>
        <v>1</v>
      </c>
    </row>
    <row r="157" spans="2:24" ht="12.75">
      <c r="B157" s="119"/>
      <c r="G157" s="28"/>
      <c r="H157" s="28"/>
      <c r="I157" s="28"/>
      <c r="M157" s="126" t="e">
        <f>VLOOKUP(B157,'Balancete ano anterior'!A$5:E$656,4,0)</f>
        <v>#N/A</v>
      </c>
      <c r="N157" s="126" t="e">
        <f>VLOOKUP(B157,'Balancete ano anterior'!A$5:E$656,5,0)</f>
        <v>#N/A</v>
      </c>
      <c r="O157" s="126" t="e">
        <f t="shared" si="24"/>
        <v>#N/A</v>
      </c>
      <c r="P157" s="126" t="e">
        <f>VLOOKUP(B157,'Balancete Ano'!A$5:E$656,4,0)</f>
        <v>#N/A</v>
      </c>
      <c r="Q157" s="126" t="e">
        <f>VLOOKUP(B157,'Balancete Ano'!A$5:E$656,5,0)</f>
        <v>#N/A</v>
      </c>
      <c r="R157" s="126" t="e">
        <f t="shared" si="25"/>
        <v>#N/A</v>
      </c>
      <c r="S157" s="126" t="e">
        <f t="shared" si="26"/>
        <v>#N/A</v>
      </c>
      <c r="T157" s="126">
        <f t="shared" si="27"/>
        <v>0</v>
      </c>
      <c r="U157" s="126">
        <f t="shared" si="28"/>
        <v>0</v>
      </c>
      <c r="V157" s="126">
        <f t="shared" si="29"/>
        <v>0</v>
      </c>
      <c r="W157" s="126">
        <f t="shared" si="30"/>
        <v>0</v>
      </c>
      <c r="X157" s="102">
        <f t="shared" si="31"/>
        <v>1</v>
      </c>
    </row>
    <row r="158" spans="2:24" ht="12.75">
      <c r="B158" s="96" t="s">
        <v>478</v>
      </c>
      <c r="C158" s="97" t="str">
        <f>VLOOKUP(B158,'Balancete Ano'!A$5:E$656,3,0)</f>
        <v>Terrenos e recursos naturais</v>
      </c>
      <c r="D158" s="98" t="s">
        <v>1248</v>
      </c>
      <c r="E158" s="98" t="s">
        <v>1253</v>
      </c>
      <c r="F158" s="98" t="s">
        <v>1249</v>
      </c>
      <c r="G158" s="99">
        <f t="shared" ref="G158:G170" si="32">W158</f>
        <v>0</v>
      </c>
      <c r="H158" s="100"/>
      <c r="I158" s="101">
        <f t="shared" ref="I158:I176" si="33">G158+H158</f>
        <v>0</v>
      </c>
      <c r="M158" s="126">
        <f>VLOOKUP(B158,'Balancete ano anterior'!A$5:E$656,4,0)</f>
        <v>0</v>
      </c>
      <c r="N158" s="126">
        <f>VLOOKUP(B158,'Balancete ano anterior'!A$5:E$656,5,0)</f>
        <v>0</v>
      </c>
      <c r="O158" s="126">
        <f t="shared" si="24"/>
        <v>0</v>
      </c>
      <c r="P158" s="126">
        <f>VLOOKUP(B158,'Balancete Ano'!A$5:E$656,4,0)</f>
        <v>0</v>
      </c>
      <c r="Q158" s="126">
        <f>VLOOKUP(B158,'Balancete Ano'!A$5:E$656,5,0)</f>
        <v>0</v>
      </c>
      <c r="R158" s="126">
        <f t="shared" si="25"/>
        <v>0</v>
      </c>
      <c r="S158" s="126">
        <f t="shared" si="26"/>
        <v>0</v>
      </c>
      <c r="T158" s="126">
        <f t="shared" si="27"/>
        <v>0</v>
      </c>
      <c r="U158" s="126">
        <f t="shared" si="28"/>
        <v>0</v>
      </c>
      <c r="V158" s="126">
        <f t="shared" si="29"/>
        <v>0</v>
      </c>
      <c r="W158" s="126">
        <f t="shared" si="30"/>
        <v>0</v>
      </c>
      <c r="X158" s="102">
        <f t="shared" si="31"/>
        <v>-1</v>
      </c>
    </row>
    <row r="159" spans="2:24" ht="12.75">
      <c r="B159" s="96" t="s">
        <v>479</v>
      </c>
      <c r="C159" s="97" t="str">
        <f>VLOOKUP(B159,'Balancete Ano'!A$5:E$656,3,0)</f>
        <v>Edifícios e outras construções</v>
      </c>
      <c r="D159" s="98" t="s">
        <v>1248</v>
      </c>
      <c r="E159" s="98" t="s">
        <v>1253</v>
      </c>
      <c r="F159" s="98" t="s">
        <v>1249</v>
      </c>
      <c r="G159" s="99">
        <f t="shared" si="32"/>
        <v>0</v>
      </c>
      <c r="H159" s="100"/>
      <c r="I159" s="101">
        <f t="shared" si="33"/>
        <v>0</v>
      </c>
      <c r="M159" s="126">
        <f>VLOOKUP(B159,'Balancete ano anterior'!A$5:E$656,4,0)</f>
        <v>0</v>
      </c>
      <c r="N159" s="126">
        <f>VLOOKUP(B159,'Balancete ano anterior'!A$5:E$656,5,0)</f>
        <v>0</v>
      </c>
      <c r="O159" s="126">
        <f t="shared" si="24"/>
        <v>0</v>
      </c>
      <c r="P159" s="126">
        <f>VLOOKUP(B159,'Balancete Ano'!A$5:E$656,4,0)</f>
        <v>0</v>
      </c>
      <c r="Q159" s="126">
        <f>VLOOKUP(B159,'Balancete Ano'!A$5:E$656,5,0)</f>
        <v>0</v>
      </c>
      <c r="R159" s="126">
        <f t="shared" si="25"/>
        <v>0</v>
      </c>
      <c r="S159" s="126">
        <f t="shared" si="26"/>
        <v>0</v>
      </c>
      <c r="T159" s="126">
        <f t="shared" si="27"/>
        <v>0</v>
      </c>
      <c r="U159" s="126">
        <f t="shared" si="28"/>
        <v>0</v>
      </c>
      <c r="V159" s="126">
        <f t="shared" si="29"/>
        <v>0</v>
      </c>
      <c r="W159" s="126">
        <f t="shared" si="30"/>
        <v>0</v>
      </c>
      <c r="X159" s="102">
        <f t="shared" si="31"/>
        <v>-1</v>
      </c>
    </row>
    <row r="160" spans="2:24" ht="12.75">
      <c r="B160" s="96" t="s">
        <v>480</v>
      </c>
      <c r="C160" s="97" t="str">
        <f>VLOOKUP(B160,'Balancete Ano'!A$5:E$656,3,0)</f>
        <v>Equipamento básico</v>
      </c>
      <c r="D160" s="98" t="s">
        <v>1248</v>
      </c>
      <c r="E160" s="98" t="s">
        <v>1253</v>
      </c>
      <c r="F160" s="98" t="s">
        <v>1249</v>
      </c>
      <c r="G160" s="99">
        <f t="shared" si="32"/>
        <v>0</v>
      </c>
      <c r="H160" s="100"/>
      <c r="I160" s="101">
        <f t="shared" si="33"/>
        <v>0</v>
      </c>
      <c r="M160" s="126">
        <f>VLOOKUP(B160,'Balancete ano anterior'!A$5:E$656,4,0)</f>
        <v>0</v>
      </c>
      <c r="N160" s="126">
        <f>VLOOKUP(B160,'Balancete ano anterior'!A$5:E$656,5,0)</f>
        <v>0</v>
      </c>
      <c r="O160" s="126">
        <f t="shared" si="24"/>
        <v>0</v>
      </c>
      <c r="P160" s="126">
        <f>VLOOKUP(B160,'Balancete Ano'!A$5:E$656,4,0)</f>
        <v>0</v>
      </c>
      <c r="Q160" s="126">
        <f>VLOOKUP(B160,'Balancete Ano'!A$5:E$656,5,0)</f>
        <v>0</v>
      </c>
      <c r="R160" s="126">
        <f t="shared" si="25"/>
        <v>0</v>
      </c>
      <c r="S160" s="126">
        <f t="shared" si="26"/>
        <v>0</v>
      </c>
      <c r="T160" s="126">
        <f t="shared" si="27"/>
        <v>0</v>
      </c>
      <c r="U160" s="126">
        <f t="shared" si="28"/>
        <v>0</v>
      </c>
      <c r="V160" s="126">
        <f t="shared" si="29"/>
        <v>0</v>
      </c>
      <c r="W160" s="126">
        <f t="shared" si="30"/>
        <v>0</v>
      </c>
      <c r="X160" s="102">
        <f t="shared" si="31"/>
        <v>-1</v>
      </c>
    </row>
    <row r="161" spans="2:24" ht="12.75">
      <c r="B161" s="96" t="s">
        <v>482</v>
      </c>
      <c r="C161" s="97" t="str">
        <f>VLOOKUP(B161,'Balancete Ano'!A$5:E$656,3,0)</f>
        <v>Equipamento de transporte</v>
      </c>
      <c r="D161" s="98" t="s">
        <v>1248</v>
      </c>
      <c r="E161" s="98" t="s">
        <v>1253</v>
      </c>
      <c r="F161" s="98" t="s">
        <v>1249</v>
      </c>
      <c r="G161" s="99">
        <f t="shared" si="32"/>
        <v>0</v>
      </c>
      <c r="H161" s="100"/>
      <c r="I161" s="101">
        <f t="shared" si="33"/>
        <v>0</v>
      </c>
      <c r="M161" s="126">
        <f>VLOOKUP(B161,'Balancete ano anterior'!A$5:E$656,4,0)</f>
        <v>0</v>
      </c>
      <c r="N161" s="126">
        <f>VLOOKUP(B161,'Balancete ano anterior'!A$5:E$656,5,0)</f>
        <v>0</v>
      </c>
      <c r="O161" s="126">
        <f t="shared" si="24"/>
        <v>0</v>
      </c>
      <c r="P161" s="126">
        <f>VLOOKUP(B161,'Balancete Ano'!A$5:E$656,4,0)</f>
        <v>0</v>
      </c>
      <c r="Q161" s="126">
        <f>VLOOKUP(B161,'Balancete Ano'!A$5:E$656,5,0)</f>
        <v>0</v>
      </c>
      <c r="R161" s="126">
        <f t="shared" si="25"/>
        <v>0</v>
      </c>
      <c r="S161" s="126">
        <f t="shared" si="26"/>
        <v>0</v>
      </c>
      <c r="T161" s="126">
        <f t="shared" si="27"/>
        <v>0</v>
      </c>
      <c r="U161" s="126">
        <f t="shared" si="28"/>
        <v>0</v>
      </c>
      <c r="V161" s="126">
        <f t="shared" si="29"/>
        <v>0</v>
      </c>
      <c r="W161" s="126">
        <f t="shared" si="30"/>
        <v>0</v>
      </c>
      <c r="X161" s="102">
        <f t="shared" si="31"/>
        <v>-1</v>
      </c>
    </row>
    <row r="162" spans="2:24" ht="12.75">
      <c r="B162" s="96" t="s">
        <v>484</v>
      </c>
      <c r="C162" s="97" t="str">
        <f>VLOOKUP(B162,'Balancete Ano'!A$5:E$656,3,0)</f>
        <v>Equipamento administrativo</v>
      </c>
      <c r="D162" s="98" t="s">
        <v>1248</v>
      </c>
      <c r="E162" s="98" t="s">
        <v>1253</v>
      </c>
      <c r="F162" s="98" t="s">
        <v>1249</v>
      </c>
      <c r="G162" s="99">
        <f t="shared" si="32"/>
        <v>0</v>
      </c>
      <c r="H162" s="100"/>
      <c r="I162" s="101">
        <f t="shared" si="33"/>
        <v>0</v>
      </c>
      <c r="M162" s="126">
        <f>VLOOKUP(B162,'Balancete ano anterior'!A$5:E$656,4,0)</f>
        <v>0</v>
      </c>
      <c r="N162" s="126">
        <f>VLOOKUP(B162,'Balancete ano anterior'!A$5:E$656,5,0)</f>
        <v>0</v>
      </c>
      <c r="O162" s="126">
        <f t="shared" si="24"/>
        <v>0</v>
      </c>
      <c r="P162" s="126">
        <f>VLOOKUP(B162,'Balancete Ano'!A$5:E$656,4,0)</f>
        <v>0</v>
      </c>
      <c r="Q162" s="126">
        <f>VLOOKUP(B162,'Balancete Ano'!A$5:E$656,5,0)</f>
        <v>0</v>
      </c>
      <c r="R162" s="126">
        <f t="shared" si="25"/>
        <v>0</v>
      </c>
      <c r="S162" s="126">
        <f t="shared" si="26"/>
        <v>0</v>
      </c>
      <c r="T162" s="126">
        <f t="shared" si="27"/>
        <v>0</v>
      </c>
      <c r="U162" s="126">
        <f t="shared" si="28"/>
        <v>0</v>
      </c>
      <c r="V162" s="126">
        <f t="shared" si="29"/>
        <v>0</v>
      </c>
      <c r="W162" s="126">
        <f t="shared" si="30"/>
        <v>0</v>
      </c>
      <c r="X162" s="102">
        <f t="shared" si="31"/>
        <v>-1</v>
      </c>
    </row>
    <row r="163" spans="2:24" ht="12.75">
      <c r="B163" s="96" t="s">
        <v>486</v>
      </c>
      <c r="C163" s="97" t="str">
        <f>VLOOKUP(B163,'Balancete Ano'!A$5:E$656,3,0)</f>
        <v>Equipamentos biológicos</v>
      </c>
      <c r="D163" s="98" t="s">
        <v>1248</v>
      </c>
      <c r="E163" s="98" t="s">
        <v>1253</v>
      </c>
      <c r="F163" s="98" t="s">
        <v>1249</v>
      </c>
      <c r="G163" s="99">
        <f t="shared" si="32"/>
        <v>0</v>
      </c>
      <c r="H163" s="100"/>
      <c r="I163" s="101">
        <f t="shared" si="33"/>
        <v>0</v>
      </c>
      <c r="M163" s="126">
        <f>VLOOKUP(B163,'Balancete ano anterior'!A$5:E$656,4,0)</f>
        <v>0</v>
      </c>
      <c r="N163" s="126">
        <f>VLOOKUP(B163,'Balancete ano anterior'!A$5:E$656,5,0)</f>
        <v>0</v>
      </c>
      <c r="O163" s="126">
        <f t="shared" si="24"/>
        <v>0</v>
      </c>
      <c r="P163" s="126">
        <f>VLOOKUP(B163,'Balancete Ano'!A$5:E$656,4,0)</f>
        <v>0</v>
      </c>
      <c r="Q163" s="126">
        <f>VLOOKUP(B163,'Balancete Ano'!A$5:E$656,5,0)</f>
        <v>0</v>
      </c>
      <c r="R163" s="126">
        <f t="shared" si="25"/>
        <v>0</v>
      </c>
      <c r="S163" s="126">
        <f t="shared" si="26"/>
        <v>0</v>
      </c>
      <c r="T163" s="126">
        <f t="shared" si="27"/>
        <v>0</v>
      </c>
      <c r="U163" s="126">
        <f t="shared" si="28"/>
        <v>0</v>
      </c>
      <c r="V163" s="126">
        <f t="shared" si="29"/>
        <v>0</v>
      </c>
      <c r="W163" s="126">
        <f t="shared" si="30"/>
        <v>0</v>
      </c>
      <c r="X163" s="102">
        <f t="shared" si="31"/>
        <v>-1</v>
      </c>
    </row>
    <row r="164" spans="2:24" ht="12.75">
      <c r="B164" s="96" t="s">
        <v>488</v>
      </c>
      <c r="C164" s="97" t="str">
        <f>VLOOKUP(B164,'Balancete Ano'!A$5:E$656,3,0)</f>
        <v>Outros activos fixos tangíveis</v>
      </c>
      <c r="D164" s="98" t="s">
        <v>1248</v>
      </c>
      <c r="E164" s="98" t="s">
        <v>1253</v>
      </c>
      <c r="F164" s="98" t="s">
        <v>1249</v>
      </c>
      <c r="G164" s="99">
        <f t="shared" si="32"/>
        <v>0</v>
      </c>
      <c r="H164" s="100"/>
      <c r="I164" s="101">
        <f t="shared" si="33"/>
        <v>0</v>
      </c>
      <c r="M164" s="126">
        <f>VLOOKUP(B164,'Balancete ano anterior'!A$5:E$656,4,0)</f>
        <v>0</v>
      </c>
      <c r="N164" s="126">
        <f>VLOOKUP(B164,'Balancete ano anterior'!A$5:E$656,5,0)</f>
        <v>0</v>
      </c>
      <c r="O164" s="126">
        <f t="shared" si="24"/>
        <v>0</v>
      </c>
      <c r="P164" s="126">
        <f>VLOOKUP(B164,'Balancete Ano'!A$5:E$656,4,0)</f>
        <v>0</v>
      </c>
      <c r="Q164" s="126">
        <f>VLOOKUP(B164,'Balancete Ano'!A$5:E$656,5,0)</f>
        <v>0</v>
      </c>
      <c r="R164" s="126">
        <f t="shared" si="25"/>
        <v>0</v>
      </c>
      <c r="S164" s="126">
        <f t="shared" si="26"/>
        <v>0</v>
      </c>
      <c r="T164" s="126">
        <f t="shared" si="27"/>
        <v>0</v>
      </c>
      <c r="U164" s="126">
        <f t="shared" si="28"/>
        <v>0</v>
      </c>
      <c r="V164" s="126">
        <f t="shared" si="29"/>
        <v>0</v>
      </c>
      <c r="W164" s="126">
        <f t="shared" si="30"/>
        <v>0</v>
      </c>
      <c r="X164" s="102">
        <f t="shared" si="31"/>
        <v>-1</v>
      </c>
    </row>
    <row r="165" spans="2:24" ht="12.75">
      <c r="B165" s="96" t="s">
        <v>559</v>
      </c>
      <c r="C165" s="97" t="str">
        <f>VLOOKUP(B165,'Balancete Ano'!A$5:E$656,3,0)</f>
        <v>Activos fixos tangíveis em curso</v>
      </c>
      <c r="D165" s="98" t="s">
        <v>1248</v>
      </c>
      <c r="E165" s="98" t="s">
        <v>1253</v>
      </c>
      <c r="F165" s="98" t="s">
        <v>1249</v>
      </c>
      <c r="G165" s="99">
        <f t="shared" si="32"/>
        <v>0</v>
      </c>
      <c r="H165" s="100"/>
      <c r="I165" s="101">
        <f t="shared" si="33"/>
        <v>0</v>
      </c>
      <c r="M165" s="126">
        <f>VLOOKUP(B165,'Balancete ano anterior'!A$5:E$656,4,0)</f>
        <v>0</v>
      </c>
      <c r="N165" s="126">
        <f>VLOOKUP(B165,'Balancete ano anterior'!A$5:E$656,5,0)</f>
        <v>0</v>
      </c>
      <c r="O165" s="126">
        <f t="shared" si="24"/>
        <v>0</v>
      </c>
      <c r="P165" s="126">
        <f>VLOOKUP(B165,'Balancete Ano'!A$5:E$656,4,0)</f>
        <v>0</v>
      </c>
      <c r="Q165" s="126">
        <f>VLOOKUP(B165,'Balancete Ano'!A$5:E$656,5,0)</f>
        <v>0</v>
      </c>
      <c r="R165" s="126">
        <f t="shared" si="25"/>
        <v>0</v>
      </c>
      <c r="S165" s="126">
        <f t="shared" si="26"/>
        <v>0</v>
      </c>
      <c r="T165" s="126">
        <f t="shared" si="27"/>
        <v>0</v>
      </c>
      <c r="U165" s="126">
        <f t="shared" si="28"/>
        <v>0</v>
      </c>
      <c r="V165" s="126">
        <f t="shared" si="29"/>
        <v>0</v>
      </c>
      <c r="W165" s="126">
        <f t="shared" si="30"/>
        <v>0</v>
      </c>
      <c r="X165" s="102">
        <f t="shared" si="31"/>
        <v>-1</v>
      </c>
    </row>
    <row r="166" spans="2:24" ht="12.75">
      <c r="B166" s="96" t="s">
        <v>567</v>
      </c>
      <c r="C166" s="97" t="str">
        <f>VLOOKUP(B166,'Balancete Ano'!A$5:E$656,3,0)</f>
        <v>Adiantamentos por conta de activos fixos tangíveis</v>
      </c>
      <c r="D166" s="98" t="s">
        <v>1248</v>
      </c>
      <c r="E166" s="98" t="s">
        <v>1253</v>
      </c>
      <c r="F166" s="98" t="s">
        <v>1249</v>
      </c>
      <c r="G166" s="99">
        <f t="shared" si="32"/>
        <v>0</v>
      </c>
      <c r="H166" s="100"/>
      <c r="I166" s="101">
        <f t="shared" si="33"/>
        <v>0</v>
      </c>
      <c r="M166" s="126">
        <f>VLOOKUP(B166,'Balancete ano anterior'!A$5:E$656,4,0)</f>
        <v>0</v>
      </c>
      <c r="N166" s="126">
        <f>VLOOKUP(B166,'Balancete ano anterior'!A$5:E$656,5,0)</f>
        <v>0</v>
      </c>
      <c r="O166" s="126">
        <f t="shared" si="24"/>
        <v>0</v>
      </c>
      <c r="P166" s="126">
        <f>VLOOKUP(B166,'Balancete Ano'!A$5:E$656,4,0)</f>
        <v>0</v>
      </c>
      <c r="Q166" s="126">
        <f>VLOOKUP(B166,'Balancete Ano'!A$5:E$656,5,0)</f>
        <v>0</v>
      </c>
      <c r="R166" s="126">
        <f t="shared" si="25"/>
        <v>0</v>
      </c>
      <c r="S166" s="126">
        <f t="shared" si="26"/>
        <v>0</v>
      </c>
      <c r="T166" s="126">
        <f t="shared" si="27"/>
        <v>0</v>
      </c>
      <c r="U166" s="126">
        <f t="shared" si="28"/>
        <v>0</v>
      </c>
      <c r="V166" s="126">
        <f t="shared" si="29"/>
        <v>0</v>
      </c>
      <c r="W166" s="126">
        <f t="shared" si="30"/>
        <v>0</v>
      </c>
      <c r="X166" s="102">
        <f t="shared" si="31"/>
        <v>-1</v>
      </c>
    </row>
    <row r="167" spans="2:24" ht="12.75">
      <c r="B167" s="96" t="s">
        <v>235</v>
      </c>
      <c r="C167" s="97" t="str">
        <f>VLOOKUP(B167,'Balancete Ano'!A$5:E$656,3,0)</f>
        <v>Fornecedores de investimentos - contas gerais</v>
      </c>
      <c r="D167" s="98" t="s">
        <v>1248</v>
      </c>
      <c r="E167" s="98" t="s">
        <v>1253</v>
      </c>
      <c r="F167" s="98" t="s">
        <v>1249</v>
      </c>
      <c r="G167" s="99">
        <f t="shared" si="32"/>
        <v>0</v>
      </c>
      <c r="H167" s="100"/>
      <c r="I167" s="101">
        <f t="shared" si="33"/>
        <v>0</v>
      </c>
      <c r="M167" s="126">
        <f>VLOOKUP(B167,'Balancete ano anterior'!A$5:E$656,4,0)</f>
        <v>0</v>
      </c>
      <c r="N167" s="126">
        <f>VLOOKUP(B167,'Balancete ano anterior'!A$5:E$656,5,0)</f>
        <v>0</v>
      </c>
      <c r="O167" s="126">
        <f t="shared" si="24"/>
        <v>0</v>
      </c>
      <c r="P167" s="126">
        <f>VLOOKUP(B167,'Balancete Ano'!A$5:E$656,4,0)</f>
        <v>0</v>
      </c>
      <c r="Q167" s="126">
        <f>VLOOKUP(B167,'Balancete Ano'!A$5:E$656,5,0)</f>
        <v>0</v>
      </c>
      <c r="R167" s="126">
        <f t="shared" si="25"/>
        <v>0</v>
      </c>
      <c r="S167" s="126">
        <f t="shared" si="26"/>
        <v>0</v>
      </c>
      <c r="T167" s="126">
        <f t="shared" si="27"/>
        <v>0</v>
      </c>
      <c r="U167" s="126">
        <f t="shared" si="28"/>
        <v>0</v>
      </c>
      <c r="V167" s="126">
        <f t="shared" si="29"/>
        <v>0</v>
      </c>
      <c r="W167" s="126">
        <f t="shared" si="30"/>
        <v>0</v>
      </c>
      <c r="X167" s="102">
        <f t="shared" si="31"/>
        <v>-1</v>
      </c>
    </row>
    <row r="168" spans="2:24" ht="12.75">
      <c r="B168" s="96" t="s">
        <v>241</v>
      </c>
      <c r="C168" s="97" t="str">
        <f>VLOOKUP(B168,'Balancete Ano'!A$5:E$656,3,0)</f>
        <v>Facturas em recepção e conferência</v>
      </c>
      <c r="D168" s="98" t="s">
        <v>1248</v>
      </c>
      <c r="E168" s="98" t="s">
        <v>1253</v>
      </c>
      <c r="F168" s="98" t="s">
        <v>1249</v>
      </c>
      <c r="G168" s="99">
        <f t="shared" si="32"/>
        <v>0</v>
      </c>
      <c r="H168" s="100"/>
      <c r="I168" s="101">
        <f t="shared" si="33"/>
        <v>0</v>
      </c>
      <c r="M168" s="126">
        <f>VLOOKUP(B168,'Balancete ano anterior'!A$5:E$656,4,0)</f>
        <v>0</v>
      </c>
      <c r="N168" s="126">
        <f>VLOOKUP(B168,'Balancete ano anterior'!A$5:E$656,5,0)</f>
        <v>0</v>
      </c>
      <c r="O168" s="126">
        <f t="shared" si="24"/>
        <v>0</v>
      </c>
      <c r="P168" s="126">
        <f>VLOOKUP(B168,'Balancete Ano'!A$5:E$656,4,0)</f>
        <v>0</v>
      </c>
      <c r="Q168" s="126">
        <f>VLOOKUP(B168,'Balancete Ano'!A$5:E$656,5,0)</f>
        <v>0</v>
      </c>
      <c r="R168" s="126">
        <f t="shared" si="25"/>
        <v>0</v>
      </c>
      <c r="S168" s="126">
        <f t="shared" si="26"/>
        <v>0</v>
      </c>
      <c r="T168" s="126">
        <f t="shared" si="27"/>
        <v>0</v>
      </c>
      <c r="U168" s="126">
        <f t="shared" si="28"/>
        <v>0</v>
      </c>
      <c r="V168" s="126">
        <f t="shared" si="29"/>
        <v>0</v>
      </c>
      <c r="W168" s="126">
        <f t="shared" si="30"/>
        <v>0</v>
      </c>
      <c r="X168" s="102">
        <f t="shared" si="31"/>
        <v>-1</v>
      </c>
    </row>
    <row r="169" spans="2:24" ht="12.75">
      <c r="B169" s="96" t="s">
        <v>242</v>
      </c>
      <c r="C169" s="97" t="str">
        <f>VLOOKUP(B169,'Balancete Ano'!A$5:E$656,3,0)</f>
        <v>Adiantamentos a fornecedores de investimentos</v>
      </c>
      <c r="D169" s="98" t="s">
        <v>1248</v>
      </c>
      <c r="E169" s="98" t="s">
        <v>1253</v>
      </c>
      <c r="F169" s="98" t="s">
        <v>1249</v>
      </c>
      <c r="G169" s="99">
        <f t="shared" si="32"/>
        <v>0</v>
      </c>
      <c r="H169" s="100"/>
      <c r="I169" s="101">
        <f t="shared" si="33"/>
        <v>0</v>
      </c>
      <c r="M169" s="126">
        <f>VLOOKUP(B169,'Balancete ano anterior'!A$5:E$656,4,0)</f>
        <v>0</v>
      </c>
      <c r="N169" s="126">
        <f>VLOOKUP(B169,'Balancete ano anterior'!A$5:E$656,5,0)</f>
        <v>0</v>
      </c>
      <c r="O169" s="126">
        <f t="shared" si="24"/>
        <v>0</v>
      </c>
      <c r="P169" s="126">
        <f>VLOOKUP(B169,'Balancete Ano'!A$5:E$656,4,0)</f>
        <v>0</v>
      </c>
      <c r="Q169" s="126">
        <f>VLOOKUP(B169,'Balancete Ano'!A$5:E$656,5,0)</f>
        <v>0</v>
      </c>
      <c r="R169" s="126">
        <f t="shared" si="25"/>
        <v>0</v>
      </c>
      <c r="S169" s="126">
        <f t="shared" si="26"/>
        <v>0</v>
      </c>
      <c r="T169" s="126">
        <f t="shared" si="27"/>
        <v>0</v>
      </c>
      <c r="U169" s="126">
        <f t="shared" si="28"/>
        <v>0</v>
      </c>
      <c r="V169" s="126">
        <f t="shared" si="29"/>
        <v>0</v>
      </c>
      <c r="W169" s="126">
        <f t="shared" si="30"/>
        <v>0</v>
      </c>
      <c r="X169" s="102">
        <f t="shared" si="31"/>
        <v>-1</v>
      </c>
    </row>
    <row r="170" spans="2:24" ht="12.75">
      <c r="B170" s="96" t="s">
        <v>841</v>
      </c>
      <c r="C170" s="97" t="str">
        <f>VLOOKUP(B170,'Balancete Ano'!A$5:E$656,3,0)</f>
        <v>Sinistros</v>
      </c>
      <c r="D170" s="98" t="s">
        <v>1248</v>
      </c>
      <c r="E170" s="98" t="s">
        <v>1253</v>
      </c>
      <c r="F170" s="98" t="s">
        <v>1251</v>
      </c>
      <c r="G170" s="99">
        <f t="shared" si="32"/>
        <v>0</v>
      </c>
      <c r="H170" s="100"/>
      <c r="I170" s="101">
        <f t="shared" si="33"/>
        <v>0</v>
      </c>
      <c r="M170" s="126">
        <f>VLOOKUP(B170,'Balancete ano anterior'!A$5:E$656,4,0)</f>
        <v>0</v>
      </c>
      <c r="N170" s="126">
        <f>VLOOKUP(B170,'Balancete ano anterior'!A$5:E$656,5,0)</f>
        <v>0</v>
      </c>
      <c r="O170" s="126">
        <f t="shared" si="24"/>
        <v>0</v>
      </c>
      <c r="P170" s="126">
        <f>VLOOKUP(B170,'Balancete Ano'!A$5:E$656,4,0)</f>
        <v>0</v>
      </c>
      <c r="Q170" s="126">
        <f>VLOOKUP(B170,'Balancete Ano'!A$5:E$656,5,0)</f>
        <v>0</v>
      </c>
      <c r="R170" s="126">
        <f t="shared" si="25"/>
        <v>0</v>
      </c>
      <c r="S170" s="126">
        <f t="shared" si="26"/>
        <v>0</v>
      </c>
      <c r="T170" s="126">
        <f t="shared" si="27"/>
        <v>0</v>
      </c>
      <c r="U170" s="126">
        <f t="shared" si="28"/>
        <v>0</v>
      </c>
      <c r="V170" s="126">
        <f t="shared" si="29"/>
        <v>0</v>
      </c>
      <c r="W170" s="126">
        <f t="shared" si="30"/>
        <v>0</v>
      </c>
      <c r="X170" s="102">
        <f t="shared" si="31"/>
        <v>-1</v>
      </c>
    </row>
    <row r="171" spans="2:24" ht="12.75">
      <c r="B171" s="146">
        <v>43</v>
      </c>
      <c r="C171" s="114" t="str">
        <f>VLOOKUP(B171,EXTRA!$B$10:$D$49,2,0)</f>
        <v>Alienação e abates de Activos fixos tangíveis – Valor de Aquisição</v>
      </c>
      <c r="D171" s="105"/>
      <c r="E171" s="106" t="s">
        <v>1252</v>
      </c>
      <c r="F171" s="105"/>
      <c r="G171" s="131">
        <f>VLOOKUP(B171,EXTRA!$B$10:$D$49,3,0)*X171</f>
        <v>0</v>
      </c>
      <c r="H171" s="100"/>
      <c r="I171" s="101">
        <f t="shared" si="33"/>
        <v>0</v>
      </c>
      <c r="M171" s="126" t="e">
        <f>VLOOKUP(B171,'Balancete ano anterior'!A$5:E$656,4,0)</f>
        <v>#N/A</v>
      </c>
      <c r="N171" s="126" t="e">
        <f>VLOOKUP(B171,'Balancete ano anterior'!A$5:E$656,5,0)</f>
        <v>#N/A</v>
      </c>
      <c r="O171" s="126" t="e">
        <f t="shared" si="24"/>
        <v>#N/A</v>
      </c>
      <c r="P171" s="126" t="e">
        <f>VLOOKUP(B171,'Balancete Ano'!A$5:E$656,4,0)</f>
        <v>#N/A</v>
      </c>
      <c r="Q171" s="126" t="e">
        <f>VLOOKUP(B171,'Balancete Ano'!A$5:E$656,5,0)</f>
        <v>#N/A</v>
      </c>
      <c r="R171" s="126" t="e">
        <f t="shared" si="25"/>
        <v>#N/A</v>
      </c>
      <c r="S171" s="126" t="e">
        <f t="shared" si="26"/>
        <v>#N/A</v>
      </c>
      <c r="T171" s="126">
        <f t="shared" si="27"/>
        <v>0</v>
      </c>
      <c r="U171" s="126">
        <f t="shared" si="28"/>
        <v>0</v>
      </c>
      <c r="V171" s="126">
        <f t="shared" si="29"/>
        <v>0</v>
      </c>
      <c r="W171" s="126">
        <f t="shared" si="30"/>
        <v>0</v>
      </c>
      <c r="X171" s="102">
        <f t="shared" si="31"/>
        <v>1</v>
      </c>
    </row>
    <row r="172" spans="2:24" ht="12.75">
      <c r="B172" s="96" t="s">
        <v>950</v>
      </c>
      <c r="C172" s="97" t="str">
        <f>VLOOKUP(B172,'Balancete Ano'!A$5:E$656,3,0)</f>
        <v>Activos fixos tangíveis</v>
      </c>
      <c r="D172" s="98" t="s">
        <v>1248</v>
      </c>
      <c r="E172" s="98" t="s">
        <v>1253</v>
      </c>
      <c r="F172" s="98" t="s">
        <v>1251</v>
      </c>
      <c r="G172" s="99">
        <f>W172</f>
        <v>0</v>
      </c>
      <c r="H172" s="100"/>
      <c r="I172" s="101">
        <f t="shared" si="33"/>
        <v>0</v>
      </c>
      <c r="M172" s="126">
        <f>VLOOKUP(B172,'Balancete ano anterior'!A$5:E$656,4,0)</f>
        <v>0</v>
      </c>
      <c r="N172" s="126">
        <f>VLOOKUP(B172,'Balancete ano anterior'!A$5:E$656,5,0)</f>
        <v>0</v>
      </c>
      <c r="O172" s="126">
        <f t="shared" si="24"/>
        <v>0</v>
      </c>
      <c r="P172" s="126">
        <f>VLOOKUP(B172,'Balancete Ano'!A$5:E$656,4,0)</f>
        <v>0</v>
      </c>
      <c r="Q172" s="126">
        <f>VLOOKUP(B172,'Balancete Ano'!A$5:E$656,5,0)</f>
        <v>0</v>
      </c>
      <c r="R172" s="126">
        <f t="shared" si="25"/>
        <v>0</v>
      </c>
      <c r="S172" s="126">
        <f t="shared" si="26"/>
        <v>0</v>
      </c>
      <c r="T172" s="126">
        <f t="shared" si="27"/>
        <v>0</v>
      </c>
      <c r="U172" s="126">
        <f t="shared" si="28"/>
        <v>0</v>
      </c>
      <c r="V172" s="126">
        <f t="shared" si="29"/>
        <v>0</v>
      </c>
      <c r="W172" s="126">
        <f t="shared" si="30"/>
        <v>0</v>
      </c>
      <c r="X172" s="102">
        <f t="shared" si="31"/>
        <v>-1</v>
      </c>
    </row>
    <row r="173" spans="2:24" ht="12.75">
      <c r="B173" s="96"/>
      <c r="C173" s="115"/>
      <c r="D173" s="98"/>
      <c r="E173" s="98"/>
      <c r="F173" s="98"/>
      <c r="G173" s="99"/>
      <c r="H173" s="109"/>
      <c r="I173" s="101">
        <f t="shared" si="33"/>
        <v>0</v>
      </c>
      <c r="M173" s="126" t="e">
        <f>VLOOKUP(B173,'Balancete ano anterior'!A$5:E$656,4,0)</f>
        <v>#N/A</v>
      </c>
      <c r="N173" s="126" t="e">
        <f>VLOOKUP(B173,'Balancete ano anterior'!A$5:E$656,5,0)</f>
        <v>#N/A</v>
      </c>
      <c r="O173" s="126" t="e">
        <f t="shared" si="24"/>
        <v>#N/A</v>
      </c>
      <c r="P173" s="126" t="e">
        <f>VLOOKUP(B173,'Balancete Ano'!A$5:E$656,4,0)</f>
        <v>#N/A</v>
      </c>
      <c r="Q173" s="126" t="e">
        <f>VLOOKUP(B173,'Balancete Ano'!A$5:E$656,5,0)</f>
        <v>#N/A</v>
      </c>
      <c r="R173" s="126" t="e">
        <f t="shared" si="25"/>
        <v>#N/A</v>
      </c>
      <c r="S173" s="126" t="e">
        <f t="shared" si="26"/>
        <v>#N/A</v>
      </c>
      <c r="T173" s="126">
        <f t="shared" si="27"/>
        <v>0</v>
      </c>
      <c r="U173" s="126">
        <f t="shared" si="28"/>
        <v>0</v>
      </c>
      <c r="V173" s="126">
        <f t="shared" si="29"/>
        <v>0</v>
      </c>
      <c r="W173" s="126">
        <f t="shared" si="30"/>
        <v>0</v>
      </c>
      <c r="X173" s="102">
        <f t="shared" si="31"/>
        <v>1</v>
      </c>
    </row>
    <row r="174" spans="2:24" ht="12.75">
      <c r="B174" s="96"/>
      <c r="C174" s="115"/>
      <c r="D174" s="98"/>
      <c r="E174" s="98"/>
      <c r="F174" s="98"/>
      <c r="G174" s="99"/>
      <c r="H174" s="109"/>
      <c r="I174" s="101">
        <f t="shared" si="33"/>
        <v>0</v>
      </c>
      <c r="M174" s="126" t="e">
        <f>VLOOKUP(B174,'Balancete ano anterior'!A$5:E$656,4,0)</f>
        <v>#N/A</v>
      </c>
      <c r="N174" s="126" t="e">
        <f>VLOOKUP(B174,'Balancete ano anterior'!A$5:E$656,5,0)</f>
        <v>#N/A</v>
      </c>
      <c r="O174" s="126" t="e">
        <f t="shared" si="24"/>
        <v>#N/A</v>
      </c>
      <c r="P174" s="126" t="e">
        <f>VLOOKUP(B174,'Balancete Ano'!A$5:E$656,4,0)</f>
        <v>#N/A</v>
      </c>
      <c r="Q174" s="126" t="e">
        <f>VLOOKUP(B174,'Balancete Ano'!A$5:E$656,5,0)</f>
        <v>#N/A</v>
      </c>
      <c r="R174" s="126" t="e">
        <f t="shared" si="25"/>
        <v>#N/A</v>
      </c>
      <c r="S174" s="126" t="e">
        <f t="shared" si="26"/>
        <v>#N/A</v>
      </c>
      <c r="T174" s="126">
        <f t="shared" si="27"/>
        <v>0</v>
      </c>
      <c r="U174" s="126">
        <f t="shared" si="28"/>
        <v>0</v>
      </c>
      <c r="V174" s="126">
        <f t="shared" si="29"/>
        <v>0</v>
      </c>
      <c r="W174" s="126">
        <f t="shared" si="30"/>
        <v>0</v>
      </c>
      <c r="X174" s="102">
        <f t="shared" si="31"/>
        <v>1</v>
      </c>
    </row>
    <row r="175" spans="2:24" ht="12.75">
      <c r="B175" s="96"/>
      <c r="C175" s="115"/>
      <c r="D175" s="98"/>
      <c r="E175" s="98"/>
      <c r="F175" s="98"/>
      <c r="G175" s="99"/>
      <c r="H175" s="109"/>
      <c r="I175" s="101">
        <f t="shared" si="33"/>
        <v>0</v>
      </c>
      <c r="M175" s="126" t="e">
        <f>VLOOKUP(B175,'Balancete ano anterior'!A$5:E$656,4,0)</f>
        <v>#N/A</v>
      </c>
      <c r="N175" s="126" t="e">
        <f>VLOOKUP(B175,'Balancete ano anterior'!A$5:E$656,5,0)</f>
        <v>#N/A</v>
      </c>
      <c r="O175" s="126" t="e">
        <f t="shared" si="24"/>
        <v>#N/A</v>
      </c>
      <c r="P175" s="126" t="e">
        <f>VLOOKUP(B175,'Balancete Ano'!A$5:E$656,4,0)</f>
        <v>#N/A</v>
      </c>
      <c r="Q175" s="126" t="e">
        <f>VLOOKUP(B175,'Balancete Ano'!A$5:E$656,5,0)</f>
        <v>#N/A</v>
      </c>
      <c r="R175" s="126" t="e">
        <f t="shared" si="25"/>
        <v>#N/A</v>
      </c>
      <c r="S175" s="126" t="e">
        <f t="shared" si="26"/>
        <v>#N/A</v>
      </c>
      <c r="T175" s="126">
        <f t="shared" si="27"/>
        <v>0</v>
      </c>
      <c r="U175" s="126">
        <f t="shared" si="28"/>
        <v>0</v>
      </c>
      <c r="V175" s="126">
        <f t="shared" si="29"/>
        <v>0</v>
      </c>
      <c r="W175" s="126">
        <f t="shared" si="30"/>
        <v>0</v>
      </c>
      <c r="X175" s="102">
        <f t="shared" si="31"/>
        <v>1</v>
      </c>
    </row>
    <row r="176" spans="2:24" ht="12.75">
      <c r="B176" s="96"/>
      <c r="C176" s="115"/>
      <c r="D176" s="98"/>
      <c r="E176" s="98"/>
      <c r="F176" s="98"/>
      <c r="G176" s="99"/>
      <c r="H176" s="109"/>
      <c r="I176" s="101">
        <f t="shared" si="33"/>
        <v>0</v>
      </c>
      <c r="M176" s="126" t="e">
        <f>VLOOKUP(B176,'Balancete ano anterior'!A$5:E$656,4,0)</f>
        <v>#N/A</v>
      </c>
      <c r="N176" s="126" t="e">
        <f>VLOOKUP(B176,'Balancete ano anterior'!A$5:E$656,5,0)</f>
        <v>#N/A</v>
      </c>
      <c r="O176" s="126" t="e">
        <f t="shared" si="24"/>
        <v>#N/A</v>
      </c>
      <c r="P176" s="126" t="e">
        <f>VLOOKUP(B176,'Balancete Ano'!A$5:E$656,4,0)</f>
        <v>#N/A</v>
      </c>
      <c r="Q176" s="126" t="e">
        <f>VLOOKUP(B176,'Balancete Ano'!A$5:E$656,5,0)</f>
        <v>#N/A</v>
      </c>
      <c r="R176" s="126" t="e">
        <f t="shared" si="25"/>
        <v>#N/A</v>
      </c>
      <c r="S176" s="126" t="e">
        <f t="shared" si="26"/>
        <v>#N/A</v>
      </c>
      <c r="T176" s="126">
        <f t="shared" si="27"/>
        <v>0</v>
      </c>
      <c r="U176" s="126">
        <f t="shared" si="28"/>
        <v>0</v>
      </c>
      <c r="V176" s="126">
        <f t="shared" si="29"/>
        <v>0</v>
      </c>
      <c r="W176" s="126">
        <f t="shared" si="30"/>
        <v>0</v>
      </c>
      <c r="X176" s="102">
        <f t="shared" si="31"/>
        <v>1</v>
      </c>
    </row>
    <row r="177" spans="2:24" ht="12.75">
      <c r="B177" s="128"/>
      <c r="C177" s="54"/>
      <c r="D177" s="54"/>
      <c r="E177" s="54"/>
      <c r="F177" s="54"/>
      <c r="G177" s="111"/>
      <c r="H177" s="112" t="s">
        <v>1254</v>
      </c>
      <c r="I177" s="117">
        <f>SUM(I158:I176)</f>
        <v>0</v>
      </c>
      <c r="M177" s="126" t="e">
        <f>VLOOKUP(B177,'Balancete ano anterior'!A$5:E$656,4,0)</f>
        <v>#N/A</v>
      </c>
      <c r="N177" s="126" t="e">
        <f>VLOOKUP(B177,'Balancete ano anterior'!A$5:E$656,5,0)</f>
        <v>#N/A</v>
      </c>
      <c r="O177" s="126" t="e">
        <f t="shared" si="24"/>
        <v>#N/A</v>
      </c>
      <c r="P177" s="126" t="e">
        <f>VLOOKUP(B177,'Balancete Ano'!A$5:E$656,4,0)</f>
        <v>#N/A</v>
      </c>
      <c r="Q177" s="126" t="e">
        <f>VLOOKUP(B177,'Balancete Ano'!A$5:E$656,5,0)</f>
        <v>#N/A</v>
      </c>
      <c r="R177" s="126" t="e">
        <f t="shared" si="25"/>
        <v>#N/A</v>
      </c>
      <c r="S177" s="126" t="e">
        <f t="shared" si="26"/>
        <v>#N/A</v>
      </c>
      <c r="T177" s="126">
        <f t="shared" si="27"/>
        <v>0</v>
      </c>
      <c r="U177" s="126">
        <f t="shared" si="28"/>
        <v>0</v>
      </c>
      <c r="V177" s="126">
        <f t="shared" si="29"/>
        <v>0</v>
      </c>
      <c r="W177" s="126">
        <f t="shared" si="30"/>
        <v>0</v>
      </c>
      <c r="X177" s="102">
        <f t="shared" si="31"/>
        <v>1</v>
      </c>
    </row>
    <row r="178" spans="2:24" ht="12.75">
      <c r="B178" s="119"/>
      <c r="G178" s="28"/>
      <c r="H178" s="28"/>
      <c r="I178" s="28"/>
      <c r="M178" s="126" t="e">
        <f>VLOOKUP(B178,'Balancete ano anterior'!A$5:E$656,4,0)</f>
        <v>#N/A</v>
      </c>
      <c r="N178" s="126" t="e">
        <f>VLOOKUP(B178,'Balancete ano anterior'!A$5:E$656,5,0)</f>
        <v>#N/A</v>
      </c>
      <c r="O178" s="126" t="e">
        <f t="shared" si="24"/>
        <v>#N/A</v>
      </c>
      <c r="P178" s="126" t="e">
        <f>VLOOKUP(B178,'Balancete Ano'!A$5:E$656,4,0)</f>
        <v>#N/A</v>
      </c>
      <c r="Q178" s="126" t="e">
        <f>VLOOKUP(B178,'Balancete Ano'!A$5:E$656,5,0)</f>
        <v>#N/A</v>
      </c>
      <c r="R178" s="126" t="e">
        <f t="shared" si="25"/>
        <v>#N/A</v>
      </c>
      <c r="S178" s="126" t="e">
        <f t="shared" si="26"/>
        <v>#N/A</v>
      </c>
      <c r="T178" s="126">
        <f t="shared" si="27"/>
        <v>0</v>
      </c>
      <c r="U178" s="126">
        <f t="shared" si="28"/>
        <v>0</v>
      </c>
      <c r="V178" s="126">
        <f t="shared" si="29"/>
        <v>0</v>
      </c>
      <c r="W178" s="126">
        <f t="shared" si="30"/>
        <v>0</v>
      </c>
      <c r="X178" s="102">
        <f t="shared" si="31"/>
        <v>1</v>
      </c>
    </row>
    <row r="179" spans="2:24" ht="12.75">
      <c r="B179" s="307" t="s">
        <v>1266</v>
      </c>
      <c r="C179" s="307"/>
      <c r="D179" s="307"/>
      <c r="E179" s="307"/>
      <c r="F179" s="307"/>
      <c r="G179" s="28"/>
      <c r="H179" s="28"/>
      <c r="I179" s="28"/>
      <c r="M179" s="126" t="e">
        <f>VLOOKUP(B179,'Balancete ano anterior'!A$5:E$656,4,0)</f>
        <v>#N/A</v>
      </c>
      <c r="N179" s="126" t="e">
        <f>VLOOKUP(B179,'Balancete ano anterior'!A$5:E$656,5,0)</f>
        <v>#N/A</v>
      </c>
      <c r="O179" s="126" t="e">
        <f t="shared" si="24"/>
        <v>#N/A</v>
      </c>
      <c r="P179" s="126" t="e">
        <f>VLOOKUP(B179,'Balancete Ano'!A$5:E$656,4,0)</f>
        <v>#N/A</v>
      </c>
      <c r="Q179" s="126" t="e">
        <f>VLOOKUP(B179,'Balancete Ano'!A$5:E$656,5,0)</f>
        <v>#N/A</v>
      </c>
      <c r="R179" s="126" t="e">
        <f t="shared" si="25"/>
        <v>#N/A</v>
      </c>
      <c r="S179" s="126" t="e">
        <f t="shared" si="26"/>
        <v>#N/A</v>
      </c>
      <c r="T179" s="126">
        <f t="shared" si="27"/>
        <v>0</v>
      </c>
      <c r="U179" s="126">
        <f t="shared" si="28"/>
        <v>0</v>
      </c>
      <c r="V179" s="126">
        <f t="shared" si="29"/>
        <v>0</v>
      </c>
      <c r="W179" s="126">
        <f t="shared" si="30"/>
        <v>0</v>
      </c>
      <c r="X179" s="102">
        <f t="shared" si="31"/>
        <v>1</v>
      </c>
    </row>
    <row r="180" spans="2:24" ht="12.75">
      <c r="B180" s="119"/>
      <c r="G180" s="28"/>
      <c r="H180" s="28"/>
      <c r="I180" s="28"/>
      <c r="M180" s="126" t="e">
        <f>VLOOKUP(B180,'Balancete ano anterior'!A$5:E$656,4,0)</f>
        <v>#N/A</v>
      </c>
      <c r="N180" s="126" t="e">
        <f>VLOOKUP(B180,'Balancete ano anterior'!A$5:E$656,5,0)</f>
        <v>#N/A</v>
      </c>
      <c r="O180" s="126" t="e">
        <f t="shared" si="24"/>
        <v>#N/A</v>
      </c>
      <c r="P180" s="126" t="e">
        <f>VLOOKUP(B180,'Balancete Ano'!A$5:E$656,4,0)</f>
        <v>#N/A</v>
      </c>
      <c r="Q180" s="126" t="e">
        <f>VLOOKUP(B180,'Balancete Ano'!A$5:E$656,5,0)</f>
        <v>#N/A</v>
      </c>
      <c r="R180" s="126" t="e">
        <f t="shared" si="25"/>
        <v>#N/A</v>
      </c>
      <c r="S180" s="126" t="e">
        <f t="shared" si="26"/>
        <v>#N/A</v>
      </c>
      <c r="T180" s="126">
        <f t="shared" si="27"/>
        <v>0</v>
      </c>
      <c r="U180" s="126">
        <f t="shared" si="28"/>
        <v>0</v>
      </c>
      <c r="V180" s="126">
        <f t="shared" si="29"/>
        <v>0</v>
      </c>
      <c r="W180" s="126">
        <f t="shared" si="30"/>
        <v>0</v>
      </c>
      <c r="X180" s="102">
        <f t="shared" si="31"/>
        <v>1</v>
      </c>
    </row>
    <row r="181" spans="2:24" ht="12.75">
      <c r="B181" s="124" t="s">
        <v>5</v>
      </c>
      <c r="C181" s="92" t="s">
        <v>6</v>
      </c>
      <c r="D181" s="92" t="s">
        <v>1240</v>
      </c>
      <c r="E181" s="92" t="s">
        <v>1241</v>
      </c>
      <c r="F181" s="92" t="s">
        <v>1242</v>
      </c>
      <c r="G181" s="93" t="s">
        <v>1243</v>
      </c>
      <c r="H181" s="93" t="s">
        <v>1244</v>
      </c>
      <c r="I181" s="93" t="s">
        <v>1245</v>
      </c>
      <c r="M181" s="126" t="e">
        <f>VLOOKUP(B181,'Balancete ano anterior'!A$5:E$656,4,0)</f>
        <v>#N/A</v>
      </c>
      <c r="N181" s="126" t="e">
        <f>VLOOKUP(B181,'Balancete ano anterior'!A$5:E$656,5,0)</f>
        <v>#N/A</v>
      </c>
      <c r="O181" s="126" t="e">
        <f t="shared" si="24"/>
        <v>#N/A</v>
      </c>
      <c r="P181" s="126" t="e">
        <f>VLOOKUP(B181,'Balancete Ano'!A$5:E$656,4,0)</f>
        <v>#N/A</v>
      </c>
      <c r="Q181" s="126" t="e">
        <f>VLOOKUP(B181,'Balancete Ano'!A$5:E$656,5,0)</f>
        <v>#N/A</v>
      </c>
      <c r="R181" s="126" t="e">
        <f t="shared" si="25"/>
        <v>#N/A</v>
      </c>
      <c r="S181" s="126" t="e">
        <f t="shared" si="26"/>
        <v>#N/A</v>
      </c>
      <c r="T181" s="126">
        <f t="shared" si="27"/>
        <v>0</v>
      </c>
      <c r="U181" s="126">
        <f t="shared" si="28"/>
        <v>0</v>
      </c>
      <c r="V181" s="126">
        <f t="shared" si="29"/>
        <v>0</v>
      </c>
      <c r="W181" s="126">
        <f t="shared" si="30"/>
        <v>0</v>
      </c>
      <c r="X181" s="102">
        <f t="shared" si="31"/>
        <v>1</v>
      </c>
    </row>
    <row r="182" spans="2:24" ht="12.75">
      <c r="B182" s="119"/>
      <c r="G182" s="28"/>
      <c r="H182" s="28"/>
      <c r="I182" s="28"/>
      <c r="M182" s="126" t="e">
        <f>VLOOKUP(B182,'Balancete ano anterior'!A$5:E$656,4,0)</f>
        <v>#N/A</v>
      </c>
      <c r="N182" s="126" t="e">
        <f>VLOOKUP(B182,'Balancete ano anterior'!A$5:E$656,5,0)</f>
        <v>#N/A</v>
      </c>
      <c r="O182" s="126" t="e">
        <f t="shared" si="24"/>
        <v>#N/A</v>
      </c>
      <c r="P182" s="126" t="e">
        <f>VLOOKUP(B182,'Balancete Ano'!A$5:E$656,4,0)</f>
        <v>#N/A</v>
      </c>
      <c r="Q182" s="126" t="e">
        <f>VLOOKUP(B182,'Balancete Ano'!A$5:E$656,5,0)</f>
        <v>#N/A</v>
      </c>
      <c r="R182" s="126" t="e">
        <f t="shared" si="25"/>
        <v>#N/A</v>
      </c>
      <c r="S182" s="126" t="e">
        <f t="shared" si="26"/>
        <v>#N/A</v>
      </c>
      <c r="T182" s="126">
        <f t="shared" si="27"/>
        <v>0</v>
      </c>
      <c r="U182" s="126">
        <f t="shared" si="28"/>
        <v>0</v>
      </c>
      <c r="V182" s="126">
        <f t="shared" si="29"/>
        <v>0</v>
      </c>
      <c r="W182" s="126">
        <f t="shared" si="30"/>
        <v>0</v>
      </c>
      <c r="X182" s="102">
        <f t="shared" si="31"/>
        <v>1</v>
      </c>
    </row>
    <row r="183" spans="2:24" ht="12.75">
      <c r="B183" s="96" t="s">
        <v>522</v>
      </c>
      <c r="C183" s="97" t="str">
        <f>VLOOKUP(B183,'Balancete Ano'!A$5:E$656,3,0)</f>
        <v>Goodwill</v>
      </c>
      <c r="D183" s="98" t="s">
        <v>1248</v>
      </c>
      <c r="E183" s="98" t="s">
        <v>1253</v>
      </c>
      <c r="F183" s="98" t="s">
        <v>1249</v>
      </c>
      <c r="G183" s="99">
        <f t="shared" ref="G183:G190" si="34">W183</f>
        <v>0</v>
      </c>
      <c r="H183" s="100"/>
      <c r="I183" s="101">
        <f t="shared" ref="I183:I192" si="35">G183+H183</f>
        <v>0</v>
      </c>
      <c r="M183" s="126">
        <f>VLOOKUP(B183,'Balancete ano anterior'!A$5:E$656,4,0)</f>
        <v>0</v>
      </c>
      <c r="N183" s="126">
        <f>VLOOKUP(B183,'Balancete ano anterior'!A$5:E$656,5,0)</f>
        <v>0</v>
      </c>
      <c r="O183" s="126">
        <f t="shared" si="24"/>
        <v>0</v>
      </c>
      <c r="P183" s="126">
        <f>VLOOKUP(B183,'Balancete Ano'!A$5:E$656,4,0)</f>
        <v>0</v>
      </c>
      <c r="Q183" s="126">
        <f>VLOOKUP(B183,'Balancete Ano'!A$5:E$656,5,0)</f>
        <v>0</v>
      </c>
      <c r="R183" s="126">
        <f t="shared" si="25"/>
        <v>0</v>
      </c>
      <c r="S183" s="126">
        <f t="shared" si="26"/>
        <v>0</v>
      </c>
      <c r="T183" s="126">
        <f t="shared" si="27"/>
        <v>0</v>
      </c>
      <c r="U183" s="126">
        <f t="shared" si="28"/>
        <v>0</v>
      </c>
      <c r="V183" s="126">
        <f t="shared" si="29"/>
        <v>0</v>
      </c>
      <c r="W183" s="126">
        <f t="shared" si="30"/>
        <v>0</v>
      </c>
      <c r="X183" s="102">
        <f t="shared" si="31"/>
        <v>-1</v>
      </c>
    </row>
    <row r="184" spans="2:24" ht="12.75">
      <c r="B184" s="96" t="s">
        <v>524</v>
      </c>
      <c r="C184" s="97" t="str">
        <f>VLOOKUP(B184,'Balancete Ano'!A$5:E$656,3,0)</f>
        <v>Projectos de desenvolvimento</v>
      </c>
      <c r="D184" s="98" t="s">
        <v>1248</v>
      </c>
      <c r="E184" s="98" t="s">
        <v>1253</v>
      </c>
      <c r="F184" s="98" t="s">
        <v>1249</v>
      </c>
      <c r="G184" s="99">
        <f t="shared" si="34"/>
        <v>0</v>
      </c>
      <c r="H184" s="100"/>
      <c r="I184" s="101">
        <f t="shared" si="35"/>
        <v>0</v>
      </c>
      <c r="M184" s="126">
        <f>VLOOKUP(B184,'Balancete ano anterior'!A$5:E$656,4,0)</f>
        <v>0</v>
      </c>
      <c r="N184" s="126">
        <f>VLOOKUP(B184,'Balancete ano anterior'!A$5:E$656,5,0)</f>
        <v>0</v>
      </c>
      <c r="O184" s="126">
        <f t="shared" si="24"/>
        <v>0</v>
      </c>
      <c r="P184" s="126">
        <f>VLOOKUP(B184,'Balancete Ano'!A$5:E$656,4,0)</f>
        <v>0</v>
      </c>
      <c r="Q184" s="126">
        <f>VLOOKUP(B184,'Balancete Ano'!A$5:E$656,5,0)</f>
        <v>0</v>
      </c>
      <c r="R184" s="126">
        <f t="shared" si="25"/>
        <v>0</v>
      </c>
      <c r="S184" s="126">
        <f t="shared" si="26"/>
        <v>0</v>
      </c>
      <c r="T184" s="126">
        <f t="shared" si="27"/>
        <v>0</v>
      </c>
      <c r="U184" s="126">
        <f t="shared" si="28"/>
        <v>0</v>
      </c>
      <c r="V184" s="126">
        <f t="shared" si="29"/>
        <v>0</v>
      </c>
      <c r="W184" s="126">
        <f t="shared" si="30"/>
        <v>0</v>
      </c>
      <c r="X184" s="102">
        <f t="shared" si="31"/>
        <v>-1</v>
      </c>
    </row>
    <row r="185" spans="2:24" ht="12.75">
      <c r="B185" s="96" t="s">
        <v>526</v>
      </c>
      <c r="C185" s="97" t="str">
        <f>VLOOKUP(B185,'Balancete Ano'!A$5:E$656,3,0)</f>
        <v>Programas de computador</v>
      </c>
      <c r="D185" s="98" t="s">
        <v>1248</v>
      </c>
      <c r="E185" s="98" t="s">
        <v>1253</v>
      </c>
      <c r="F185" s="98" t="s">
        <v>1249</v>
      </c>
      <c r="G185" s="99">
        <f t="shared" si="34"/>
        <v>0</v>
      </c>
      <c r="H185" s="100"/>
      <c r="I185" s="101">
        <f t="shared" si="35"/>
        <v>0</v>
      </c>
      <c r="M185" s="126">
        <f>VLOOKUP(B185,'Balancete ano anterior'!A$5:E$656,4,0)</f>
        <v>0</v>
      </c>
      <c r="N185" s="126">
        <f>VLOOKUP(B185,'Balancete ano anterior'!A$5:E$656,5,0)</f>
        <v>0</v>
      </c>
      <c r="O185" s="126">
        <f t="shared" si="24"/>
        <v>0</v>
      </c>
      <c r="P185" s="126">
        <f>VLOOKUP(B185,'Balancete Ano'!A$5:E$656,4,0)</f>
        <v>0</v>
      </c>
      <c r="Q185" s="126">
        <f>VLOOKUP(B185,'Balancete Ano'!A$5:E$656,5,0)</f>
        <v>0</v>
      </c>
      <c r="R185" s="126">
        <f t="shared" si="25"/>
        <v>0</v>
      </c>
      <c r="S185" s="126">
        <f t="shared" si="26"/>
        <v>0</v>
      </c>
      <c r="T185" s="126">
        <f t="shared" si="27"/>
        <v>0</v>
      </c>
      <c r="U185" s="126">
        <f t="shared" si="28"/>
        <v>0</v>
      </c>
      <c r="V185" s="126">
        <f t="shared" si="29"/>
        <v>0</v>
      </c>
      <c r="W185" s="126">
        <f t="shared" si="30"/>
        <v>0</v>
      </c>
      <c r="X185" s="102">
        <f t="shared" si="31"/>
        <v>-1</v>
      </c>
    </row>
    <row r="186" spans="2:24" ht="12.75">
      <c r="B186" s="96" t="s">
        <v>528</v>
      </c>
      <c r="C186" s="97" t="str">
        <f>VLOOKUP(B186,'Balancete Ano'!A$5:E$656,3,0)</f>
        <v>Propriedade industrial</v>
      </c>
      <c r="D186" s="98" t="s">
        <v>1248</v>
      </c>
      <c r="E186" s="98" t="s">
        <v>1253</v>
      </c>
      <c r="F186" s="98" t="s">
        <v>1249</v>
      </c>
      <c r="G186" s="99">
        <f t="shared" si="34"/>
        <v>0</v>
      </c>
      <c r="H186" s="100"/>
      <c r="I186" s="101">
        <f t="shared" si="35"/>
        <v>0</v>
      </c>
      <c r="M186" s="126">
        <f>VLOOKUP(B186,'Balancete ano anterior'!A$5:E$656,4,0)</f>
        <v>0</v>
      </c>
      <c r="N186" s="126">
        <f>VLOOKUP(B186,'Balancete ano anterior'!A$5:E$656,5,0)</f>
        <v>0</v>
      </c>
      <c r="O186" s="126">
        <f t="shared" si="24"/>
        <v>0</v>
      </c>
      <c r="P186" s="126">
        <f>VLOOKUP(B186,'Balancete Ano'!A$5:E$656,4,0)</f>
        <v>0</v>
      </c>
      <c r="Q186" s="126">
        <f>VLOOKUP(B186,'Balancete Ano'!A$5:E$656,5,0)</f>
        <v>0</v>
      </c>
      <c r="R186" s="126">
        <f t="shared" si="25"/>
        <v>0</v>
      </c>
      <c r="S186" s="126">
        <f t="shared" si="26"/>
        <v>0</v>
      </c>
      <c r="T186" s="126">
        <f t="shared" si="27"/>
        <v>0</v>
      </c>
      <c r="U186" s="126">
        <f t="shared" si="28"/>
        <v>0</v>
      </c>
      <c r="V186" s="126">
        <f t="shared" si="29"/>
        <v>0</v>
      </c>
      <c r="W186" s="126">
        <f t="shared" si="30"/>
        <v>0</v>
      </c>
      <c r="X186" s="102">
        <f t="shared" si="31"/>
        <v>-1</v>
      </c>
    </row>
    <row r="187" spans="2:24" ht="12.75">
      <c r="B187" s="96" t="s">
        <v>530</v>
      </c>
      <c r="C187" s="97" t="str">
        <f>VLOOKUP(B187,'Balancete Ano'!A$5:E$656,3,0)</f>
        <v>Outros activos intangíveis</v>
      </c>
      <c r="D187" s="98" t="s">
        <v>1248</v>
      </c>
      <c r="E187" s="98" t="s">
        <v>1253</v>
      </c>
      <c r="F187" s="98" t="s">
        <v>1249</v>
      </c>
      <c r="G187" s="99">
        <f t="shared" si="34"/>
        <v>0</v>
      </c>
      <c r="H187" s="100"/>
      <c r="I187" s="101">
        <f t="shared" si="35"/>
        <v>0</v>
      </c>
      <c r="M187" s="126">
        <f>VLOOKUP(B187,'Balancete ano anterior'!A$5:E$656,4,0)</f>
        <v>0</v>
      </c>
      <c r="N187" s="126">
        <f>VLOOKUP(B187,'Balancete ano anterior'!A$5:E$656,5,0)</f>
        <v>0</v>
      </c>
      <c r="O187" s="126">
        <f t="shared" si="24"/>
        <v>0</v>
      </c>
      <c r="P187" s="126">
        <f>VLOOKUP(B187,'Balancete Ano'!A$5:E$656,4,0)</f>
        <v>0</v>
      </c>
      <c r="Q187" s="126">
        <f>VLOOKUP(B187,'Balancete Ano'!A$5:E$656,5,0)</f>
        <v>0</v>
      </c>
      <c r="R187" s="126">
        <f t="shared" si="25"/>
        <v>0</v>
      </c>
      <c r="S187" s="126">
        <f t="shared" si="26"/>
        <v>0</v>
      </c>
      <c r="T187" s="126">
        <f t="shared" si="27"/>
        <v>0</v>
      </c>
      <c r="U187" s="126">
        <f t="shared" si="28"/>
        <v>0</v>
      </c>
      <c r="V187" s="126">
        <f t="shared" si="29"/>
        <v>0</v>
      </c>
      <c r="W187" s="126">
        <f t="shared" si="30"/>
        <v>0</v>
      </c>
      <c r="X187" s="102">
        <f t="shared" si="31"/>
        <v>-1</v>
      </c>
    </row>
    <row r="188" spans="2:24" ht="12.75">
      <c r="B188" s="96" t="s">
        <v>561</v>
      </c>
      <c r="C188" s="97" t="str">
        <f>VLOOKUP(B188,'Balancete Ano'!A$5:E$656,3,0)</f>
        <v>Activos intangíveis em curso</v>
      </c>
      <c r="D188" s="98" t="s">
        <v>1248</v>
      </c>
      <c r="E188" s="98" t="s">
        <v>1253</v>
      </c>
      <c r="F188" s="98" t="s">
        <v>1249</v>
      </c>
      <c r="G188" s="99">
        <f t="shared" si="34"/>
        <v>0</v>
      </c>
      <c r="H188" s="100"/>
      <c r="I188" s="101">
        <f t="shared" si="35"/>
        <v>0</v>
      </c>
      <c r="M188" s="126">
        <f>VLOOKUP(B188,'Balancete ano anterior'!A$5:E$656,4,0)</f>
        <v>0</v>
      </c>
      <c r="N188" s="126">
        <f>VLOOKUP(B188,'Balancete ano anterior'!A$5:E$656,5,0)</f>
        <v>0</v>
      </c>
      <c r="O188" s="126">
        <f t="shared" si="24"/>
        <v>0</v>
      </c>
      <c r="P188" s="126">
        <f>VLOOKUP(B188,'Balancete Ano'!A$5:E$656,4,0)</f>
        <v>0</v>
      </c>
      <c r="Q188" s="126">
        <f>VLOOKUP(B188,'Balancete Ano'!A$5:E$656,5,0)</f>
        <v>0</v>
      </c>
      <c r="R188" s="126">
        <f t="shared" si="25"/>
        <v>0</v>
      </c>
      <c r="S188" s="126">
        <f t="shared" si="26"/>
        <v>0</v>
      </c>
      <c r="T188" s="126">
        <f t="shared" si="27"/>
        <v>0</v>
      </c>
      <c r="U188" s="126">
        <f t="shared" si="28"/>
        <v>0</v>
      </c>
      <c r="V188" s="126">
        <f t="shared" si="29"/>
        <v>0</v>
      </c>
      <c r="W188" s="126">
        <f t="shared" si="30"/>
        <v>0</v>
      </c>
      <c r="X188" s="102">
        <f t="shared" si="31"/>
        <v>-1</v>
      </c>
    </row>
    <row r="189" spans="2:24" ht="12.75">
      <c r="B189" s="96" t="s">
        <v>569</v>
      </c>
      <c r="C189" s="97" t="str">
        <f>VLOOKUP(B189,'Balancete Ano'!A$5:E$656,3,0)</f>
        <v>Adiantamentos por conta de activos intangíveis</v>
      </c>
      <c r="D189" s="98" t="s">
        <v>1248</v>
      </c>
      <c r="E189" s="98" t="s">
        <v>1253</v>
      </c>
      <c r="F189" s="98" t="s">
        <v>1249</v>
      </c>
      <c r="G189" s="99">
        <f t="shared" si="34"/>
        <v>0</v>
      </c>
      <c r="H189" s="100"/>
      <c r="I189" s="101">
        <f t="shared" si="35"/>
        <v>0</v>
      </c>
      <c r="M189" s="126">
        <f>VLOOKUP(B189,'Balancete ano anterior'!A$5:E$656,4,0)</f>
        <v>0</v>
      </c>
      <c r="N189" s="126">
        <f>VLOOKUP(B189,'Balancete ano anterior'!A$5:E$656,5,0)</f>
        <v>0</v>
      </c>
      <c r="O189" s="126">
        <f t="shared" si="24"/>
        <v>0</v>
      </c>
      <c r="P189" s="126">
        <f>VLOOKUP(B189,'Balancete Ano'!A$5:E$656,4,0)</f>
        <v>0</v>
      </c>
      <c r="Q189" s="126">
        <f>VLOOKUP(B189,'Balancete Ano'!A$5:E$656,5,0)</f>
        <v>0</v>
      </c>
      <c r="R189" s="126">
        <f t="shared" si="25"/>
        <v>0</v>
      </c>
      <c r="S189" s="126">
        <f t="shared" si="26"/>
        <v>0</v>
      </c>
      <c r="T189" s="126">
        <f t="shared" si="27"/>
        <v>0</v>
      </c>
      <c r="U189" s="126">
        <f t="shared" si="28"/>
        <v>0</v>
      </c>
      <c r="V189" s="126">
        <f t="shared" si="29"/>
        <v>0</v>
      </c>
      <c r="W189" s="126">
        <f t="shared" si="30"/>
        <v>0</v>
      </c>
      <c r="X189" s="102">
        <f t="shared" si="31"/>
        <v>-1</v>
      </c>
    </row>
    <row r="190" spans="2:24" ht="12.75">
      <c r="B190" s="96" t="s">
        <v>951</v>
      </c>
      <c r="C190" s="97" t="str">
        <f>VLOOKUP(B190,'Balancete Ano'!A$5:E$656,3,0)</f>
        <v>Activos intangíveis</v>
      </c>
      <c r="D190" s="98" t="s">
        <v>1248</v>
      </c>
      <c r="E190" s="98" t="s">
        <v>1253</v>
      </c>
      <c r="F190" s="98" t="s">
        <v>1251</v>
      </c>
      <c r="G190" s="99">
        <f t="shared" si="34"/>
        <v>0</v>
      </c>
      <c r="H190" s="100"/>
      <c r="I190" s="101">
        <f t="shared" si="35"/>
        <v>0</v>
      </c>
      <c r="M190" s="126">
        <f>VLOOKUP(B190,'Balancete ano anterior'!A$5:E$656,4,0)</f>
        <v>0</v>
      </c>
      <c r="N190" s="126">
        <f>VLOOKUP(B190,'Balancete ano anterior'!A$5:E$656,5,0)</f>
        <v>0</v>
      </c>
      <c r="O190" s="126">
        <f t="shared" si="24"/>
        <v>0</v>
      </c>
      <c r="P190" s="126">
        <f>VLOOKUP(B190,'Balancete Ano'!A$5:E$656,4,0)</f>
        <v>0</v>
      </c>
      <c r="Q190" s="126">
        <f>VLOOKUP(B190,'Balancete Ano'!A$5:E$656,5,0)</f>
        <v>0</v>
      </c>
      <c r="R190" s="126">
        <f t="shared" si="25"/>
        <v>0</v>
      </c>
      <c r="S190" s="126">
        <f t="shared" si="26"/>
        <v>0</v>
      </c>
      <c r="T190" s="126">
        <f t="shared" si="27"/>
        <v>0</v>
      </c>
      <c r="U190" s="126">
        <f t="shared" si="28"/>
        <v>0</v>
      </c>
      <c r="V190" s="126">
        <f t="shared" si="29"/>
        <v>0</v>
      </c>
      <c r="W190" s="126">
        <f t="shared" si="30"/>
        <v>0</v>
      </c>
      <c r="X190" s="102">
        <f t="shared" si="31"/>
        <v>-1</v>
      </c>
    </row>
    <row r="191" spans="2:24" ht="12.75">
      <c r="B191" s="114">
        <v>44</v>
      </c>
      <c r="C191" s="114" t="str">
        <f>VLOOKUP(B191,EXTRA!$B$10:$D$49,2,0)</f>
        <v>Alienação de activos intangíveis – Valor de Aquisição</v>
      </c>
      <c r="D191" s="98"/>
      <c r="E191" s="98" t="s">
        <v>1252</v>
      </c>
      <c r="F191" s="98"/>
      <c r="G191" s="131">
        <f>VLOOKUP(B191,EXTRA!$B$10:$D$49,3,0)*X191</f>
        <v>0</v>
      </c>
      <c r="H191" s="100"/>
      <c r="I191" s="101">
        <f t="shared" si="35"/>
        <v>0</v>
      </c>
      <c r="M191" s="126" t="e">
        <f>VLOOKUP(B191,'Balancete ano anterior'!A$5:E$656,4,0)</f>
        <v>#N/A</v>
      </c>
      <c r="N191" s="126" t="e">
        <f>VLOOKUP(B191,'Balancete ano anterior'!A$5:E$656,5,0)</f>
        <v>#N/A</v>
      </c>
      <c r="O191" s="126" t="e">
        <f t="shared" si="24"/>
        <v>#N/A</v>
      </c>
      <c r="P191" s="126" t="e">
        <f>VLOOKUP(B191,'Balancete Ano'!A$5:E$656,4,0)</f>
        <v>#N/A</v>
      </c>
      <c r="Q191" s="126" t="e">
        <f>VLOOKUP(B191,'Balancete Ano'!A$5:E$656,5,0)</f>
        <v>#N/A</v>
      </c>
      <c r="R191" s="126" t="e">
        <f t="shared" si="25"/>
        <v>#N/A</v>
      </c>
      <c r="S191" s="126" t="e">
        <f t="shared" si="26"/>
        <v>#N/A</v>
      </c>
      <c r="T191" s="126">
        <f t="shared" si="27"/>
        <v>0</v>
      </c>
      <c r="U191" s="126">
        <f t="shared" si="28"/>
        <v>0</v>
      </c>
      <c r="V191" s="126">
        <f t="shared" si="29"/>
        <v>0</v>
      </c>
      <c r="W191" s="126">
        <f t="shared" si="30"/>
        <v>0</v>
      </c>
      <c r="X191" s="102">
        <f t="shared" si="31"/>
        <v>1</v>
      </c>
    </row>
    <row r="192" spans="2:24" ht="12.75">
      <c r="B192" s="96"/>
      <c r="C192" s="115"/>
      <c r="D192" s="98"/>
      <c r="E192" s="98"/>
      <c r="F192" s="98"/>
      <c r="G192" s="99"/>
      <c r="H192" s="109"/>
      <c r="I192" s="101">
        <f t="shared" si="35"/>
        <v>0</v>
      </c>
      <c r="M192" s="126" t="e">
        <f>VLOOKUP(B192,'Balancete ano anterior'!A$5:E$656,4,0)</f>
        <v>#N/A</v>
      </c>
      <c r="N192" s="126" t="e">
        <f>VLOOKUP(B192,'Balancete ano anterior'!A$5:E$656,5,0)</f>
        <v>#N/A</v>
      </c>
      <c r="O192" s="126" t="e">
        <f t="shared" si="24"/>
        <v>#N/A</v>
      </c>
      <c r="P192" s="126" t="e">
        <f>VLOOKUP(B192,'Balancete Ano'!A$5:E$656,4,0)</f>
        <v>#N/A</v>
      </c>
      <c r="Q192" s="126" t="e">
        <f>VLOOKUP(B192,'Balancete Ano'!A$5:E$656,5,0)</f>
        <v>#N/A</v>
      </c>
      <c r="R192" s="126" t="e">
        <f t="shared" si="25"/>
        <v>#N/A</v>
      </c>
      <c r="S192" s="126" t="e">
        <f t="shared" si="26"/>
        <v>#N/A</v>
      </c>
      <c r="T192" s="126">
        <f t="shared" si="27"/>
        <v>0</v>
      </c>
      <c r="U192" s="126">
        <f t="shared" si="28"/>
        <v>0</v>
      </c>
      <c r="V192" s="126">
        <f t="shared" si="29"/>
        <v>0</v>
      </c>
      <c r="W192" s="126">
        <f t="shared" si="30"/>
        <v>0</v>
      </c>
      <c r="X192" s="102">
        <f t="shared" si="31"/>
        <v>1</v>
      </c>
    </row>
    <row r="193" spans="2:24" ht="12.75">
      <c r="B193" s="128"/>
      <c r="C193" s="54"/>
      <c r="D193" s="54"/>
      <c r="E193" s="54"/>
      <c r="F193" s="54"/>
      <c r="G193" s="111"/>
      <c r="H193" s="112" t="s">
        <v>1254</v>
      </c>
      <c r="I193" s="117">
        <f>SUM(I183:I192)</f>
        <v>0</v>
      </c>
      <c r="M193" s="126" t="e">
        <f>VLOOKUP(B193,'Balancete ano anterior'!A$5:E$656,4,0)</f>
        <v>#N/A</v>
      </c>
      <c r="N193" s="126" t="e">
        <f>VLOOKUP(B193,'Balancete ano anterior'!A$5:E$656,5,0)</f>
        <v>#N/A</v>
      </c>
      <c r="O193" s="126" t="e">
        <f t="shared" si="24"/>
        <v>#N/A</v>
      </c>
      <c r="P193" s="126" t="e">
        <f>VLOOKUP(B193,'Balancete Ano'!A$5:E$656,4,0)</f>
        <v>#N/A</v>
      </c>
      <c r="Q193" s="126" t="e">
        <f>VLOOKUP(B193,'Balancete Ano'!A$5:E$656,5,0)</f>
        <v>#N/A</v>
      </c>
      <c r="R193" s="126" t="e">
        <f t="shared" si="25"/>
        <v>#N/A</v>
      </c>
      <c r="S193" s="126" t="e">
        <f t="shared" si="26"/>
        <v>#N/A</v>
      </c>
      <c r="T193" s="126">
        <f t="shared" si="27"/>
        <v>0</v>
      </c>
      <c r="U193" s="126">
        <f t="shared" si="28"/>
        <v>0</v>
      </c>
      <c r="V193" s="126">
        <f t="shared" si="29"/>
        <v>0</v>
      </c>
      <c r="W193" s="126">
        <f t="shared" si="30"/>
        <v>0</v>
      </c>
      <c r="X193" s="102">
        <f t="shared" si="31"/>
        <v>1</v>
      </c>
    </row>
    <row r="194" spans="2:24" ht="12.75">
      <c r="B194" s="119"/>
      <c r="G194" s="28"/>
      <c r="H194" s="28"/>
      <c r="I194" s="28"/>
      <c r="M194" s="126" t="e">
        <f>VLOOKUP(B194,'Balancete ano anterior'!A$5:E$656,4,0)</f>
        <v>#N/A</v>
      </c>
      <c r="N194" s="126" t="e">
        <f>VLOOKUP(B194,'Balancete ano anterior'!A$5:E$656,5,0)</f>
        <v>#N/A</v>
      </c>
      <c r="O194" s="126" t="e">
        <f t="shared" si="24"/>
        <v>#N/A</v>
      </c>
      <c r="P194" s="126" t="e">
        <f>VLOOKUP(B194,'Balancete Ano'!A$5:E$656,4,0)</f>
        <v>#N/A</v>
      </c>
      <c r="Q194" s="126" t="e">
        <f>VLOOKUP(B194,'Balancete Ano'!A$5:E$656,5,0)</f>
        <v>#N/A</v>
      </c>
      <c r="R194" s="126" t="e">
        <f t="shared" si="25"/>
        <v>#N/A</v>
      </c>
      <c r="S194" s="126" t="e">
        <f t="shared" si="26"/>
        <v>#N/A</v>
      </c>
      <c r="T194" s="126">
        <f t="shared" si="27"/>
        <v>0</v>
      </c>
      <c r="U194" s="126">
        <f t="shared" si="28"/>
        <v>0</v>
      </c>
      <c r="V194" s="126">
        <f t="shared" si="29"/>
        <v>0</v>
      </c>
      <c r="W194" s="126">
        <f t="shared" si="30"/>
        <v>0</v>
      </c>
      <c r="X194" s="102">
        <f t="shared" si="31"/>
        <v>1</v>
      </c>
    </row>
    <row r="195" spans="2:24" ht="12.75">
      <c r="B195" s="119"/>
      <c r="G195" s="28"/>
      <c r="H195" s="28"/>
      <c r="I195" s="28"/>
      <c r="M195" s="126" t="e">
        <f>VLOOKUP(B195,'Balancete ano anterior'!A$5:E$656,4,0)</f>
        <v>#N/A</v>
      </c>
      <c r="N195" s="126" t="e">
        <f>VLOOKUP(B195,'Balancete ano anterior'!A$5:E$656,5,0)</f>
        <v>#N/A</v>
      </c>
      <c r="O195" s="126" t="e">
        <f t="shared" si="24"/>
        <v>#N/A</v>
      </c>
      <c r="P195" s="126" t="e">
        <f>VLOOKUP(B195,'Balancete Ano'!A$5:E$656,4,0)</f>
        <v>#N/A</v>
      </c>
      <c r="Q195" s="126" t="e">
        <f>VLOOKUP(B195,'Balancete Ano'!A$5:E$656,5,0)</f>
        <v>#N/A</v>
      </c>
      <c r="R195" s="126" t="e">
        <f t="shared" si="25"/>
        <v>#N/A</v>
      </c>
      <c r="S195" s="126" t="e">
        <f t="shared" si="26"/>
        <v>#N/A</v>
      </c>
      <c r="T195" s="126">
        <f t="shared" si="27"/>
        <v>0</v>
      </c>
      <c r="U195" s="126">
        <f t="shared" si="28"/>
        <v>0</v>
      </c>
      <c r="V195" s="126">
        <f t="shared" si="29"/>
        <v>0</v>
      </c>
      <c r="W195" s="126">
        <f t="shared" si="30"/>
        <v>0</v>
      </c>
      <c r="X195" s="102">
        <f t="shared" si="31"/>
        <v>1</v>
      </c>
    </row>
    <row r="196" spans="2:24" ht="12.75">
      <c r="B196" s="119"/>
      <c r="G196" s="28"/>
      <c r="H196" s="28"/>
      <c r="I196" s="28"/>
      <c r="M196" s="126" t="e">
        <f>VLOOKUP(B196,'Balancete ano anterior'!A$5:E$656,4,0)</f>
        <v>#N/A</v>
      </c>
      <c r="N196" s="126" t="e">
        <f>VLOOKUP(B196,'Balancete ano anterior'!A$5:E$656,5,0)</f>
        <v>#N/A</v>
      </c>
      <c r="O196" s="126" t="e">
        <f t="shared" si="24"/>
        <v>#N/A</v>
      </c>
      <c r="P196" s="126" t="e">
        <f>VLOOKUP(B196,'Balancete Ano'!A$5:E$656,4,0)</f>
        <v>#N/A</v>
      </c>
      <c r="Q196" s="126" t="e">
        <f>VLOOKUP(B196,'Balancete Ano'!A$5:E$656,5,0)</f>
        <v>#N/A</v>
      </c>
      <c r="R196" s="126" t="e">
        <f t="shared" si="25"/>
        <v>#N/A</v>
      </c>
      <c r="S196" s="126" t="e">
        <f t="shared" si="26"/>
        <v>#N/A</v>
      </c>
      <c r="T196" s="126">
        <f t="shared" si="27"/>
        <v>0</v>
      </c>
      <c r="U196" s="126">
        <f t="shared" si="28"/>
        <v>0</v>
      </c>
      <c r="V196" s="126">
        <f t="shared" si="29"/>
        <v>0</v>
      </c>
      <c r="W196" s="126">
        <f t="shared" si="30"/>
        <v>0</v>
      </c>
      <c r="X196" s="102">
        <f t="shared" si="31"/>
        <v>1</v>
      </c>
    </row>
    <row r="197" spans="2:24" ht="12.75">
      <c r="B197" s="307" t="s">
        <v>1264</v>
      </c>
      <c r="C197" s="307"/>
      <c r="D197" s="307"/>
      <c r="E197" s="307"/>
      <c r="F197" s="307"/>
      <c r="G197" s="28"/>
      <c r="H197" s="28"/>
      <c r="I197" s="28"/>
      <c r="M197" s="126" t="e">
        <f>VLOOKUP(B197,'Balancete ano anterior'!A$5:E$656,4,0)</f>
        <v>#N/A</v>
      </c>
      <c r="N197" s="126" t="e">
        <f>VLOOKUP(B197,'Balancete ano anterior'!A$5:E$656,5,0)</f>
        <v>#N/A</v>
      </c>
      <c r="O197" s="126" t="e">
        <f t="shared" si="24"/>
        <v>#N/A</v>
      </c>
      <c r="P197" s="126" t="e">
        <f>VLOOKUP(B197,'Balancete Ano'!A$5:E$656,4,0)</f>
        <v>#N/A</v>
      </c>
      <c r="Q197" s="126" t="e">
        <f>VLOOKUP(B197,'Balancete Ano'!A$5:E$656,5,0)</f>
        <v>#N/A</v>
      </c>
      <c r="R197" s="126" t="e">
        <f t="shared" si="25"/>
        <v>#N/A</v>
      </c>
      <c r="S197" s="126" t="e">
        <f t="shared" si="26"/>
        <v>#N/A</v>
      </c>
      <c r="T197" s="126">
        <f t="shared" si="27"/>
        <v>0</v>
      </c>
      <c r="U197" s="126">
        <f t="shared" si="28"/>
        <v>0</v>
      </c>
      <c r="V197" s="126">
        <f t="shared" si="29"/>
        <v>0</v>
      </c>
      <c r="W197" s="126">
        <f t="shared" si="30"/>
        <v>0</v>
      </c>
      <c r="X197" s="102">
        <f t="shared" si="31"/>
        <v>1</v>
      </c>
    </row>
    <row r="198" spans="2:24" ht="12.75">
      <c r="B198" s="119"/>
      <c r="G198" s="28"/>
      <c r="H198" s="28"/>
      <c r="I198" s="28"/>
      <c r="M198" s="126" t="e">
        <f>VLOOKUP(B198,'Balancete ano anterior'!A$5:E$656,4,0)</f>
        <v>#N/A</v>
      </c>
      <c r="N198" s="126" t="e">
        <f>VLOOKUP(B198,'Balancete ano anterior'!A$5:E$656,5,0)</f>
        <v>#N/A</v>
      </c>
      <c r="O198" s="126" t="e">
        <f t="shared" si="24"/>
        <v>#N/A</v>
      </c>
      <c r="P198" s="126" t="e">
        <f>VLOOKUP(B198,'Balancete Ano'!A$5:E$656,4,0)</f>
        <v>#N/A</v>
      </c>
      <c r="Q198" s="126" t="e">
        <f>VLOOKUP(B198,'Balancete Ano'!A$5:E$656,5,0)</f>
        <v>#N/A</v>
      </c>
      <c r="R198" s="126" t="e">
        <f t="shared" si="25"/>
        <v>#N/A</v>
      </c>
      <c r="S198" s="126" t="e">
        <f t="shared" si="26"/>
        <v>#N/A</v>
      </c>
      <c r="T198" s="126">
        <f t="shared" si="27"/>
        <v>0</v>
      </c>
      <c r="U198" s="126">
        <f t="shared" si="28"/>
        <v>0</v>
      </c>
      <c r="V198" s="126">
        <f t="shared" si="29"/>
        <v>0</v>
      </c>
      <c r="W198" s="126">
        <f t="shared" si="30"/>
        <v>0</v>
      </c>
      <c r="X198" s="102">
        <f t="shared" si="31"/>
        <v>1</v>
      </c>
    </row>
    <row r="199" spans="2:24" ht="12.75">
      <c r="B199" s="124" t="s">
        <v>5</v>
      </c>
      <c r="C199" s="92" t="s">
        <v>6</v>
      </c>
      <c r="D199" s="92" t="s">
        <v>1240</v>
      </c>
      <c r="E199" s="92" t="s">
        <v>1241</v>
      </c>
      <c r="F199" s="92" t="s">
        <v>1242</v>
      </c>
      <c r="G199" s="93" t="s">
        <v>1243</v>
      </c>
      <c r="H199" s="93" t="s">
        <v>1244</v>
      </c>
      <c r="I199" s="93" t="s">
        <v>1245</v>
      </c>
      <c r="M199" s="126" t="e">
        <f>VLOOKUP(B199,'Balancete ano anterior'!A$5:E$656,4,0)</f>
        <v>#N/A</v>
      </c>
      <c r="N199" s="126" t="e">
        <f>VLOOKUP(B199,'Balancete ano anterior'!A$5:E$656,5,0)</f>
        <v>#N/A</v>
      </c>
      <c r="O199" s="126" t="e">
        <f t="shared" si="24"/>
        <v>#N/A</v>
      </c>
      <c r="P199" s="126" t="e">
        <f>VLOOKUP(B199,'Balancete Ano'!A$5:E$656,4,0)</f>
        <v>#N/A</v>
      </c>
      <c r="Q199" s="126" t="e">
        <f>VLOOKUP(B199,'Balancete Ano'!A$5:E$656,5,0)</f>
        <v>#N/A</v>
      </c>
      <c r="R199" s="126" t="e">
        <f t="shared" si="25"/>
        <v>#N/A</v>
      </c>
      <c r="S199" s="126" t="e">
        <f t="shared" si="26"/>
        <v>#N/A</v>
      </c>
      <c r="T199" s="126">
        <f t="shared" si="27"/>
        <v>0</v>
      </c>
      <c r="U199" s="126">
        <f t="shared" si="28"/>
        <v>0</v>
      </c>
      <c r="V199" s="126">
        <f t="shared" si="29"/>
        <v>0</v>
      </c>
      <c r="W199" s="126">
        <f t="shared" si="30"/>
        <v>0</v>
      </c>
      <c r="X199" s="102">
        <f t="shared" si="31"/>
        <v>1</v>
      </c>
    </row>
    <row r="200" spans="2:24" ht="12.75">
      <c r="B200" s="119"/>
      <c r="G200" s="28"/>
      <c r="H200" s="28"/>
      <c r="I200" s="28"/>
      <c r="M200" s="126" t="e">
        <f>VLOOKUP(B200,'Balancete ano anterior'!A$5:E$656,4,0)</f>
        <v>#N/A</v>
      </c>
      <c r="N200" s="126" t="e">
        <f>VLOOKUP(B200,'Balancete ano anterior'!A$5:E$656,5,0)</f>
        <v>#N/A</v>
      </c>
      <c r="O200" s="126" t="e">
        <f t="shared" si="24"/>
        <v>#N/A</v>
      </c>
      <c r="P200" s="126" t="e">
        <f>VLOOKUP(B200,'Balancete Ano'!A$5:E$656,4,0)</f>
        <v>#N/A</v>
      </c>
      <c r="Q200" s="126" t="e">
        <f>VLOOKUP(B200,'Balancete Ano'!A$5:E$656,5,0)</f>
        <v>#N/A</v>
      </c>
      <c r="R200" s="126" t="e">
        <f t="shared" si="25"/>
        <v>#N/A</v>
      </c>
      <c r="S200" s="126" t="e">
        <f t="shared" si="26"/>
        <v>#N/A</v>
      </c>
      <c r="T200" s="126">
        <f t="shared" si="27"/>
        <v>0</v>
      </c>
      <c r="U200" s="126">
        <f t="shared" si="28"/>
        <v>0</v>
      </c>
      <c r="V200" s="126">
        <f t="shared" si="29"/>
        <v>0</v>
      </c>
      <c r="W200" s="126">
        <f t="shared" si="30"/>
        <v>0</v>
      </c>
      <c r="X200" s="102">
        <f t="shared" si="31"/>
        <v>1</v>
      </c>
    </row>
    <row r="201" spans="2:24" ht="12.75">
      <c r="B201" s="96" t="s">
        <v>455</v>
      </c>
      <c r="C201" s="97" t="str">
        <f>VLOOKUP(B201,'Balancete Ano'!A$5:E$656,3,0)</f>
        <v>Terrenos e recursos naturais</v>
      </c>
      <c r="D201" s="98" t="s">
        <v>1248</v>
      </c>
      <c r="E201" s="98" t="s">
        <v>1253</v>
      </c>
      <c r="F201" s="98" t="s">
        <v>1249</v>
      </c>
      <c r="G201" s="99">
        <f t="shared" ref="G201:G217" si="36">W201</f>
        <v>0</v>
      </c>
      <c r="H201" s="100"/>
      <c r="I201" s="101">
        <f t="shared" ref="I201:I225" si="37">G201+H201</f>
        <v>0</v>
      </c>
      <c r="M201" s="126">
        <f>VLOOKUP(B201,'Balancete ano anterior'!A$5:E$656,4,0)</f>
        <v>0</v>
      </c>
      <c r="N201" s="126">
        <f>VLOOKUP(B201,'Balancete ano anterior'!A$5:E$656,5,0)</f>
        <v>0</v>
      </c>
      <c r="O201" s="126">
        <f t="shared" si="24"/>
        <v>0</v>
      </c>
      <c r="P201" s="126">
        <f>VLOOKUP(B201,'Balancete Ano'!A$5:E$656,4,0)</f>
        <v>0</v>
      </c>
      <c r="Q201" s="126">
        <f>VLOOKUP(B201,'Balancete Ano'!A$5:E$656,5,0)</f>
        <v>0</v>
      </c>
      <c r="R201" s="126">
        <f t="shared" si="25"/>
        <v>0</v>
      </c>
      <c r="S201" s="126">
        <f t="shared" si="26"/>
        <v>0</v>
      </c>
      <c r="T201" s="126">
        <f t="shared" si="27"/>
        <v>0</v>
      </c>
      <c r="U201" s="126">
        <f t="shared" si="28"/>
        <v>0</v>
      </c>
      <c r="V201" s="126">
        <f t="shared" si="29"/>
        <v>0</v>
      </c>
      <c r="W201" s="126">
        <f t="shared" si="30"/>
        <v>0</v>
      </c>
      <c r="X201" s="102">
        <f t="shared" si="31"/>
        <v>-1</v>
      </c>
    </row>
    <row r="202" spans="2:24" ht="12.75">
      <c r="B202" s="96" t="s">
        <v>457</v>
      </c>
      <c r="C202" s="97" t="str">
        <f>VLOOKUP(B202,'Balancete Ano'!A$5:E$656,3,0)</f>
        <v>Edifícios e outras construções</v>
      </c>
      <c r="D202" s="98" t="s">
        <v>1248</v>
      </c>
      <c r="E202" s="98" t="s">
        <v>1253</v>
      </c>
      <c r="F202" s="98" t="s">
        <v>1249</v>
      </c>
      <c r="G202" s="99">
        <f t="shared" si="36"/>
        <v>0</v>
      </c>
      <c r="H202" s="100"/>
      <c r="I202" s="101">
        <f t="shared" si="37"/>
        <v>0</v>
      </c>
      <c r="M202" s="126">
        <f>VLOOKUP(B202,'Balancete ano anterior'!A$5:E$656,4,0)</f>
        <v>0</v>
      </c>
      <c r="N202" s="126">
        <f>VLOOKUP(B202,'Balancete ano anterior'!A$5:E$656,5,0)</f>
        <v>0</v>
      </c>
      <c r="O202" s="126">
        <f t="shared" si="24"/>
        <v>0</v>
      </c>
      <c r="P202" s="126">
        <f>VLOOKUP(B202,'Balancete Ano'!A$5:E$656,4,0)</f>
        <v>0</v>
      </c>
      <c r="Q202" s="126">
        <f>VLOOKUP(B202,'Balancete Ano'!A$5:E$656,5,0)</f>
        <v>0</v>
      </c>
      <c r="R202" s="126">
        <f t="shared" si="25"/>
        <v>0</v>
      </c>
      <c r="S202" s="126">
        <f t="shared" si="26"/>
        <v>0</v>
      </c>
      <c r="T202" s="126">
        <f t="shared" si="27"/>
        <v>0</v>
      </c>
      <c r="U202" s="126">
        <f t="shared" si="28"/>
        <v>0</v>
      </c>
      <c r="V202" s="126">
        <f t="shared" si="29"/>
        <v>0</v>
      </c>
      <c r="W202" s="126">
        <f t="shared" si="30"/>
        <v>0</v>
      </c>
      <c r="X202" s="102">
        <f t="shared" si="31"/>
        <v>-1</v>
      </c>
    </row>
    <row r="203" spans="2:24" ht="12.75">
      <c r="B203" s="96" t="s">
        <v>459</v>
      </c>
      <c r="C203" s="97" t="str">
        <f>VLOOKUP(B203,'Balancete Ano'!A$5:E$656,3,0)</f>
        <v>Outras propriedades de investimento</v>
      </c>
      <c r="D203" s="98" t="s">
        <v>1248</v>
      </c>
      <c r="E203" s="98" t="s">
        <v>1253</v>
      </c>
      <c r="F203" s="98" t="s">
        <v>1249</v>
      </c>
      <c r="G203" s="99">
        <f t="shared" si="36"/>
        <v>0</v>
      </c>
      <c r="H203" s="100"/>
      <c r="I203" s="101">
        <f t="shared" si="37"/>
        <v>0</v>
      </c>
      <c r="M203" s="126">
        <f>VLOOKUP(B203,'Balancete ano anterior'!A$5:E$656,4,0)</f>
        <v>0</v>
      </c>
      <c r="N203" s="126">
        <f>VLOOKUP(B203,'Balancete ano anterior'!A$5:E$656,5,0)</f>
        <v>0</v>
      </c>
      <c r="O203" s="126">
        <f t="shared" si="24"/>
        <v>0</v>
      </c>
      <c r="P203" s="126">
        <f>VLOOKUP(B203,'Balancete Ano'!A$5:E$656,4,0)</f>
        <v>0</v>
      </c>
      <c r="Q203" s="126">
        <f>VLOOKUP(B203,'Balancete Ano'!A$5:E$656,5,0)</f>
        <v>0</v>
      </c>
      <c r="R203" s="126">
        <f t="shared" si="25"/>
        <v>0</v>
      </c>
      <c r="S203" s="126">
        <f t="shared" si="26"/>
        <v>0</v>
      </c>
      <c r="T203" s="126">
        <f t="shared" si="27"/>
        <v>0</v>
      </c>
      <c r="U203" s="126">
        <f t="shared" si="28"/>
        <v>0</v>
      </c>
      <c r="V203" s="126">
        <f t="shared" si="29"/>
        <v>0</v>
      </c>
      <c r="W203" s="126">
        <f t="shared" si="30"/>
        <v>0</v>
      </c>
      <c r="X203" s="102">
        <f t="shared" si="31"/>
        <v>-1</v>
      </c>
    </row>
    <row r="204" spans="2:24" ht="12.75">
      <c r="B204" s="96" t="s">
        <v>557</v>
      </c>
      <c r="C204" s="97" t="str">
        <f>VLOOKUP(B204,'Balancete Ano'!A$5:E$656,3,0)</f>
        <v>Propriedades de investimento em curso</v>
      </c>
      <c r="D204" s="98" t="s">
        <v>1248</v>
      </c>
      <c r="E204" s="98" t="s">
        <v>1253</v>
      </c>
      <c r="F204" s="98" t="s">
        <v>1249</v>
      </c>
      <c r="G204" s="99">
        <f t="shared" si="36"/>
        <v>0</v>
      </c>
      <c r="H204" s="100"/>
      <c r="I204" s="101">
        <f t="shared" si="37"/>
        <v>0</v>
      </c>
      <c r="M204" s="126">
        <f>VLOOKUP(B204,'Balancete ano anterior'!A$5:E$656,4,0)</f>
        <v>0</v>
      </c>
      <c r="N204" s="126">
        <f>VLOOKUP(B204,'Balancete ano anterior'!A$5:E$656,5,0)</f>
        <v>0</v>
      </c>
      <c r="O204" s="126">
        <f t="shared" si="24"/>
        <v>0</v>
      </c>
      <c r="P204" s="126">
        <f>VLOOKUP(B204,'Balancete Ano'!A$5:E$656,4,0)</f>
        <v>0</v>
      </c>
      <c r="Q204" s="126">
        <f>VLOOKUP(B204,'Balancete Ano'!A$5:E$656,5,0)</f>
        <v>0</v>
      </c>
      <c r="R204" s="126">
        <f t="shared" si="25"/>
        <v>0</v>
      </c>
      <c r="S204" s="126">
        <f t="shared" si="26"/>
        <v>0</v>
      </c>
      <c r="T204" s="126">
        <f t="shared" si="27"/>
        <v>0</v>
      </c>
      <c r="U204" s="126">
        <f t="shared" si="28"/>
        <v>0</v>
      </c>
      <c r="V204" s="126">
        <f t="shared" si="29"/>
        <v>0</v>
      </c>
      <c r="W204" s="126">
        <f t="shared" si="30"/>
        <v>0</v>
      </c>
      <c r="X204" s="102">
        <f t="shared" si="31"/>
        <v>-1</v>
      </c>
    </row>
    <row r="205" spans="2:24" ht="12.75">
      <c r="B205" s="96" t="s">
        <v>580</v>
      </c>
      <c r="C205" s="97" t="str">
        <f>VLOOKUP(B205,'Balancete Ano'!A$5:E$656,3,0)</f>
        <v>Activos não correntes detidos para venda</v>
      </c>
      <c r="D205" s="98" t="s">
        <v>1248</v>
      </c>
      <c r="E205" s="98" t="s">
        <v>1253</v>
      </c>
      <c r="F205" s="98" t="s">
        <v>1249</v>
      </c>
      <c r="G205" s="99">
        <f t="shared" si="36"/>
        <v>0</v>
      </c>
      <c r="H205" s="100"/>
      <c r="I205" s="101">
        <f t="shared" si="37"/>
        <v>0</v>
      </c>
      <c r="M205" s="126">
        <f>VLOOKUP(B205,'Balancete ano anterior'!A$5:E$656,4,0)</f>
        <v>0</v>
      </c>
      <c r="N205" s="126">
        <f>VLOOKUP(B205,'Balancete ano anterior'!A$5:E$656,5,0)</f>
        <v>0</v>
      </c>
      <c r="O205" s="126">
        <f t="shared" si="24"/>
        <v>0</v>
      </c>
      <c r="P205" s="126">
        <f>VLOOKUP(B205,'Balancete Ano'!A$5:E$656,4,0)</f>
        <v>0</v>
      </c>
      <c r="Q205" s="126">
        <f>VLOOKUP(B205,'Balancete Ano'!A$5:E$656,5,0)</f>
        <v>0</v>
      </c>
      <c r="R205" s="126">
        <f t="shared" si="25"/>
        <v>0</v>
      </c>
      <c r="S205" s="126">
        <f t="shared" si="26"/>
        <v>0</v>
      </c>
      <c r="T205" s="126">
        <f t="shared" si="27"/>
        <v>0</v>
      </c>
      <c r="U205" s="126">
        <f t="shared" si="28"/>
        <v>0</v>
      </c>
      <c r="V205" s="126">
        <f t="shared" si="29"/>
        <v>0</v>
      </c>
      <c r="W205" s="126">
        <f t="shared" si="30"/>
        <v>0</v>
      </c>
      <c r="X205" s="102">
        <f t="shared" si="31"/>
        <v>-1</v>
      </c>
    </row>
    <row r="206" spans="2:24" ht="12.75">
      <c r="B206" s="96" t="s">
        <v>773</v>
      </c>
      <c r="C206" s="97" t="str">
        <f>VLOOKUP(B206,'Balancete Ano'!A$5:E$656,3,0)</f>
        <v>Em propriedades de investimento</v>
      </c>
      <c r="D206" s="98" t="s">
        <v>1248</v>
      </c>
      <c r="E206" s="98" t="s">
        <v>1253</v>
      </c>
      <c r="F206" s="98" t="s">
        <v>1251</v>
      </c>
      <c r="G206" s="99">
        <f t="shared" si="36"/>
        <v>0</v>
      </c>
      <c r="H206" s="100"/>
      <c r="I206" s="101">
        <f t="shared" si="37"/>
        <v>0</v>
      </c>
      <c r="M206" s="126">
        <f>VLOOKUP(B206,'Balancete ano anterior'!A$5:E$656,4,0)</f>
        <v>0</v>
      </c>
      <c r="N206" s="126">
        <f>VLOOKUP(B206,'Balancete ano anterior'!A$5:E$656,5,0)</f>
        <v>0</v>
      </c>
      <c r="O206" s="126">
        <f t="shared" si="24"/>
        <v>0</v>
      </c>
      <c r="P206" s="126">
        <f>VLOOKUP(B206,'Balancete Ano'!A$5:E$656,4,0)</f>
        <v>0</v>
      </c>
      <c r="Q206" s="126">
        <f>VLOOKUP(B206,'Balancete Ano'!A$5:E$656,5,0)</f>
        <v>0</v>
      </c>
      <c r="R206" s="126">
        <f t="shared" si="25"/>
        <v>0</v>
      </c>
      <c r="S206" s="126">
        <f t="shared" si="26"/>
        <v>0</v>
      </c>
      <c r="T206" s="126">
        <f t="shared" si="27"/>
        <v>0</v>
      </c>
      <c r="U206" s="126">
        <f t="shared" si="28"/>
        <v>0</v>
      </c>
      <c r="V206" s="126">
        <f t="shared" si="29"/>
        <v>0</v>
      </c>
      <c r="W206" s="126">
        <f t="shared" si="30"/>
        <v>0</v>
      </c>
      <c r="X206" s="102">
        <f t="shared" si="31"/>
        <v>-1</v>
      </c>
    </row>
    <row r="207" spans="2:24" ht="12.75">
      <c r="B207" s="96" t="s">
        <v>998</v>
      </c>
      <c r="C207" s="97" t="str">
        <f>VLOOKUP(B207,'Balancete Ano'!A$5:E$656,3,0)</f>
        <v>Em propriedades de investimento</v>
      </c>
      <c r="D207" s="98" t="s">
        <v>1248</v>
      </c>
      <c r="E207" s="98" t="s">
        <v>1253</v>
      </c>
      <c r="F207" s="98" t="s">
        <v>1251</v>
      </c>
      <c r="G207" s="99">
        <f t="shared" si="36"/>
        <v>0</v>
      </c>
      <c r="H207" s="100"/>
      <c r="I207" s="101">
        <f t="shared" si="37"/>
        <v>0</v>
      </c>
      <c r="M207" s="126">
        <f>VLOOKUP(B207,'Balancete ano anterior'!A$5:E$656,4,0)</f>
        <v>0</v>
      </c>
      <c r="N207" s="126">
        <f>VLOOKUP(B207,'Balancete ano anterior'!A$5:E$656,5,0)</f>
        <v>0</v>
      </c>
      <c r="O207" s="126">
        <f t="shared" ref="O207:O229" si="38">-(M207-N207)</f>
        <v>0</v>
      </c>
      <c r="P207" s="126">
        <f>VLOOKUP(B207,'Balancete Ano'!A$5:E$656,4,0)</f>
        <v>0</v>
      </c>
      <c r="Q207" s="126">
        <f>VLOOKUP(B207,'Balancete Ano'!A$5:E$656,5,0)</f>
        <v>0</v>
      </c>
      <c r="R207" s="126">
        <f t="shared" ref="R207:R229" si="39">-(P207-Q207)</f>
        <v>0</v>
      </c>
      <c r="S207" s="126">
        <f t="shared" ref="S207:S229" si="40">R207-O207</f>
        <v>0</v>
      </c>
      <c r="T207" s="126">
        <f t="shared" ref="T207:T229" si="41">IF(AND(F207="I",D207="SD"),M207,IF(AND(F207="I",D207="SC"),N207,IF(AND(F207="I",D207="SL"),O207,0)))</f>
        <v>0</v>
      </c>
      <c r="U207" s="126">
        <f t="shared" ref="U207:U229" si="42">IF(AND(F207="F",D207="SD"),P207,IF(AND(F207="F",D207="SC"),Q207,IF(AND(F207="F",D207="SL"),R207,0)))</f>
        <v>0</v>
      </c>
      <c r="V207" s="126">
        <f t="shared" ref="V207:V229" si="43">IF(AND(F207="V",D207="SL"),S207,0)</f>
        <v>0</v>
      </c>
      <c r="W207" s="126">
        <f t="shared" ref="W207:W229" si="44">SUM(T207:V207)*X207</f>
        <v>0</v>
      </c>
      <c r="X207" s="102">
        <f t="shared" ref="X207:X229" si="45">IF(E207="-",-1,1)</f>
        <v>-1</v>
      </c>
    </row>
    <row r="208" spans="2:24" ht="12.75">
      <c r="B208" s="96" t="s">
        <v>774</v>
      </c>
      <c r="C208" s="97" t="str">
        <f>VLOOKUP(B208,'Balancete Ano'!A$5:E$656,3,0)</f>
        <v>Em activos biológicos</v>
      </c>
      <c r="D208" s="98" t="s">
        <v>1248</v>
      </c>
      <c r="E208" s="98" t="s">
        <v>1253</v>
      </c>
      <c r="F208" s="98" t="s">
        <v>1251</v>
      </c>
      <c r="G208" s="99">
        <f t="shared" si="36"/>
        <v>0</v>
      </c>
      <c r="H208" s="100"/>
      <c r="I208" s="101">
        <f t="shared" si="37"/>
        <v>0</v>
      </c>
      <c r="M208" s="126">
        <f>VLOOKUP(B208,'Balancete ano anterior'!A$5:E$656,4,0)</f>
        <v>0</v>
      </c>
      <c r="N208" s="126">
        <f>VLOOKUP(B208,'Balancete ano anterior'!A$5:E$656,5,0)</f>
        <v>0</v>
      </c>
      <c r="O208" s="126">
        <f t="shared" si="38"/>
        <v>0</v>
      </c>
      <c r="P208" s="126">
        <f>VLOOKUP(B208,'Balancete Ano'!A$5:E$656,4,0)</f>
        <v>0</v>
      </c>
      <c r="Q208" s="126">
        <f>VLOOKUP(B208,'Balancete Ano'!A$5:E$656,5,0)</f>
        <v>0</v>
      </c>
      <c r="R208" s="126">
        <f t="shared" si="39"/>
        <v>0</v>
      </c>
      <c r="S208" s="126">
        <f t="shared" si="40"/>
        <v>0</v>
      </c>
      <c r="T208" s="126">
        <f t="shared" si="41"/>
        <v>0</v>
      </c>
      <c r="U208" s="126">
        <f t="shared" si="42"/>
        <v>0</v>
      </c>
      <c r="V208" s="126">
        <f t="shared" si="43"/>
        <v>0</v>
      </c>
      <c r="W208" s="126">
        <f t="shared" si="44"/>
        <v>0</v>
      </c>
      <c r="X208" s="102">
        <f t="shared" si="45"/>
        <v>-1</v>
      </c>
    </row>
    <row r="209" spans="2:24" ht="12.75">
      <c r="B209" s="96" t="s">
        <v>999</v>
      </c>
      <c r="C209" s="97" t="str">
        <f>VLOOKUP(B209,'Balancete Ano'!A$5:E$656,3,0)</f>
        <v>Em activos biológicos</v>
      </c>
      <c r="D209" s="98" t="s">
        <v>1248</v>
      </c>
      <c r="E209" s="98" t="s">
        <v>1253</v>
      </c>
      <c r="F209" s="98" t="s">
        <v>1251</v>
      </c>
      <c r="G209" s="99">
        <f t="shared" si="36"/>
        <v>0</v>
      </c>
      <c r="H209" s="100"/>
      <c r="I209" s="101">
        <f t="shared" si="37"/>
        <v>0</v>
      </c>
      <c r="M209" s="126">
        <f>VLOOKUP(B209,'Balancete ano anterior'!A$5:E$656,4,0)</f>
        <v>0</v>
      </c>
      <c r="N209" s="126">
        <f>VLOOKUP(B209,'Balancete ano anterior'!A$5:E$656,5,0)</f>
        <v>0</v>
      </c>
      <c r="O209" s="126">
        <f t="shared" si="38"/>
        <v>0</v>
      </c>
      <c r="P209" s="126">
        <f>VLOOKUP(B209,'Balancete Ano'!A$5:E$656,4,0)</f>
        <v>0</v>
      </c>
      <c r="Q209" s="126">
        <f>VLOOKUP(B209,'Balancete Ano'!A$5:E$656,5,0)</f>
        <v>0</v>
      </c>
      <c r="R209" s="126">
        <f t="shared" si="39"/>
        <v>0</v>
      </c>
      <c r="S209" s="126">
        <f t="shared" si="40"/>
        <v>0</v>
      </c>
      <c r="T209" s="126">
        <f t="shared" si="41"/>
        <v>0</v>
      </c>
      <c r="U209" s="126">
        <f t="shared" si="42"/>
        <v>0</v>
      </c>
      <c r="V209" s="126">
        <f t="shared" si="43"/>
        <v>0</v>
      </c>
      <c r="W209" s="126">
        <f t="shared" si="44"/>
        <v>0</v>
      </c>
      <c r="X209" s="102">
        <f t="shared" si="45"/>
        <v>-1</v>
      </c>
    </row>
    <row r="210" spans="2:24" ht="12.75">
      <c r="B210" s="96" t="s">
        <v>844</v>
      </c>
      <c r="C210" s="97" t="str">
        <f>VLOOKUP(B210,'Balancete Ano'!A$5:E$656,3,0)</f>
        <v>Gastos em propriedades de investimento</v>
      </c>
      <c r="D210" s="98" t="s">
        <v>1248</v>
      </c>
      <c r="E210" s="98" t="s">
        <v>1253</v>
      </c>
      <c r="F210" s="98" t="s">
        <v>1251</v>
      </c>
      <c r="G210" s="99">
        <f t="shared" si="36"/>
        <v>0</v>
      </c>
      <c r="H210" s="100"/>
      <c r="I210" s="101">
        <f t="shared" si="37"/>
        <v>0</v>
      </c>
      <c r="M210" s="126">
        <f>VLOOKUP(B210,'Balancete ano anterior'!A$5:E$656,4,0)</f>
        <v>0</v>
      </c>
      <c r="N210" s="126">
        <f>VLOOKUP(B210,'Balancete ano anterior'!A$5:E$656,5,0)</f>
        <v>0</v>
      </c>
      <c r="O210" s="126">
        <f t="shared" si="38"/>
        <v>0</v>
      </c>
      <c r="P210" s="126">
        <f>VLOOKUP(B210,'Balancete Ano'!A$5:E$656,4,0)</f>
        <v>0</v>
      </c>
      <c r="Q210" s="126">
        <f>VLOOKUP(B210,'Balancete Ano'!A$5:E$656,5,0)</f>
        <v>0</v>
      </c>
      <c r="R210" s="126">
        <f t="shared" si="39"/>
        <v>0</v>
      </c>
      <c r="S210" s="126">
        <f t="shared" si="40"/>
        <v>0</v>
      </c>
      <c r="T210" s="126">
        <f t="shared" si="41"/>
        <v>0</v>
      </c>
      <c r="U210" s="126">
        <f t="shared" si="42"/>
        <v>0</v>
      </c>
      <c r="V210" s="126">
        <f t="shared" si="43"/>
        <v>0</v>
      </c>
      <c r="W210" s="126">
        <f t="shared" si="44"/>
        <v>0</v>
      </c>
      <c r="X210" s="102">
        <f t="shared" si="45"/>
        <v>-1</v>
      </c>
    </row>
    <row r="211" spans="2:24" ht="12.75">
      <c r="B211" s="96" t="s">
        <v>846</v>
      </c>
      <c r="C211" s="97" t="str">
        <f>VLOOKUP(B211,'Balancete Ano'!A$5:E$656,3,0)</f>
        <v>Outras gastos e perdas</v>
      </c>
      <c r="D211" s="98" t="s">
        <v>1248</v>
      </c>
      <c r="E211" s="98" t="s">
        <v>1253</v>
      </c>
      <c r="F211" s="98" t="s">
        <v>1251</v>
      </c>
      <c r="G211" s="99">
        <f t="shared" si="36"/>
        <v>0</v>
      </c>
      <c r="H211" s="100"/>
      <c r="I211" s="101">
        <f t="shared" si="37"/>
        <v>0</v>
      </c>
      <c r="M211" s="126">
        <f>VLOOKUP(B211,'Balancete ano anterior'!A$5:E$656,4,0)</f>
        <v>0</v>
      </c>
      <c r="N211" s="126">
        <f>VLOOKUP(B211,'Balancete ano anterior'!A$5:E$656,5,0)</f>
        <v>0</v>
      </c>
      <c r="O211" s="126">
        <f t="shared" si="38"/>
        <v>0</v>
      </c>
      <c r="P211" s="126">
        <f>VLOOKUP(B211,'Balancete Ano'!A$5:E$656,4,0)</f>
        <v>0</v>
      </c>
      <c r="Q211" s="126">
        <f>VLOOKUP(B211,'Balancete Ano'!A$5:E$656,5,0)</f>
        <v>0</v>
      </c>
      <c r="R211" s="126">
        <f t="shared" si="39"/>
        <v>0</v>
      </c>
      <c r="S211" s="126">
        <f t="shared" si="40"/>
        <v>0</v>
      </c>
      <c r="T211" s="126">
        <f t="shared" si="41"/>
        <v>0</v>
      </c>
      <c r="U211" s="126">
        <f t="shared" si="42"/>
        <v>0</v>
      </c>
      <c r="V211" s="126">
        <f t="shared" si="43"/>
        <v>0</v>
      </c>
      <c r="W211" s="126">
        <f t="shared" si="44"/>
        <v>0</v>
      </c>
      <c r="X211" s="102">
        <f t="shared" si="45"/>
        <v>-1</v>
      </c>
    </row>
    <row r="212" spans="2:24" ht="12.75">
      <c r="B212" s="96" t="s">
        <v>952</v>
      </c>
      <c r="C212" s="97" t="str">
        <f>VLOOKUP(B212,'Balancete Ano'!A$5:E$656,3,0)</f>
        <v>Propriedades de investimento</v>
      </c>
      <c r="D212" s="98" t="s">
        <v>1248</v>
      </c>
      <c r="E212" s="98" t="s">
        <v>1253</v>
      </c>
      <c r="F212" s="98" t="s">
        <v>1251</v>
      </c>
      <c r="G212" s="99">
        <f t="shared" si="36"/>
        <v>0</v>
      </c>
      <c r="H212" s="100"/>
      <c r="I212" s="101">
        <f t="shared" si="37"/>
        <v>0</v>
      </c>
      <c r="M212" s="126">
        <f>VLOOKUP(B212,'Balancete ano anterior'!A$5:E$656,4,0)</f>
        <v>0</v>
      </c>
      <c r="N212" s="126">
        <f>VLOOKUP(B212,'Balancete ano anterior'!A$5:E$656,5,0)</f>
        <v>0</v>
      </c>
      <c r="O212" s="126">
        <f t="shared" si="38"/>
        <v>0</v>
      </c>
      <c r="P212" s="126">
        <f>VLOOKUP(B212,'Balancete Ano'!A$5:E$656,4,0)</f>
        <v>0</v>
      </c>
      <c r="Q212" s="126">
        <f>VLOOKUP(B212,'Balancete Ano'!A$5:E$656,5,0)</f>
        <v>0</v>
      </c>
      <c r="R212" s="126">
        <f t="shared" si="39"/>
        <v>0</v>
      </c>
      <c r="S212" s="126">
        <f t="shared" si="40"/>
        <v>0</v>
      </c>
      <c r="T212" s="126">
        <f t="shared" si="41"/>
        <v>0</v>
      </c>
      <c r="U212" s="126">
        <f t="shared" si="42"/>
        <v>0</v>
      </c>
      <c r="V212" s="126">
        <f t="shared" si="43"/>
        <v>0</v>
      </c>
      <c r="W212" s="126">
        <f t="shared" si="44"/>
        <v>0</v>
      </c>
      <c r="X212" s="102">
        <f t="shared" si="45"/>
        <v>-1</v>
      </c>
    </row>
    <row r="213" spans="2:24" ht="12.75">
      <c r="B213" s="96" t="s">
        <v>953</v>
      </c>
      <c r="C213" s="97" t="str">
        <f>VLOOKUP(B213,'Balancete Ano'!A$5:E$656,3,0)</f>
        <v>Activos por gastos diferidos</v>
      </c>
      <c r="D213" s="98" t="s">
        <v>1248</v>
      </c>
      <c r="E213" s="98" t="s">
        <v>1253</v>
      </c>
      <c r="F213" s="98" t="s">
        <v>1251</v>
      </c>
      <c r="G213" s="99">
        <f t="shared" si="36"/>
        <v>0</v>
      </c>
      <c r="H213" s="100"/>
      <c r="I213" s="101">
        <f t="shared" si="37"/>
        <v>0</v>
      </c>
      <c r="M213" s="126">
        <f>VLOOKUP(B213,'Balancete ano anterior'!A$5:E$656,4,0)</f>
        <v>0</v>
      </c>
      <c r="N213" s="126">
        <f>VLOOKUP(B213,'Balancete ano anterior'!A$5:E$656,5,0)</f>
        <v>0</v>
      </c>
      <c r="O213" s="126">
        <f t="shared" si="38"/>
        <v>0</v>
      </c>
      <c r="P213" s="126">
        <f>VLOOKUP(B213,'Balancete Ano'!A$5:E$656,4,0)</f>
        <v>0</v>
      </c>
      <c r="Q213" s="126">
        <f>VLOOKUP(B213,'Balancete Ano'!A$5:E$656,5,0)</f>
        <v>0</v>
      </c>
      <c r="R213" s="126">
        <f t="shared" si="39"/>
        <v>0</v>
      </c>
      <c r="S213" s="126">
        <f t="shared" si="40"/>
        <v>0</v>
      </c>
      <c r="T213" s="126">
        <f t="shared" si="41"/>
        <v>0</v>
      </c>
      <c r="U213" s="126">
        <f t="shared" si="42"/>
        <v>0</v>
      </c>
      <c r="V213" s="126">
        <f t="shared" si="43"/>
        <v>0</v>
      </c>
      <c r="W213" s="126">
        <f t="shared" si="44"/>
        <v>0</v>
      </c>
      <c r="X213" s="102">
        <f t="shared" si="45"/>
        <v>-1</v>
      </c>
    </row>
    <row r="214" spans="2:24" ht="12.75">
      <c r="B214" s="96" t="s">
        <v>391</v>
      </c>
      <c r="C214" s="97" t="str">
        <f>VLOOKUP(B214,'Balancete Ano'!A$5:E$656,3,0)</f>
        <v>Animais</v>
      </c>
      <c r="D214" s="98" t="s">
        <v>1248</v>
      </c>
      <c r="E214" s="98" t="s">
        <v>1253</v>
      </c>
      <c r="F214" s="98" t="s">
        <v>1251</v>
      </c>
      <c r="G214" s="99">
        <f t="shared" si="36"/>
        <v>0</v>
      </c>
      <c r="H214" s="100"/>
      <c r="I214" s="101">
        <f t="shared" si="37"/>
        <v>0</v>
      </c>
      <c r="M214" s="126">
        <f>VLOOKUP(B214,'Balancete ano anterior'!A$5:E$656,4,0)</f>
        <v>0</v>
      </c>
      <c r="N214" s="126">
        <f>VLOOKUP(B214,'Balancete ano anterior'!A$5:E$656,5,0)</f>
        <v>0</v>
      </c>
      <c r="O214" s="126">
        <f t="shared" si="38"/>
        <v>0</v>
      </c>
      <c r="P214" s="126">
        <f>VLOOKUP(B214,'Balancete Ano'!A$5:E$656,4,0)</f>
        <v>0</v>
      </c>
      <c r="Q214" s="126">
        <f>VLOOKUP(B214,'Balancete Ano'!A$5:E$656,5,0)</f>
        <v>0</v>
      </c>
      <c r="R214" s="126">
        <f t="shared" si="39"/>
        <v>0</v>
      </c>
      <c r="S214" s="126">
        <f t="shared" si="40"/>
        <v>0</v>
      </c>
      <c r="T214" s="126">
        <f t="shared" si="41"/>
        <v>0</v>
      </c>
      <c r="U214" s="126">
        <f t="shared" si="42"/>
        <v>0</v>
      </c>
      <c r="V214" s="126">
        <f t="shared" si="43"/>
        <v>0</v>
      </c>
      <c r="W214" s="126">
        <f t="shared" si="44"/>
        <v>0</v>
      </c>
      <c r="X214" s="102">
        <f t="shared" si="45"/>
        <v>-1</v>
      </c>
    </row>
    <row r="215" spans="2:24" ht="12.75">
      <c r="B215" s="96" t="s">
        <v>392</v>
      </c>
      <c r="C215" s="97" t="str">
        <f>VLOOKUP(B215,'Balancete Ano'!A$5:E$656,3,0)</f>
        <v>Plantas</v>
      </c>
      <c r="D215" s="98" t="s">
        <v>1248</v>
      </c>
      <c r="E215" s="98" t="s">
        <v>1253</v>
      </c>
      <c r="F215" s="98" t="s">
        <v>1251</v>
      </c>
      <c r="G215" s="99">
        <f t="shared" si="36"/>
        <v>0</v>
      </c>
      <c r="H215" s="100"/>
      <c r="I215" s="101">
        <f t="shared" si="37"/>
        <v>0</v>
      </c>
      <c r="M215" s="126">
        <f>VLOOKUP(B215,'Balancete ano anterior'!A$5:E$656,4,0)</f>
        <v>0</v>
      </c>
      <c r="N215" s="126">
        <f>VLOOKUP(B215,'Balancete ano anterior'!A$5:E$656,5,0)</f>
        <v>0</v>
      </c>
      <c r="O215" s="126">
        <f t="shared" si="38"/>
        <v>0</v>
      </c>
      <c r="P215" s="126">
        <f>VLOOKUP(B215,'Balancete Ano'!A$5:E$656,4,0)</f>
        <v>0</v>
      </c>
      <c r="Q215" s="126">
        <f>VLOOKUP(B215,'Balancete Ano'!A$5:E$656,5,0)</f>
        <v>0</v>
      </c>
      <c r="R215" s="126">
        <f t="shared" si="39"/>
        <v>0</v>
      </c>
      <c r="S215" s="126">
        <f t="shared" si="40"/>
        <v>0</v>
      </c>
      <c r="T215" s="126">
        <f t="shared" si="41"/>
        <v>0</v>
      </c>
      <c r="U215" s="126">
        <f t="shared" si="42"/>
        <v>0</v>
      </c>
      <c r="V215" s="126">
        <f t="shared" si="43"/>
        <v>0</v>
      </c>
      <c r="W215" s="126">
        <f t="shared" si="44"/>
        <v>0</v>
      </c>
      <c r="X215" s="102">
        <f t="shared" si="45"/>
        <v>-1</v>
      </c>
    </row>
    <row r="216" spans="2:24" ht="12.75">
      <c r="B216" s="96" t="s">
        <v>814</v>
      </c>
      <c r="C216" s="97" t="str">
        <f>VLOOKUP(B216,'Balancete Ano'!A$5:E$656,3,0)</f>
        <v>Cobertura de prejuízos</v>
      </c>
      <c r="D216" s="98" t="s">
        <v>1248</v>
      </c>
      <c r="E216" s="98" t="s">
        <v>1253</v>
      </c>
      <c r="F216" s="98" t="s">
        <v>1251</v>
      </c>
      <c r="G216" s="99">
        <f t="shared" si="36"/>
        <v>0</v>
      </c>
      <c r="H216" s="100"/>
      <c r="I216" s="101">
        <f t="shared" si="37"/>
        <v>0</v>
      </c>
      <c r="M216" s="126">
        <f>VLOOKUP(B216,'Balancete ano anterior'!A$5:E$656,4,0)</f>
        <v>0</v>
      </c>
      <c r="N216" s="126">
        <f>VLOOKUP(B216,'Balancete ano anterior'!A$5:E$656,5,0)</f>
        <v>0</v>
      </c>
      <c r="O216" s="126">
        <f t="shared" si="38"/>
        <v>0</v>
      </c>
      <c r="P216" s="126">
        <f>VLOOKUP(B216,'Balancete Ano'!A$5:E$656,4,0)</f>
        <v>0</v>
      </c>
      <c r="Q216" s="126">
        <f>VLOOKUP(B216,'Balancete Ano'!A$5:E$656,5,0)</f>
        <v>0</v>
      </c>
      <c r="R216" s="126">
        <f t="shared" si="39"/>
        <v>0</v>
      </c>
      <c r="S216" s="126">
        <f t="shared" si="40"/>
        <v>0</v>
      </c>
      <c r="T216" s="126">
        <f t="shared" si="41"/>
        <v>0</v>
      </c>
      <c r="U216" s="126">
        <f t="shared" si="42"/>
        <v>0</v>
      </c>
      <c r="V216" s="126">
        <f t="shared" si="43"/>
        <v>0</v>
      </c>
      <c r="W216" s="126">
        <f t="shared" si="44"/>
        <v>0</v>
      </c>
      <c r="X216" s="102">
        <f t="shared" si="45"/>
        <v>-1</v>
      </c>
    </row>
    <row r="217" spans="2:24" ht="12.75">
      <c r="B217" s="96" t="s">
        <v>820</v>
      </c>
      <c r="C217" s="97" t="str">
        <f>VLOOKUP(B217,'Balancete Ano'!A$5:E$656,3,0)</f>
        <v>Outros gastos e perdas</v>
      </c>
      <c r="D217" s="98" t="s">
        <v>1248</v>
      </c>
      <c r="E217" s="98" t="s">
        <v>1253</v>
      </c>
      <c r="F217" s="98" t="s">
        <v>1251</v>
      </c>
      <c r="G217" s="99">
        <f t="shared" si="36"/>
        <v>0</v>
      </c>
      <c r="H217" s="100"/>
      <c r="I217" s="101">
        <f t="shared" si="37"/>
        <v>0</v>
      </c>
      <c r="M217" s="126">
        <f>VLOOKUP(B217,'Balancete ano anterior'!A$5:E$656,4,0)</f>
        <v>0</v>
      </c>
      <c r="N217" s="126">
        <f>VLOOKUP(B217,'Balancete ano anterior'!A$5:E$656,5,0)</f>
        <v>0</v>
      </c>
      <c r="O217" s="126">
        <f t="shared" si="38"/>
        <v>0</v>
      </c>
      <c r="P217" s="126">
        <f>VLOOKUP(B217,'Balancete Ano'!A$5:E$656,4,0)</f>
        <v>0</v>
      </c>
      <c r="Q217" s="126">
        <f>VLOOKUP(B217,'Balancete Ano'!A$5:E$656,5,0)</f>
        <v>0</v>
      </c>
      <c r="R217" s="126">
        <f t="shared" si="39"/>
        <v>0</v>
      </c>
      <c r="S217" s="126">
        <f t="shared" si="40"/>
        <v>0</v>
      </c>
      <c r="T217" s="126">
        <f t="shared" si="41"/>
        <v>0</v>
      </c>
      <c r="U217" s="126">
        <f t="shared" si="42"/>
        <v>0</v>
      </c>
      <c r="V217" s="126">
        <f t="shared" si="43"/>
        <v>0</v>
      </c>
      <c r="W217" s="126">
        <f t="shared" si="44"/>
        <v>0</v>
      </c>
      <c r="X217" s="102">
        <f t="shared" si="45"/>
        <v>-1</v>
      </c>
    </row>
    <row r="218" spans="2:24" ht="12.75">
      <c r="B218" s="114">
        <v>42</v>
      </c>
      <c r="C218" s="114" t="str">
        <f>VLOOKUP(B218,EXTRA!$B$10:$D$49,2,0)</f>
        <v>Alienação em propriedade de investimento – Valor de Aquisição</v>
      </c>
      <c r="D218" s="98"/>
      <c r="E218" s="98" t="s">
        <v>1252</v>
      </c>
      <c r="F218" s="98"/>
      <c r="G218" s="131">
        <f>VLOOKUP(B218,EXTRA!$B$10:$D$49,3,0)*X218</f>
        <v>0</v>
      </c>
      <c r="H218" s="100"/>
      <c r="I218" s="101">
        <f t="shared" si="37"/>
        <v>0</v>
      </c>
      <c r="M218" s="126" t="e">
        <f>VLOOKUP(B218,'Balancete ano anterior'!A$5:E$656,4,0)</f>
        <v>#N/A</v>
      </c>
      <c r="N218" s="126" t="e">
        <f>VLOOKUP(B218,'Balancete ano anterior'!A$5:E$656,5,0)</f>
        <v>#N/A</v>
      </c>
      <c r="O218" s="126" t="e">
        <f t="shared" si="38"/>
        <v>#N/A</v>
      </c>
      <c r="P218" s="126" t="e">
        <f>VLOOKUP(B218,'Balancete Ano'!A$5:E$656,4,0)</f>
        <v>#N/A</v>
      </c>
      <c r="Q218" s="126" t="e">
        <f>VLOOKUP(B218,'Balancete Ano'!A$5:E$656,5,0)</f>
        <v>#N/A</v>
      </c>
      <c r="R218" s="126" t="e">
        <f t="shared" si="39"/>
        <v>#N/A</v>
      </c>
      <c r="S218" s="126" t="e">
        <f t="shared" si="40"/>
        <v>#N/A</v>
      </c>
      <c r="T218" s="126">
        <f t="shared" si="41"/>
        <v>0</v>
      </c>
      <c r="U218" s="126">
        <f t="shared" si="42"/>
        <v>0</v>
      </c>
      <c r="V218" s="126">
        <f t="shared" si="43"/>
        <v>0</v>
      </c>
      <c r="W218" s="126">
        <f t="shared" si="44"/>
        <v>0</v>
      </c>
      <c r="X218" s="102">
        <f t="shared" si="45"/>
        <v>1</v>
      </c>
    </row>
    <row r="219" spans="2:24" ht="12.75">
      <c r="B219" s="114">
        <v>451</v>
      </c>
      <c r="C219" s="114" t="str">
        <f>VLOOKUP(B219,EXTRA!$B$10:$D$49,2,0)</f>
        <v>Alienação de Investimentos financeiros em curso  – Valor de Aquisição</v>
      </c>
      <c r="D219" s="98"/>
      <c r="E219" s="98" t="s">
        <v>1252</v>
      </c>
      <c r="F219" s="98"/>
      <c r="G219" s="131">
        <f>VLOOKUP(B219,EXTRA!$B$10:$D$49,3,0)*X219</f>
        <v>0</v>
      </c>
      <c r="H219" s="100"/>
      <c r="I219" s="101">
        <f t="shared" si="37"/>
        <v>0</v>
      </c>
      <c r="M219" s="126" t="e">
        <f>VLOOKUP(B219,'Balancete ano anterior'!A$5:E$656,4,0)</f>
        <v>#N/A</v>
      </c>
      <c r="N219" s="126" t="e">
        <f>VLOOKUP(B219,'Balancete ano anterior'!A$5:E$656,5,0)</f>
        <v>#N/A</v>
      </c>
      <c r="O219" s="126" t="e">
        <f t="shared" si="38"/>
        <v>#N/A</v>
      </c>
      <c r="P219" s="126" t="e">
        <f>VLOOKUP(B219,'Balancete Ano'!A$5:E$656,4,0)</f>
        <v>#N/A</v>
      </c>
      <c r="Q219" s="126" t="e">
        <f>VLOOKUP(B219,'Balancete Ano'!A$5:E$656,5,0)</f>
        <v>#N/A</v>
      </c>
      <c r="R219" s="126" t="e">
        <f t="shared" si="39"/>
        <v>#N/A</v>
      </c>
      <c r="S219" s="126" t="e">
        <f t="shared" si="40"/>
        <v>#N/A</v>
      </c>
      <c r="T219" s="126">
        <f t="shared" si="41"/>
        <v>0</v>
      </c>
      <c r="U219" s="126">
        <f t="shared" si="42"/>
        <v>0</v>
      </c>
      <c r="V219" s="126">
        <f t="shared" si="43"/>
        <v>0</v>
      </c>
      <c r="W219" s="126">
        <f t="shared" si="44"/>
        <v>0</v>
      </c>
      <c r="X219" s="102">
        <f t="shared" si="45"/>
        <v>1</v>
      </c>
    </row>
    <row r="220" spans="2:24" ht="12.75">
      <c r="B220" s="114">
        <v>452</v>
      </c>
      <c r="C220" s="114" t="str">
        <f>VLOOKUP(B220,EXTRA!$B$10:$D$49,2,0)</f>
        <v>Alienação de propriedades de Investimentos em curso  – Valor de Aquisição</v>
      </c>
      <c r="D220" s="98"/>
      <c r="E220" s="98" t="s">
        <v>1252</v>
      </c>
      <c r="F220" s="98"/>
      <c r="G220" s="131">
        <f>VLOOKUP(B220,EXTRA!$B$10:$D$49,3,0)*X220</f>
        <v>0</v>
      </c>
      <c r="H220" s="100"/>
      <c r="I220" s="101">
        <f t="shared" si="37"/>
        <v>0</v>
      </c>
      <c r="M220" s="126" t="e">
        <f>VLOOKUP(B220,'Balancete ano anterior'!A$5:E$656,4,0)</f>
        <v>#N/A</v>
      </c>
      <c r="N220" s="126" t="e">
        <f>VLOOKUP(B220,'Balancete ano anterior'!A$5:E$656,5,0)</f>
        <v>#N/A</v>
      </c>
      <c r="O220" s="126" t="e">
        <f t="shared" si="38"/>
        <v>#N/A</v>
      </c>
      <c r="P220" s="126" t="e">
        <f>VLOOKUP(B220,'Balancete Ano'!A$5:E$656,4,0)</f>
        <v>#N/A</v>
      </c>
      <c r="Q220" s="126" t="e">
        <f>VLOOKUP(B220,'Balancete Ano'!A$5:E$656,5,0)</f>
        <v>#N/A</v>
      </c>
      <c r="R220" s="126" t="e">
        <f t="shared" si="39"/>
        <v>#N/A</v>
      </c>
      <c r="S220" s="126" t="e">
        <f t="shared" si="40"/>
        <v>#N/A</v>
      </c>
      <c r="T220" s="126">
        <f t="shared" si="41"/>
        <v>0</v>
      </c>
      <c r="U220" s="126">
        <f t="shared" si="42"/>
        <v>0</v>
      </c>
      <c r="V220" s="126">
        <f t="shared" si="43"/>
        <v>0</v>
      </c>
      <c r="W220" s="126">
        <f t="shared" si="44"/>
        <v>0</v>
      </c>
      <c r="X220" s="102">
        <f t="shared" si="45"/>
        <v>1</v>
      </c>
    </row>
    <row r="221" spans="2:24" ht="12.75">
      <c r="B221" s="114">
        <v>453</v>
      </c>
      <c r="C221" s="114" t="str">
        <f>VLOOKUP(B221,EXTRA!$B$10:$D$49,2,0)</f>
        <v>Alienação de activos fixos tangíveis em curso  – Valor de Aquisição</v>
      </c>
      <c r="D221" s="98"/>
      <c r="E221" s="98" t="s">
        <v>1252</v>
      </c>
      <c r="F221" s="98"/>
      <c r="G221" s="131">
        <f>VLOOKUP(B221,EXTRA!$B$10:$D$49,3,0)*X221</f>
        <v>0</v>
      </c>
      <c r="H221" s="100"/>
      <c r="I221" s="101">
        <f t="shared" si="37"/>
        <v>0</v>
      </c>
      <c r="M221" s="126" t="e">
        <f>VLOOKUP(B221,'Balancete ano anterior'!A$5:E$656,4,0)</f>
        <v>#N/A</v>
      </c>
      <c r="N221" s="126" t="e">
        <f>VLOOKUP(B221,'Balancete ano anterior'!A$5:E$656,5,0)</f>
        <v>#N/A</v>
      </c>
      <c r="O221" s="126" t="e">
        <f t="shared" si="38"/>
        <v>#N/A</v>
      </c>
      <c r="P221" s="126" t="e">
        <f>VLOOKUP(B221,'Balancete Ano'!A$5:E$656,4,0)</f>
        <v>#N/A</v>
      </c>
      <c r="Q221" s="126" t="e">
        <f>VLOOKUP(B221,'Balancete Ano'!A$5:E$656,5,0)</f>
        <v>#N/A</v>
      </c>
      <c r="R221" s="126" t="e">
        <f t="shared" si="39"/>
        <v>#N/A</v>
      </c>
      <c r="S221" s="126" t="e">
        <f t="shared" si="40"/>
        <v>#N/A</v>
      </c>
      <c r="T221" s="126">
        <f t="shared" si="41"/>
        <v>0</v>
      </c>
      <c r="U221" s="126">
        <f t="shared" si="42"/>
        <v>0</v>
      </c>
      <c r="V221" s="126">
        <f t="shared" si="43"/>
        <v>0</v>
      </c>
      <c r="W221" s="126">
        <f t="shared" si="44"/>
        <v>0</v>
      </c>
      <c r="X221" s="102">
        <f t="shared" si="45"/>
        <v>1</v>
      </c>
    </row>
    <row r="222" spans="2:24" ht="12.75">
      <c r="B222" s="114">
        <v>454</v>
      </c>
      <c r="C222" s="114" t="str">
        <f>VLOOKUP(B222,EXTRA!$B$10:$D$49,2,0)</f>
        <v>Alienação de activos intangíveis em curso  – Valor de Aquisição</v>
      </c>
      <c r="D222" s="98"/>
      <c r="E222" s="98" t="s">
        <v>1252</v>
      </c>
      <c r="F222" s="98"/>
      <c r="G222" s="131">
        <f>VLOOKUP(B222,EXTRA!$B$10:$D$49,3,0)*X222</f>
        <v>0</v>
      </c>
      <c r="H222" s="100"/>
      <c r="I222" s="101">
        <f t="shared" si="37"/>
        <v>0</v>
      </c>
      <c r="M222" s="126" t="e">
        <f>VLOOKUP(B222,'Balancete ano anterior'!A$5:E$656,4,0)</f>
        <v>#N/A</v>
      </c>
      <c r="N222" s="126" t="e">
        <f>VLOOKUP(B222,'Balancete ano anterior'!A$5:E$656,5,0)</f>
        <v>#N/A</v>
      </c>
      <c r="O222" s="126" t="e">
        <f t="shared" si="38"/>
        <v>#N/A</v>
      </c>
      <c r="P222" s="126" t="e">
        <f>VLOOKUP(B222,'Balancete Ano'!A$5:E$656,4,0)</f>
        <v>#N/A</v>
      </c>
      <c r="Q222" s="126" t="e">
        <f>VLOOKUP(B222,'Balancete Ano'!A$5:E$656,5,0)</f>
        <v>#N/A</v>
      </c>
      <c r="R222" s="126" t="e">
        <f t="shared" si="39"/>
        <v>#N/A</v>
      </c>
      <c r="S222" s="126" t="e">
        <f t="shared" si="40"/>
        <v>#N/A</v>
      </c>
      <c r="T222" s="126">
        <f t="shared" si="41"/>
        <v>0</v>
      </c>
      <c r="U222" s="126">
        <f t="shared" si="42"/>
        <v>0</v>
      </c>
      <c r="V222" s="126">
        <f t="shared" si="43"/>
        <v>0</v>
      </c>
      <c r="W222" s="126">
        <f t="shared" si="44"/>
        <v>0</v>
      </c>
      <c r="X222" s="102">
        <f t="shared" si="45"/>
        <v>1</v>
      </c>
    </row>
    <row r="223" spans="2:24" ht="12.75">
      <c r="B223" s="114">
        <v>372</v>
      </c>
      <c r="C223" s="114" t="str">
        <f>VLOOKUP(B223,EXTRA!$B$10:$D$49,2,0)</f>
        <v>Alienação de activos biológicos – Valor de Aquisição</v>
      </c>
      <c r="D223" s="98"/>
      <c r="E223" s="98" t="s">
        <v>1252</v>
      </c>
      <c r="F223" s="98"/>
      <c r="G223" s="131">
        <f>VLOOKUP(B223,EXTRA!$B$10:$D$49,3,0)*X223</f>
        <v>0</v>
      </c>
      <c r="H223" s="100"/>
      <c r="I223" s="101">
        <f t="shared" si="37"/>
        <v>0</v>
      </c>
      <c r="M223" s="126" t="e">
        <f>VLOOKUP(B223,'Balancete ano anterior'!A$5:E$656,4,0)</f>
        <v>#N/A</v>
      </c>
      <c r="N223" s="126" t="e">
        <f>VLOOKUP(B223,'Balancete ano anterior'!A$5:E$656,5,0)</f>
        <v>#N/A</v>
      </c>
      <c r="O223" s="126" t="e">
        <f t="shared" si="38"/>
        <v>#N/A</v>
      </c>
      <c r="P223" s="126" t="e">
        <f>VLOOKUP(B223,'Balancete Ano'!A$5:E$656,4,0)</f>
        <v>#N/A</v>
      </c>
      <c r="Q223" s="126" t="e">
        <f>VLOOKUP(B223,'Balancete Ano'!A$5:E$656,5,0)</f>
        <v>#N/A</v>
      </c>
      <c r="R223" s="126" t="e">
        <f t="shared" si="39"/>
        <v>#N/A</v>
      </c>
      <c r="S223" s="126" t="e">
        <f t="shared" si="40"/>
        <v>#N/A</v>
      </c>
      <c r="T223" s="126">
        <f t="shared" si="41"/>
        <v>0</v>
      </c>
      <c r="U223" s="126">
        <f t="shared" si="42"/>
        <v>0</v>
      </c>
      <c r="V223" s="126">
        <f t="shared" si="43"/>
        <v>0</v>
      </c>
      <c r="W223" s="126">
        <f t="shared" si="44"/>
        <v>0</v>
      </c>
      <c r="X223" s="102">
        <f t="shared" si="45"/>
        <v>1</v>
      </c>
    </row>
    <row r="224" spans="2:24" ht="12.75">
      <c r="B224" s="96" t="s">
        <v>571</v>
      </c>
      <c r="C224" s="97" t="str">
        <f>VLOOKUP(B224,'Balancete Ano'!A$5:E$656,3,0)</f>
        <v>Adiantamentos por conta de propriedade de investimento</v>
      </c>
      <c r="D224" s="98" t="s">
        <v>1248</v>
      </c>
      <c r="E224" s="98" t="s">
        <v>1253</v>
      </c>
      <c r="F224" s="98" t="s">
        <v>1249</v>
      </c>
      <c r="G224" s="99">
        <f>W224</f>
        <v>0</v>
      </c>
      <c r="H224" s="100"/>
      <c r="I224" s="101">
        <f t="shared" si="37"/>
        <v>0</v>
      </c>
      <c r="M224" s="126">
        <f>VLOOKUP(B224,'Balancete ano anterior'!A$5:E$656,4,0)</f>
        <v>0</v>
      </c>
      <c r="N224" s="126">
        <f>VLOOKUP(B224,'Balancete ano anterior'!A$5:E$656,5,0)</f>
        <v>0</v>
      </c>
      <c r="O224" s="126">
        <f t="shared" si="38"/>
        <v>0</v>
      </c>
      <c r="P224" s="126">
        <f>VLOOKUP(B224,'Balancete Ano'!A$5:E$656,4,0)</f>
        <v>0</v>
      </c>
      <c r="Q224" s="126">
        <f>VLOOKUP(B224,'Balancete Ano'!A$5:E$656,5,0)</f>
        <v>0</v>
      </c>
      <c r="R224" s="126">
        <f t="shared" si="39"/>
        <v>0</v>
      </c>
      <c r="S224" s="126">
        <f t="shared" si="40"/>
        <v>0</v>
      </c>
      <c r="T224" s="126">
        <f t="shared" si="41"/>
        <v>0</v>
      </c>
      <c r="U224" s="126">
        <f t="shared" si="42"/>
        <v>0</v>
      </c>
      <c r="V224" s="126">
        <f t="shared" si="43"/>
        <v>0</v>
      </c>
      <c r="W224" s="126">
        <f t="shared" si="44"/>
        <v>0</v>
      </c>
      <c r="X224" s="102">
        <f t="shared" si="45"/>
        <v>-1</v>
      </c>
    </row>
    <row r="225" spans="2:24" ht="12.75">
      <c r="B225" s="96"/>
      <c r="C225" s="115"/>
      <c r="D225" s="98"/>
      <c r="E225" s="98"/>
      <c r="F225" s="98"/>
      <c r="G225" s="99"/>
      <c r="H225" s="109"/>
      <c r="I225" s="101">
        <f t="shared" si="37"/>
        <v>0</v>
      </c>
      <c r="M225" s="126" t="e">
        <f>VLOOKUP(B225,'Balancete ano anterior'!A$5:E$656,4,0)</f>
        <v>#N/A</v>
      </c>
      <c r="N225" s="126" t="e">
        <f>VLOOKUP(B225,'Balancete ano anterior'!A$5:E$656,5,0)</f>
        <v>#N/A</v>
      </c>
      <c r="O225" s="126" t="e">
        <f t="shared" si="38"/>
        <v>#N/A</v>
      </c>
      <c r="P225" s="126" t="e">
        <f>VLOOKUP(B225,'Balancete Ano'!A$5:E$656,4,0)</f>
        <v>#N/A</v>
      </c>
      <c r="Q225" s="126" t="e">
        <f>VLOOKUP(B225,'Balancete Ano'!A$5:E$656,5,0)</f>
        <v>#N/A</v>
      </c>
      <c r="R225" s="126" t="e">
        <f t="shared" si="39"/>
        <v>#N/A</v>
      </c>
      <c r="S225" s="126" t="e">
        <f t="shared" si="40"/>
        <v>#N/A</v>
      </c>
      <c r="T225" s="126">
        <f t="shared" si="41"/>
        <v>0</v>
      </c>
      <c r="U225" s="126">
        <f t="shared" si="42"/>
        <v>0</v>
      </c>
      <c r="V225" s="126">
        <f t="shared" si="43"/>
        <v>0</v>
      </c>
      <c r="W225" s="126">
        <f t="shared" si="44"/>
        <v>0</v>
      </c>
      <c r="X225" s="102">
        <f t="shared" si="45"/>
        <v>1</v>
      </c>
    </row>
    <row r="226" spans="2:24" ht="12.75">
      <c r="B226" s="128"/>
      <c r="C226" s="54"/>
      <c r="D226" s="54"/>
      <c r="E226" s="54"/>
      <c r="F226" s="54"/>
      <c r="G226" s="111"/>
      <c r="H226" s="112" t="s">
        <v>1254</v>
      </c>
      <c r="I226" s="117">
        <f>SUM(I201:I225)</f>
        <v>0</v>
      </c>
      <c r="M226" s="126" t="e">
        <f>VLOOKUP(B226,'Balancete ano anterior'!A$5:E$656,4,0)</f>
        <v>#N/A</v>
      </c>
      <c r="N226" s="126" t="e">
        <f>VLOOKUP(B226,'Balancete ano anterior'!A$5:E$656,5,0)</f>
        <v>#N/A</v>
      </c>
      <c r="O226" s="126" t="e">
        <f t="shared" si="38"/>
        <v>#N/A</v>
      </c>
      <c r="P226" s="126" t="e">
        <f>VLOOKUP(B226,'Balancete Ano'!A$5:E$656,4,0)</f>
        <v>#N/A</v>
      </c>
      <c r="Q226" s="126" t="e">
        <f>VLOOKUP(B226,'Balancete Ano'!A$5:E$656,5,0)</f>
        <v>#N/A</v>
      </c>
      <c r="R226" s="126" t="e">
        <f t="shared" si="39"/>
        <v>#N/A</v>
      </c>
      <c r="S226" s="126" t="e">
        <f t="shared" si="40"/>
        <v>#N/A</v>
      </c>
      <c r="T226" s="126">
        <f t="shared" si="41"/>
        <v>0</v>
      </c>
      <c r="U226" s="126">
        <f t="shared" si="42"/>
        <v>0</v>
      </c>
      <c r="V226" s="126">
        <f t="shared" si="43"/>
        <v>0</v>
      </c>
      <c r="W226" s="126">
        <f t="shared" si="44"/>
        <v>0</v>
      </c>
      <c r="X226" s="102">
        <f t="shared" si="45"/>
        <v>1</v>
      </c>
    </row>
    <row r="227" spans="2:24" ht="12.75">
      <c r="B227" s="119"/>
      <c r="G227" s="28"/>
      <c r="H227" s="28"/>
      <c r="I227" s="28"/>
      <c r="M227" s="126" t="e">
        <f>VLOOKUP(B227,'Balancete ano anterior'!A$5:E$656,4,0)</f>
        <v>#N/A</v>
      </c>
      <c r="N227" s="126" t="e">
        <f>VLOOKUP(B227,'Balancete ano anterior'!A$5:E$656,5,0)</f>
        <v>#N/A</v>
      </c>
      <c r="O227" s="126" t="e">
        <f t="shared" si="38"/>
        <v>#N/A</v>
      </c>
      <c r="P227" s="126" t="e">
        <f>VLOOKUP(B227,'Balancete Ano'!A$5:E$656,4,0)</f>
        <v>#N/A</v>
      </c>
      <c r="Q227" s="126" t="e">
        <f>VLOOKUP(B227,'Balancete Ano'!A$5:E$656,5,0)</f>
        <v>#N/A</v>
      </c>
      <c r="R227" s="126" t="e">
        <f t="shared" si="39"/>
        <v>#N/A</v>
      </c>
      <c r="S227" s="126" t="e">
        <f t="shared" si="40"/>
        <v>#N/A</v>
      </c>
      <c r="T227" s="126">
        <f t="shared" si="41"/>
        <v>0</v>
      </c>
      <c r="U227" s="126">
        <f t="shared" si="42"/>
        <v>0</v>
      </c>
      <c r="V227" s="126">
        <f t="shared" si="43"/>
        <v>0</v>
      </c>
      <c r="W227" s="126">
        <f t="shared" si="44"/>
        <v>0</v>
      </c>
      <c r="X227" s="102">
        <f t="shared" si="45"/>
        <v>1</v>
      </c>
    </row>
    <row r="228" spans="2:24" ht="12.75">
      <c r="B228" s="119"/>
      <c r="G228" s="28"/>
      <c r="H228" s="28"/>
      <c r="I228" s="28"/>
      <c r="M228" s="126" t="e">
        <f>VLOOKUP(B228,'Balancete ano anterior'!A$5:E$656,4,0)</f>
        <v>#N/A</v>
      </c>
      <c r="N228" s="126" t="e">
        <f>VLOOKUP(B228,'Balancete ano anterior'!A$5:E$656,5,0)</f>
        <v>#N/A</v>
      </c>
      <c r="O228" s="126" t="e">
        <f t="shared" si="38"/>
        <v>#N/A</v>
      </c>
      <c r="P228" s="126" t="e">
        <f>VLOOKUP(B228,'Balancete Ano'!A$5:E$656,4,0)</f>
        <v>#N/A</v>
      </c>
      <c r="Q228" s="126" t="e">
        <f>VLOOKUP(B228,'Balancete Ano'!A$5:E$656,5,0)</f>
        <v>#N/A</v>
      </c>
      <c r="R228" s="126" t="e">
        <f t="shared" si="39"/>
        <v>#N/A</v>
      </c>
      <c r="S228" s="126" t="e">
        <f t="shared" si="40"/>
        <v>#N/A</v>
      </c>
      <c r="T228" s="126">
        <f t="shared" si="41"/>
        <v>0</v>
      </c>
      <c r="U228" s="126">
        <f t="shared" si="42"/>
        <v>0</v>
      </c>
      <c r="V228" s="126">
        <f t="shared" si="43"/>
        <v>0</v>
      </c>
      <c r="W228" s="126">
        <f t="shared" si="44"/>
        <v>0</v>
      </c>
      <c r="X228" s="102">
        <f t="shared" si="45"/>
        <v>1</v>
      </c>
    </row>
    <row r="229" spans="2:24" ht="12.75">
      <c r="B229" s="119"/>
      <c r="G229" s="28"/>
      <c r="H229" s="28"/>
      <c r="I229" s="28"/>
      <c r="M229" s="126" t="e">
        <f>VLOOKUP(B229,'Balancete ano anterior'!A$5:E$656,4,0)</f>
        <v>#N/A</v>
      </c>
      <c r="N229" s="126" t="e">
        <f>VLOOKUP(B229,'Balancete ano anterior'!A$5:E$656,5,0)</f>
        <v>#N/A</v>
      </c>
      <c r="O229" s="126" t="e">
        <f t="shared" si="38"/>
        <v>#N/A</v>
      </c>
      <c r="P229" s="126" t="e">
        <f>VLOOKUP(B229,'Balancete Ano'!A$5:E$656,4,0)</f>
        <v>#N/A</v>
      </c>
      <c r="Q229" s="126" t="e">
        <f>VLOOKUP(B229,'Balancete Ano'!A$5:E$656,5,0)</f>
        <v>#N/A</v>
      </c>
      <c r="R229" s="126" t="e">
        <f t="shared" si="39"/>
        <v>#N/A</v>
      </c>
      <c r="S229" s="126" t="e">
        <f t="shared" si="40"/>
        <v>#N/A</v>
      </c>
      <c r="T229" s="126">
        <f t="shared" si="41"/>
        <v>0</v>
      </c>
      <c r="U229" s="126">
        <f t="shared" si="42"/>
        <v>0</v>
      </c>
      <c r="V229" s="126">
        <f t="shared" si="43"/>
        <v>0</v>
      </c>
      <c r="W229" s="126">
        <f t="shared" si="44"/>
        <v>0</v>
      </c>
      <c r="X229" s="102">
        <f t="shared" si="45"/>
        <v>1</v>
      </c>
    </row>
    <row r="230" spans="2:24" ht="12.75"/>
    <row r="231" spans="2:24" ht="12.75"/>
    <row r="232" spans="2:24" ht="12.75"/>
    <row r="233" spans="2:24" ht="12.75" customHeight="1"/>
    <row r="234" spans="2:24" ht="12.75"/>
    <row r="235" spans="2:24" ht="12.75"/>
    <row r="236" spans="2:24" ht="12.75"/>
    <row r="237" spans="2:24" ht="12.75"/>
    <row r="238" spans="2:24" ht="12.75"/>
    <row r="239" spans="2:24" ht="12.75"/>
    <row r="240" spans="2:24" ht="12.75"/>
  </sheetData>
  <sheetProtection password="DED7" sheet="1" objects="1" scenarios="1" formatColumns="0" formatRows="0"/>
  <mergeCells count="15">
    <mergeCell ref="B42:F42"/>
    <mergeCell ref="B154:F154"/>
    <mergeCell ref="B179:F179"/>
    <mergeCell ref="B197:F197"/>
    <mergeCell ref="B57:F57"/>
    <mergeCell ref="B90:F90"/>
    <mergeCell ref="B98:F98"/>
    <mergeCell ref="B113:F113"/>
    <mergeCell ref="B126:F126"/>
    <mergeCell ref="B128:F128"/>
    <mergeCell ref="B9:F9"/>
    <mergeCell ref="B11:F11"/>
    <mergeCell ref="M12:O12"/>
    <mergeCell ref="P12:R12"/>
    <mergeCell ref="B27:F27"/>
  </mergeCells>
  <dataValidations count="3">
    <dataValidation type="list" errorStyle="warning" operator="equal" allowBlank="1" showErrorMessage="1" sqref="D15:D24 D31:D39 D46:D52 D61:D86 D94:D95 D102:D110 D117:D118 D132:D151 D158:D176 D183:D192 D201:D225">
      <formula1>"SD,SC,SL,"</formula1>
      <formula2>0</formula2>
    </dataValidation>
    <dataValidation type="list" operator="equal" allowBlank="1" sqref="E15:E24 E31:E39 E46:E52 E61:E86 E94:E95 E102:E110 E117:E118 E132:E151 E158:E176 E183:E192 E201:E225">
      <formula1>"+,-,"</formula1>
      <formula2>0</formula2>
    </dataValidation>
    <dataValidation type="list" operator="equal" allowBlank="1" sqref="F15:F24 F31:F39 F46:F52 F61:F86 F94:F95 F102:F110 F117:F118 F132:F151 F158:F176 F183:F192 F201:F225">
      <formula1>"I,F,V,"</formula1>
      <formula2>0</formula2>
    </dataValidation>
  </dataValidations>
  <pageMargins left="0.78740157480314965" right="0.78740157480314965" top="0.9055118110236221" bottom="0.79" header="0.78740157480314965" footer="0.28000000000000003"/>
  <pageSetup paperSize="9" scale="63" orientation="portrait" useFirstPageNumber="1" horizontalDpi="300" verticalDpi="300" r:id="rId1"/>
  <headerFooter alignWithMargins="0">
    <oddFooter xml:space="preserve">&amp;R&amp;"Times New Roman,Normal"&amp;8PROCESSADO POR: JORGE, VICTOR, NETO, FERNANDES &amp;&amp; ASSOCIADOS, SROC
</oddFooter>
  </headerFooter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olha11">
    <pageSetUpPr fitToPage="1"/>
  </sheetPr>
  <dimension ref="A1:E117"/>
  <sheetViews>
    <sheetView showGridLines="0" showRowColHeaders="0" workbookViewId="0">
      <pane ySplit="2" topLeftCell="A3" activePane="bottomLeft" state="frozen"/>
      <selection pane="bottomLeft" activeCell="A8" sqref="A8"/>
    </sheetView>
  </sheetViews>
  <sheetFormatPr defaultColWidth="9" defaultRowHeight="12.75"/>
  <cols>
    <col min="1" max="1" width="69" style="27" customWidth="1"/>
    <col min="2" max="2" width="14.28515625" style="27" customWidth="1"/>
    <col min="3" max="3" width="31.7109375" style="34" customWidth="1"/>
    <col min="4" max="4" width="43.42578125" style="27" customWidth="1"/>
    <col min="5" max="5" width="43.42578125" style="27" hidden="1" customWidth="1"/>
    <col min="6" max="6" width="20.7109375" style="27" customWidth="1"/>
    <col min="7" max="7" width="19.85546875" style="27" customWidth="1"/>
    <col min="8" max="8" width="16.28515625" style="27" customWidth="1"/>
    <col min="9" max="9" width="9" style="27"/>
    <col min="10" max="10" width="9.140625" style="27" customWidth="1"/>
    <col min="11" max="14" width="9" style="27"/>
    <col min="15" max="15" width="13" style="27" customWidth="1"/>
    <col min="16" max="16" width="12" style="27" customWidth="1"/>
    <col min="17" max="17" width="9.28515625" style="27" customWidth="1"/>
    <col min="18" max="16384" width="9" style="27"/>
  </cols>
  <sheetData>
    <row r="1" spans="1:5" ht="23.1" customHeight="1">
      <c r="A1" s="142" t="str">
        <f>"Entidade: " &amp;Índice!D3</f>
        <v>Entidade: Empresa ABC, Lda.</v>
      </c>
    </row>
    <row r="2" spans="1:5" ht="35.1" customHeight="1">
      <c r="A2" s="143" t="s">
        <v>1267</v>
      </c>
      <c r="B2" s="31"/>
    </row>
    <row r="4" spans="1:5" ht="19.5">
      <c r="A4" s="144" t="s">
        <v>1268</v>
      </c>
    </row>
    <row r="5" spans="1:5">
      <c r="A5" s="27" t="s">
        <v>1269</v>
      </c>
      <c r="B5" s="27">
        <f>'Balancete Ano'!C2</f>
        <v>2014</v>
      </c>
      <c r="C5" s="34" t="str">
        <f>IF(E5=0,"Saldado","Diferença de "&amp;E5)</f>
        <v>Saldado</v>
      </c>
      <c r="E5" s="27">
        <f>Balanço!E34-Balanço!E74</f>
        <v>0</v>
      </c>
    </row>
    <row r="6" spans="1:5">
      <c r="A6" s="27" t="s">
        <v>1269</v>
      </c>
      <c r="B6" s="27">
        <f>'Balancete ano anterior'!C2</f>
        <v>2013</v>
      </c>
      <c r="C6" s="34" t="str">
        <f>IF(E6=0,"Saldado","Diferença de "&amp;E6)</f>
        <v>Saldado</v>
      </c>
      <c r="E6" s="27">
        <f>Balanço!F34-Balanço!F74</f>
        <v>0</v>
      </c>
    </row>
    <row r="7" spans="1:5">
      <c r="A7"/>
      <c r="B7"/>
      <c r="C7"/>
      <c r="D7"/>
      <c r="E7" s="27">
        <f>Balanço!G34-Balanço!G74</f>
        <v>0</v>
      </c>
    </row>
    <row r="11" spans="1:5" ht="19.5">
      <c r="A11" s="144" t="s">
        <v>1270</v>
      </c>
      <c r="B11" s="27">
        <f>'Balancete Ano'!C2</f>
        <v>2014</v>
      </c>
      <c r="C11" s="34" t="str">
        <f>IF('Fluxos de Caixa'!C53=0,"Correcto","Diferença de "&amp;'Fluxos de Caixa'!C53)</f>
        <v>Correcto</v>
      </c>
      <c r="E11" s="27">
        <v>0</v>
      </c>
    </row>
    <row r="12" spans="1:5">
      <c r="B12" s="27">
        <f>'Balancete ano anterior'!C2</f>
        <v>2013</v>
      </c>
      <c r="C12" s="34" t="str">
        <f>IF('Fluxos de Caixa'!D53=0,"Correcto","Diferença de "&amp;'Fluxos de Caixa'!D53)</f>
        <v>Correcto</v>
      </c>
    </row>
    <row r="16" spans="1:5" ht="19.5">
      <c r="A16" s="144" t="s">
        <v>1271</v>
      </c>
    </row>
    <row r="18" spans="1:3">
      <c r="A18" s="32" t="s">
        <v>290</v>
      </c>
    </row>
    <row r="19" spans="1:3">
      <c r="A19" s="27" t="s">
        <v>1272</v>
      </c>
      <c r="B19" s="28">
        <f>'Balancete Ano'!F156-'Balancete ano anterior'!F156</f>
        <v>0</v>
      </c>
      <c r="C19" s="34" t="s">
        <v>1273</v>
      </c>
    </row>
    <row r="20" spans="1:3">
      <c r="A20" s="27" t="s">
        <v>1274</v>
      </c>
      <c r="B20" s="28">
        <f>'Balancete Ano'!F437</f>
        <v>0</v>
      </c>
    </row>
    <row r="21" spans="1:3">
      <c r="A21" s="27" t="s">
        <v>1275</v>
      </c>
      <c r="B21" s="28">
        <f>'Balancete Ano'!F581</f>
        <v>0</v>
      </c>
    </row>
    <row r="22" spans="1:3">
      <c r="B22" s="145">
        <f>SUM(B19:B21)</f>
        <v>0</v>
      </c>
    </row>
    <row r="23" spans="1:3">
      <c r="B23" s="28"/>
    </row>
    <row r="24" spans="1:3">
      <c r="A24" s="32" t="s">
        <v>1276</v>
      </c>
      <c r="B24" s="28"/>
    </row>
    <row r="25" spans="1:3">
      <c r="A25" s="27" t="s">
        <v>1277</v>
      </c>
      <c r="B25" s="28">
        <f>'Balancete Ano'!E257-'Balancete ano anterior'!E257</f>
        <v>0</v>
      </c>
      <c r="C25" s="34" t="s">
        <v>1273</v>
      </c>
    </row>
    <row r="26" spans="1:3">
      <c r="A26" s="27" t="s">
        <v>1278</v>
      </c>
      <c r="B26" s="28">
        <f>'Balancete Ano'!E273-'Balancete ano anterior'!E273</f>
        <v>0</v>
      </c>
      <c r="C26" s="34" t="s">
        <v>1273</v>
      </c>
    </row>
    <row r="27" spans="1:3">
      <c r="A27" s="27" t="s">
        <v>1279</v>
      </c>
      <c r="B27" s="28">
        <f>'Balancete Ano'!E295-'Balancete ano anterior'!E295</f>
        <v>0</v>
      </c>
      <c r="C27" s="34" t="s">
        <v>1273</v>
      </c>
    </row>
    <row r="28" spans="1:3">
      <c r="A28" s="27" t="s">
        <v>1280</v>
      </c>
      <c r="B28" s="28">
        <f>'Balancete Ano'!F399</f>
        <v>0</v>
      </c>
    </row>
    <row r="29" spans="1:3">
      <c r="A29" s="27" t="s">
        <v>1281</v>
      </c>
      <c r="B29" s="28">
        <f>-'Balancete Ano'!F564</f>
        <v>0</v>
      </c>
    </row>
    <row r="30" spans="1:3">
      <c r="A30" s="27" t="s">
        <v>1211</v>
      </c>
      <c r="B30" s="28">
        <f>EXTRA!D18</f>
        <v>0</v>
      </c>
    </row>
    <row r="31" spans="1:3">
      <c r="A31" s="27" t="s">
        <v>1282</v>
      </c>
      <c r="B31" s="28">
        <f>EXTRA!D21</f>
        <v>0</v>
      </c>
    </row>
    <row r="32" spans="1:3">
      <c r="A32" s="27" t="s">
        <v>1217</v>
      </c>
      <c r="B32" s="28">
        <f>EXTRA!D24</f>
        <v>0</v>
      </c>
    </row>
    <row r="33" spans="1:3">
      <c r="A33" s="27" t="s">
        <v>1228</v>
      </c>
      <c r="B33" s="28">
        <f>EXTRA!D35</f>
        <v>0</v>
      </c>
    </row>
    <row r="34" spans="1:3">
      <c r="B34" s="46">
        <f>B25+B26+B27-B28+B29+B30+B31+B32+B33</f>
        <v>0</v>
      </c>
    </row>
    <row r="35" spans="1:3">
      <c r="A35" s="32" t="s">
        <v>1283</v>
      </c>
      <c r="B35" s="28"/>
    </row>
    <row r="36" spans="1:3">
      <c r="A36" s="27" t="s">
        <v>1284</v>
      </c>
      <c r="B36" s="28">
        <f>'Balancete Ano'!E36-'Balancete ano anterior'!E36</f>
        <v>0</v>
      </c>
      <c r="C36" s="34" t="s">
        <v>1273</v>
      </c>
    </row>
    <row r="37" spans="1:3">
      <c r="A37" s="27" t="s">
        <v>1285</v>
      </c>
      <c r="B37" s="28">
        <f>'Balancete Ano'!E56-'Balancete ano anterior'!E56</f>
        <v>0</v>
      </c>
      <c r="C37" s="34" t="s">
        <v>1273</v>
      </c>
    </row>
    <row r="38" spans="1:3">
      <c r="A38" s="27" t="s">
        <v>1286</v>
      </c>
      <c r="B38" s="28">
        <f>'Balancete Ano'!E70-'Balancete ano anterior'!E70</f>
        <v>0</v>
      </c>
      <c r="C38" s="34" t="s">
        <v>1273</v>
      </c>
    </row>
    <row r="39" spans="1:3">
      <c r="A39" s="27" t="s">
        <v>1287</v>
      </c>
      <c r="B39" s="28">
        <f>'Balancete Ano'!E122-'Balancete ano anterior'!E122</f>
        <v>0</v>
      </c>
      <c r="C39" s="34" t="s">
        <v>1273</v>
      </c>
    </row>
    <row r="40" spans="1:3">
      <c r="A40" s="27" t="s">
        <v>1288</v>
      </c>
      <c r="B40" s="28">
        <f>'Balancete Ano'!E150-'Balancete ano anterior'!E150</f>
        <v>0</v>
      </c>
      <c r="C40" s="34" t="s">
        <v>1273</v>
      </c>
    </row>
    <row r="41" spans="1:3">
      <c r="A41" s="27" t="s">
        <v>1289</v>
      </c>
      <c r="B41" s="28">
        <f>'Balancete Ano'!E191-'Balancete ano anterior'!E191</f>
        <v>0</v>
      </c>
      <c r="C41" s="34" t="s">
        <v>1273</v>
      </c>
    </row>
    <row r="42" spans="1:3">
      <c r="A42" s="27" t="s">
        <v>1290</v>
      </c>
      <c r="B42" s="28">
        <f>'Balancete Ano'!E198-'Balancete ano anterior'!E198</f>
        <v>0</v>
      </c>
      <c r="C42" s="34" t="s">
        <v>1273</v>
      </c>
    </row>
    <row r="43" spans="1:3">
      <c r="A43" s="27" t="s">
        <v>1291</v>
      </c>
      <c r="B43" s="28">
        <f>'Balancete Ano'!E202-'Balancete ano anterior'!E202</f>
        <v>0</v>
      </c>
      <c r="C43" s="34" t="s">
        <v>1273</v>
      </c>
    </row>
    <row r="44" spans="1:3">
      <c r="A44" s="27" t="s">
        <v>1292</v>
      </c>
      <c r="B44" s="28">
        <f>'Balancete Ano'!E206-'Balancete ano anterior'!E206</f>
        <v>0</v>
      </c>
      <c r="C44" s="34" t="s">
        <v>1273</v>
      </c>
    </row>
    <row r="45" spans="1:3">
      <c r="A45" s="27" t="s">
        <v>1293</v>
      </c>
      <c r="B45" s="28">
        <f>'Balancete Ano'!E219-'Balancete ano anterior'!E219</f>
        <v>0</v>
      </c>
      <c r="C45" s="34" t="s">
        <v>1273</v>
      </c>
    </row>
    <row r="46" spans="1:3">
      <c r="A46" s="27" t="s">
        <v>1294</v>
      </c>
      <c r="B46" s="28">
        <f>'Balancete Ano'!E249-'Balancete ano anterior'!E249</f>
        <v>0</v>
      </c>
      <c r="C46" s="34" t="s">
        <v>1273</v>
      </c>
    </row>
    <row r="47" spans="1:3">
      <c r="A47" s="27" t="s">
        <v>1295</v>
      </c>
      <c r="B47" s="28">
        <f>'Balancete Ano'!E261-'Balancete ano anterior'!E261</f>
        <v>0</v>
      </c>
      <c r="C47" s="34" t="s">
        <v>1273</v>
      </c>
    </row>
    <row r="48" spans="1:3">
      <c r="A48" s="27" t="s">
        <v>1296</v>
      </c>
      <c r="B48" s="28">
        <f>'Balancete Ano'!E281-'Balancete ano anterior'!E281</f>
        <v>0</v>
      </c>
      <c r="C48" s="34" t="s">
        <v>1273</v>
      </c>
    </row>
    <row r="49" spans="1:3">
      <c r="A49" s="27" t="s">
        <v>1297</v>
      </c>
      <c r="B49" s="28">
        <f>'Balancete Ano'!E300-'Balancete ano anterior'!E300</f>
        <v>0</v>
      </c>
      <c r="C49" s="34" t="s">
        <v>1273</v>
      </c>
    </row>
    <row r="50" spans="1:3">
      <c r="A50" s="27" t="s">
        <v>1298</v>
      </c>
      <c r="B50" s="28">
        <f>'Balancete Ano'!E316-'Balancete ano anterior'!E316</f>
        <v>0</v>
      </c>
      <c r="C50" s="34" t="s">
        <v>1273</v>
      </c>
    </row>
    <row r="51" spans="1:3">
      <c r="A51" s="27" t="s">
        <v>1299</v>
      </c>
      <c r="B51" s="28">
        <f>'Balancete Ano'!E323-'Balancete ano anterior'!E323</f>
        <v>0</v>
      </c>
      <c r="C51" s="34" t="s">
        <v>1273</v>
      </c>
    </row>
    <row r="52" spans="1:3">
      <c r="A52" s="27" t="s">
        <v>1300</v>
      </c>
      <c r="B52" s="28">
        <f>'Balancete Ano'!F418</f>
        <v>0</v>
      </c>
    </row>
    <row r="53" spans="1:3">
      <c r="A53" s="27" t="s">
        <v>1301</v>
      </c>
      <c r="B53" s="28">
        <f>-'Balancete Ano'!F569</f>
        <v>0</v>
      </c>
    </row>
    <row r="54" spans="1:3">
      <c r="A54" s="27" t="s">
        <v>1209</v>
      </c>
      <c r="B54" s="28">
        <f>EXTRA!D16</f>
        <v>0</v>
      </c>
    </row>
    <row r="55" spans="1:3">
      <c r="A55" s="27" t="s">
        <v>1212</v>
      </c>
      <c r="B55" s="28">
        <f>EXTRA!D19</f>
        <v>0</v>
      </c>
    </row>
    <row r="56" spans="1:3">
      <c r="A56" s="27" t="s">
        <v>1215</v>
      </c>
      <c r="B56" s="28">
        <f>EXTRA!D22</f>
        <v>0</v>
      </c>
    </row>
    <row r="57" spans="1:3">
      <c r="A57" s="27" t="s">
        <v>1218</v>
      </c>
      <c r="B57" s="28">
        <f>EXTRA!D25</f>
        <v>0</v>
      </c>
    </row>
    <row r="58" spans="1:3">
      <c r="A58" s="27" t="s">
        <v>1220</v>
      </c>
      <c r="B58" s="28">
        <f>EXTRA!D27</f>
        <v>0</v>
      </c>
    </row>
    <row r="59" spans="1:3">
      <c r="A59" s="27" t="s">
        <v>1222</v>
      </c>
      <c r="B59" s="28">
        <f>EXTRA!D29</f>
        <v>0</v>
      </c>
    </row>
    <row r="60" spans="1:3">
      <c r="A60" s="27" t="s">
        <v>1224</v>
      </c>
      <c r="B60" s="28">
        <f>EXTRA!D31</f>
        <v>0</v>
      </c>
    </row>
    <row r="61" spans="1:3">
      <c r="A61" s="27" t="s">
        <v>1226</v>
      </c>
      <c r="B61" s="28">
        <f>EXTRA!D33</f>
        <v>0</v>
      </c>
    </row>
    <row r="62" spans="1:3">
      <c r="A62" s="27" t="s">
        <v>1229</v>
      </c>
      <c r="B62" s="28">
        <f>EXTRA!D34</f>
        <v>0</v>
      </c>
    </row>
    <row r="63" spans="1:3">
      <c r="B63" s="33">
        <f>SUM(B36:B51)-B52+B53+SUM(B54:B62)</f>
        <v>0</v>
      </c>
    </row>
    <row r="64" spans="1:3">
      <c r="B64" s="28"/>
    </row>
    <row r="65" spans="1:2">
      <c r="B65" s="28"/>
    </row>
    <row r="66" spans="1:2">
      <c r="B66" s="28"/>
    </row>
    <row r="67" spans="1:2">
      <c r="B67" s="28"/>
    </row>
    <row r="68" spans="1:2">
      <c r="A68" s="32" t="s">
        <v>1302</v>
      </c>
      <c r="B68" s="28"/>
    </row>
    <row r="69" spans="1:2">
      <c r="A69" s="27" t="s">
        <v>1303</v>
      </c>
      <c r="B69" s="28">
        <f>'Balancete Ano'!F220</f>
        <v>0</v>
      </c>
    </row>
    <row r="70" spans="1:2">
      <c r="A70" s="27" t="s">
        <v>1304</v>
      </c>
      <c r="B70" s="28">
        <f>'Balancete Ano'!F482</f>
        <v>0</v>
      </c>
    </row>
    <row r="71" spans="1:2">
      <c r="A71" s="27" t="s">
        <v>1305</v>
      </c>
      <c r="B71" s="28">
        <f>'Balancete Ano'!F453</f>
        <v>0</v>
      </c>
    </row>
    <row r="72" spans="1:2">
      <c r="A72" s="27" t="s">
        <v>1306</v>
      </c>
      <c r="B72" s="28">
        <f>'Balancete Ano'!F607</f>
        <v>0</v>
      </c>
    </row>
    <row r="73" spans="1:2">
      <c r="B73" s="33">
        <f>SUM(B69:B72)</f>
        <v>0</v>
      </c>
    </row>
    <row r="74" spans="1:2">
      <c r="B74" s="28"/>
    </row>
    <row r="75" spans="1:2">
      <c r="B75" s="28"/>
    </row>
    <row r="76" spans="1:2">
      <c r="B76" s="28"/>
    </row>
    <row r="77" spans="1:2">
      <c r="A77" s="32" t="s">
        <v>1307</v>
      </c>
      <c r="B77" s="28"/>
    </row>
    <row r="78" spans="1:2">
      <c r="A78" s="27" t="s">
        <v>1308</v>
      </c>
      <c r="B78" s="28">
        <f>Balanço!F50</f>
        <v>0</v>
      </c>
    </row>
    <row r="79" spans="1:2">
      <c r="A79" s="27" t="s">
        <v>1309</v>
      </c>
      <c r="B79" s="28">
        <f>Balanço!E48</f>
        <v>0</v>
      </c>
    </row>
    <row r="80" spans="1:2">
      <c r="A80" s="27" t="s">
        <v>1260</v>
      </c>
      <c r="B80" s="28">
        <f>ACTFIN!I35</f>
        <v>0</v>
      </c>
    </row>
    <row r="81" spans="1:2">
      <c r="A81" s="27" t="s">
        <v>1195</v>
      </c>
      <c r="B81" s="28">
        <f>ACTFIN!I126</f>
        <v>0</v>
      </c>
    </row>
    <row r="82" spans="1:2">
      <c r="A82" s="27" t="s">
        <v>815</v>
      </c>
      <c r="B82" s="28">
        <f>ACTFIN!I47</f>
        <v>0</v>
      </c>
    </row>
    <row r="83" spans="1:2">
      <c r="A83" s="27" t="s">
        <v>1205</v>
      </c>
      <c r="B83" s="28">
        <f>EXTRA!D11</f>
        <v>0</v>
      </c>
    </row>
    <row r="84" spans="1:2">
      <c r="A84" s="27" t="s">
        <v>633</v>
      </c>
      <c r="B84" s="28">
        <f>ACTFIN!I61</f>
        <v>0</v>
      </c>
    </row>
    <row r="85" spans="1:2">
      <c r="A85" s="27" t="s">
        <v>1310</v>
      </c>
      <c r="B85" s="28">
        <f>B78+B79+B80-B81+B82-B83+B84</f>
        <v>0</v>
      </c>
    </row>
    <row r="86" spans="1:2">
      <c r="A86" s="27" t="s">
        <v>1311</v>
      </c>
      <c r="B86" s="33">
        <f>B85-Balanço!E50</f>
        <v>0</v>
      </c>
    </row>
    <row r="87" spans="1:2">
      <c r="B87" s="28"/>
    </row>
    <row r="88" spans="1:2">
      <c r="B88" s="28"/>
    </row>
    <row r="89" spans="1:2">
      <c r="B89" s="28"/>
    </row>
    <row r="90" spans="1:2">
      <c r="B90" s="28"/>
    </row>
    <row r="91" spans="1:2">
      <c r="B91" s="28"/>
    </row>
    <row r="92" spans="1:2">
      <c r="B92" s="28"/>
    </row>
    <row r="93" spans="1:2">
      <c r="B93" s="28"/>
    </row>
    <row r="94" spans="1:2">
      <c r="B94" s="28"/>
    </row>
    <row r="95" spans="1:2">
      <c r="B95" s="28"/>
    </row>
    <row r="96" spans="1:2">
      <c r="B96" s="28"/>
    </row>
    <row r="97" spans="2:2">
      <c r="B97" s="28"/>
    </row>
    <row r="98" spans="2:2">
      <c r="B98" s="28"/>
    </row>
    <row r="99" spans="2:2">
      <c r="B99" s="28"/>
    </row>
    <row r="100" spans="2:2">
      <c r="B100" s="28"/>
    </row>
    <row r="101" spans="2:2">
      <c r="B101" s="28"/>
    </row>
    <row r="102" spans="2:2">
      <c r="B102" s="28"/>
    </row>
    <row r="103" spans="2:2">
      <c r="B103" s="28"/>
    </row>
    <row r="104" spans="2:2">
      <c r="B104" s="28"/>
    </row>
    <row r="105" spans="2:2">
      <c r="B105" s="28"/>
    </row>
    <row r="106" spans="2:2">
      <c r="B106" s="28"/>
    </row>
    <row r="107" spans="2:2">
      <c r="B107" s="28"/>
    </row>
    <row r="108" spans="2:2">
      <c r="B108" s="28"/>
    </row>
    <row r="109" spans="2:2">
      <c r="B109" s="28"/>
    </row>
    <row r="110" spans="2:2">
      <c r="B110" s="28"/>
    </row>
    <row r="111" spans="2:2">
      <c r="B111" s="28"/>
    </row>
    <row r="112" spans="2:2">
      <c r="B112" s="28"/>
    </row>
    <row r="113" spans="2:2">
      <c r="B113" s="28"/>
    </row>
    <row r="114" spans="2:2">
      <c r="B114" s="28"/>
    </row>
    <row r="115" spans="2:2">
      <c r="B115" s="28"/>
    </row>
    <row r="116" spans="2:2">
      <c r="B116" s="28"/>
    </row>
    <row r="117" spans="2:2">
      <c r="B117" s="28"/>
    </row>
  </sheetData>
  <sheetProtection password="DED7" sheet="1" objects="1" scenarios="1"/>
  <conditionalFormatting sqref="B22 B34 B63 B73 B86">
    <cfRule type="cellIs" dxfId="0" priority="1" stopIfTrue="1" operator="notEqual">
      <formula>0</formula>
    </cfRule>
  </conditionalFormatting>
  <printOptions horizontalCentered="1"/>
  <pageMargins left="0.78740157480314965" right="0.27559055118110237" top="0.35433070866141736" bottom="0.39370078740157483" header="0.21" footer="0.1"/>
  <pageSetup paperSize="9" scale="70" orientation="portrait" useFirstPageNumber="1" horizontalDpi="300" verticalDpi="300" r:id="rId1"/>
  <headerFooter scaleWithDoc="0" alignWithMargins="0">
    <oddFooter xml:space="preserve">&amp;R&amp;"Times New Roman,Normal"&amp;8PROCESSADO POR: JORGE, VICTOR, NETO, FERNANDES &amp;&amp; ASSOCIADOS, SROC
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olha14"/>
  <dimension ref="A1:C44"/>
  <sheetViews>
    <sheetView showGridLines="0" workbookViewId="0">
      <pane ySplit="1" topLeftCell="A2" activePane="bottomLeft" state="frozen"/>
      <selection pane="bottomLeft"/>
    </sheetView>
  </sheetViews>
  <sheetFormatPr defaultColWidth="0" defaultRowHeight="12.75" zeroHeight="1"/>
  <cols>
    <col min="1" max="1" width="9.140625" customWidth="1"/>
    <col min="2" max="2" width="129.5703125" customWidth="1"/>
    <col min="3" max="3" width="4.28515625" customWidth="1"/>
  </cols>
  <sheetData>
    <row r="1" spans="1:3" ht="21" customHeight="1"/>
    <row r="2" spans="1:3" ht="18.75">
      <c r="A2" s="248" t="s">
        <v>1352</v>
      </c>
      <c r="B2" s="249"/>
      <c r="C2" s="250"/>
    </row>
    <row r="3" spans="1:3" ht="18.75">
      <c r="A3" s="251" t="s">
        <v>1351</v>
      </c>
      <c r="B3" s="252"/>
      <c r="C3" s="250"/>
    </row>
    <row r="4" spans="1:3" ht="18.75">
      <c r="A4" s="251"/>
      <c r="B4" s="252"/>
      <c r="C4" s="250"/>
    </row>
    <row r="5" spans="1:3" ht="15.75">
      <c r="A5" s="253"/>
      <c r="B5" s="254" t="s">
        <v>1387</v>
      </c>
      <c r="C5" s="253"/>
    </row>
    <row r="6" spans="1:3" ht="15.75">
      <c r="A6" s="250"/>
      <c r="B6" s="252"/>
      <c r="C6" s="250"/>
    </row>
    <row r="7" spans="1:3" ht="15.75">
      <c r="A7" s="255">
        <v>1</v>
      </c>
      <c r="B7" s="256" t="s">
        <v>1388</v>
      </c>
      <c r="C7" s="250"/>
    </row>
    <row r="8" spans="1:3" ht="15.75">
      <c r="A8" s="257"/>
      <c r="B8" s="258"/>
      <c r="C8" s="250"/>
    </row>
    <row r="9" spans="1:3" ht="15.75">
      <c r="A9" s="253"/>
      <c r="B9" s="254" t="s">
        <v>1384</v>
      </c>
      <c r="C9" s="253"/>
    </row>
    <row r="10" spans="1:3" ht="15.75">
      <c r="A10" s="250"/>
      <c r="B10" s="252"/>
      <c r="C10" s="250"/>
    </row>
    <row r="11" spans="1:3" ht="15.75">
      <c r="A11" s="255">
        <v>2</v>
      </c>
      <c r="B11" s="256" t="s">
        <v>1386</v>
      </c>
      <c r="C11" s="250"/>
    </row>
    <row r="12" spans="1:3" ht="15.75">
      <c r="A12" s="255">
        <v>1</v>
      </c>
      <c r="B12" s="256" t="s">
        <v>1385</v>
      </c>
      <c r="C12" s="250"/>
    </row>
    <row r="13" spans="1:3" ht="15.75">
      <c r="A13" s="257"/>
      <c r="B13" s="258"/>
      <c r="C13" s="250"/>
    </row>
    <row r="14" spans="1:3" ht="15.75">
      <c r="A14" s="253"/>
      <c r="B14" s="254" t="s">
        <v>1380</v>
      </c>
      <c r="C14" s="253"/>
    </row>
    <row r="15" spans="1:3" ht="15.75">
      <c r="A15" s="250"/>
      <c r="B15" s="252"/>
      <c r="C15" s="250"/>
    </row>
    <row r="16" spans="1:3" ht="15.75">
      <c r="A16" s="255">
        <v>1</v>
      </c>
      <c r="B16" s="256" t="s">
        <v>1372</v>
      </c>
      <c r="C16" s="250"/>
    </row>
    <row r="17" spans="1:3" ht="15.75">
      <c r="A17" s="257"/>
      <c r="B17" s="258"/>
      <c r="C17" s="250"/>
    </row>
    <row r="18" spans="1:3" ht="15.75">
      <c r="A18" s="253"/>
      <c r="B18" s="254" t="s">
        <v>1377</v>
      </c>
      <c r="C18" s="253"/>
    </row>
    <row r="19" spans="1:3" ht="15.75">
      <c r="A19" s="250"/>
      <c r="B19" s="252"/>
      <c r="C19" s="250"/>
    </row>
    <row r="20" spans="1:3" ht="15.75">
      <c r="A20" s="255">
        <v>1</v>
      </c>
      <c r="B20" s="256" t="s">
        <v>1372</v>
      </c>
      <c r="C20" s="250"/>
    </row>
    <row r="21" spans="1:3"/>
    <row r="22" spans="1:3" ht="15.75">
      <c r="A22" s="253"/>
      <c r="B22" s="254" t="s">
        <v>1371</v>
      </c>
      <c r="C22" s="253"/>
    </row>
    <row r="23" spans="1:3" ht="15.75">
      <c r="A23" s="250"/>
      <c r="B23" s="252"/>
      <c r="C23" s="250"/>
    </row>
    <row r="24" spans="1:3" ht="15.75">
      <c r="A24" s="255">
        <v>1</v>
      </c>
      <c r="B24" s="256" t="s">
        <v>1372</v>
      </c>
      <c r="C24" s="250"/>
    </row>
    <row r="25" spans="1:3"/>
    <row r="26" spans="1:3" ht="15.75">
      <c r="A26" s="253"/>
      <c r="B26" s="254" t="s">
        <v>1358</v>
      </c>
      <c r="C26" s="253"/>
    </row>
    <row r="27" spans="1:3" ht="15.75">
      <c r="A27" s="250"/>
      <c r="B27" s="252"/>
      <c r="C27" s="250"/>
    </row>
    <row r="28" spans="1:3" ht="31.5">
      <c r="A28" s="255">
        <v>2</v>
      </c>
      <c r="B28" s="256" t="s">
        <v>1360</v>
      </c>
      <c r="C28" s="250"/>
    </row>
    <row r="29" spans="1:3" ht="15.75">
      <c r="A29" s="255">
        <v>1</v>
      </c>
      <c r="B29" s="256" t="s">
        <v>1361</v>
      </c>
      <c r="C29" s="250"/>
    </row>
    <row r="30" spans="1:3" ht="15.75">
      <c r="A30" s="257"/>
      <c r="B30" s="258"/>
      <c r="C30" s="250"/>
    </row>
    <row r="31" spans="1:3" ht="15.75">
      <c r="A31" s="253"/>
      <c r="B31" s="254" t="s">
        <v>1353</v>
      </c>
      <c r="C31" s="253"/>
    </row>
    <row r="32" spans="1:3" ht="15.75">
      <c r="A32" s="250"/>
      <c r="B32" s="252"/>
      <c r="C32" s="250"/>
    </row>
    <row r="33" spans="1:3" ht="15.75">
      <c r="A33" s="255">
        <v>2</v>
      </c>
      <c r="B33" s="256" t="s">
        <v>1356</v>
      </c>
      <c r="C33" s="250"/>
    </row>
    <row r="34" spans="1:3" ht="15.75">
      <c r="A34" s="255">
        <v>1</v>
      </c>
      <c r="B34" s="256" t="s">
        <v>1357</v>
      </c>
      <c r="C34" s="250"/>
    </row>
    <row r="35" spans="1:3" ht="15.75">
      <c r="A35" s="257"/>
      <c r="B35" s="258"/>
      <c r="C35" s="250"/>
    </row>
    <row r="36" spans="1:3" ht="15.75">
      <c r="A36" s="253"/>
      <c r="B36" s="254" t="s">
        <v>1354</v>
      </c>
      <c r="C36" s="253"/>
    </row>
    <row r="37" spans="1:3" ht="15.75">
      <c r="A37" s="250"/>
      <c r="B37" s="252"/>
      <c r="C37" s="250"/>
    </row>
    <row r="38" spans="1:3" ht="15.75">
      <c r="A38" s="255">
        <v>1</v>
      </c>
      <c r="B38" s="256" t="s">
        <v>1355</v>
      </c>
      <c r="C38" s="250"/>
    </row>
    <row r="39" spans="1:3"/>
    <row r="40" spans="1:3"/>
    <row r="41" spans="1:3" hidden="1"/>
    <row r="42" spans="1:3" hidden="1"/>
    <row r="43" spans="1:3"/>
    <row r="44" spans="1:3"/>
  </sheetData>
  <sheetProtection password="DED7" sheet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14</vt:i4>
      </vt:variant>
      <vt:variant>
        <vt:lpstr>Intervalos com nome</vt:lpstr>
      </vt:variant>
      <vt:variant>
        <vt:i4>10</vt:i4>
      </vt:variant>
    </vt:vector>
  </HeadingPairs>
  <TitlesOfParts>
    <vt:vector size="24" baseType="lpstr">
      <vt:lpstr>Início</vt:lpstr>
      <vt:lpstr>Instrucoes</vt:lpstr>
      <vt:lpstr>Índice</vt:lpstr>
      <vt:lpstr>Balancete Ano</vt:lpstr>
      <vt:lpstr>Balancete ano anterior</vt:lpstr>
      <vt:lpstr>Balanço</vt:lpstr>
      <vt:lpstr>Demonstração Resultados</vt:lpstr>
      <vt:lpstr>Fluxos de Caixa</vt:lpstr>
      <vt:lpstr>EXTRA</vt:lpstr>
      <vt:lpstr>ACTOPR</vt:lpstr>
      <vt:lpstr>ACTFIN</vt:lpstr>
      <vt:lpstr>ACTINV</vt:lpstr>
      <vt:lpstr>Mapa Erros</vt:lpstr>
      <vt:lpstr>Versão</vt:lpstr>
      <vt:lpstr>ACTFIN!Área_de_Impressão</vt:lpstr>
      <vt:lpstr>ACTINV!Área_de_Impressão</vt:lpstr>
      <vt:lpstr>ACTOPR!Área_de_Impressão</vt:lpstr>
      <vt:lpstr>'Balancete Ano'!Área_de_Impressão</vt:lpstr>
      <vt:lpstr>'Balancete ano anterior'!Área_de_Impressão</vt:lpstr>
      <vt:lpstr>'Demonstração Resultados'!Área_de_Impressão</vt:lpstr>
      <vt:lpstr>'Fluxos de Caixa'!Área_de_Impressão</vt:lpstr>
      <vt:lpstr>'Balancete Ano'!Títulos_de_Impressão</vt:lpstr>
      <vt:lpstr>'Balancete ano anterior'!Títulos_de_Impressão</vt:lpstr>
      <vt:lpstr>'Demonstração Resultados'!Títulos_de_Impressão</vt:lpstr>
    </vt:vector>
  </TitlesOfParts>
  <Manager>Dr. Jorge Manuel Teixeira da Silva</Manager>
  <Company>Dr. Jorge Manuel Teixeira da Silva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CONTTOC</dc:title>
  <dc:subject>B + DR + DFC</dc:subject>
  <dc:creator>Dr. Jorge Manuel Teixeira da Silva</dc:creator>
  <dc:description>V.07</dc:description>
  <cp:lastModifiedBy> </cp:lastModifiedBy>
  <cp:lastPrinted>2013-03-09T15:46:45Z</cp:lastPrinted>
  <dcterms:created xsi:type="dcterms:W3CDTF">2011-03-14T19:12:15Z</dcterms:created>
  <dcterms:modified xsi:type="dcterms:W3CDTF">2015-03-19T11:26:36Z</dcterms:modified>
</cp:coreProperties>
</file>