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activeTab="1"/>
  </bookViews>
  <sheets>
    <sheet name="Presupostos Gastos" sheetId="3" r:id="rId1"/>
    <sheet name="CIPA" sheetId="1" r:id="rId2"/>
    <sheet name="Folha2" sheetId="2" r:id="rId3"/>
    <sheet name="Folha1" sheetId="4" r:id="rId4"/>
  </sheets>
  <calcPr calcId="145621"/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8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C39" i="1"/>
  <c r="C40" i="1" l="1"/>
  <c r="H34" i="1" l="1"/>
  <c r="D28" i="1"/>
  <c r="D29" i="1"/>
  <c r="D30" i="1"/>
  <c r="D31" i="1"/>
  <c r="D32" i="1"/>
  <c r="D27" i="1"/>
  <c r="B25" i="1"/>
  <c r="B12" i="1"/>
  <c r="B10" i="1"/>
  <c r="B14" i="1"/>
  <c r="B20" i="1"/>
  <c r="B13" i="1"/>
  <c r="B26" i="1"/>
  <c r="B15" i="1"/>
  <c r="B22" i="1"/>
  <c r="B16" i="1"/>
  <c r="B21" i="1"/>
  <c r="B9" i="1"/>
  <c r="B23" i="1"/>
  <c r="B19" i="1"/>
  <c r="B24" i="1"/>
  <c r="B18" i="1"/>
  <c r="B8" i="1"/>
  <c r="B17" i="1"/>
  <c r="B11" i="1"/>
  <c r="B33" i="1"/>
  <c r="C41" i="1" l="1"/>
  <c r="H23" i="1" s="1"/>
  <c r="D33" i="1"/>
  <c r="D18" i="1"/>
  <c r="D9" i="1"/>
  <c r="D15" i="1"/>
  <c r="D14" i="1"/>
  <c r="D11" i="1"/>
  <c r="D24" i="1"/>
  <c r="D21" i="1"/>
  <c r="D26" i="1"/>
  <c r="D10" i="1"/>
  <c r="D17" i="1"/>
  <c r="D19" i="1"/>
  <c r="D16" i="1"/>
  <c r="D12" i="1"/>
  <c r="D13" i="1"/>
  <c r="D8" i="1"/>
  <c r="D23" i="1"/>
  <c r="D22" i="1"/>
  <c r="D20" i="1"/>
  <c r="D25" i="1"/>
  <c r="H20" i="1" l="1"/>
  <c r="H28" i="1"/>
  <c r="H32" i="1"/>
  <c r="H29" i="1"/>
  <c r="H30" i="1"/>
  <c r="H27" i="1"/>
  <c r="H31" i="1"/>
  <c r="H13" i="1"/>
  <c r="H16" i="1"/>
  <c r="H17" i="1"/>
  <c r="H26" i="1"/>
  <c r="H24" i="1"/>
  <c r="H14" i="1"/>
  <c r="H9" i="1"/>
  <c r="H33" i="1"/>
  <c r="H25" i="1"/>
  <c r="H22" i="1"/>
  <c r="H8" i="1"/>
  <c r="H12" i="1"/>
  <c r="L39" i="1"/>
  <c r="H19" i="1"/>
  <c r="H10" i="1"/>
  <c r="H21" i="1"/>
  <c r="H11" i="1"/>
  <c r="H15" i="1"/>
  <c r="H18" i="1"/>
</calcChain>
</file>

<file path=xl/sharedStrings.xml><?xml version="1.0" encoding="utf-8"?>
<sst xmlns="http://schemas.openxmlformats.org/spreadsheetml/2006/main" count="50" uniqueCount="50">
  <si>
    <t>Bacalhau de mar</t>
  </si>
  <si>
    <t>Dourada de mar</t>
  </si>
  <si>
    <t>Lulas de mar</t>
  </si>
  <si>
    <t>Peixe-espada preto</t>
  </si>
  <si>
    <t>Choco</t>
  </si>
  <si>
    <t>Raia de aquicultura</t>
  </si>
  <si>
    <t>Sardinha  de mar</t>
  </si>
  <si>
    <t>Pescada de Mar</t>
  </si>
  <si>
    <t>Atum de mar</t>
  </si>
  <si>
    <t>Carapau de mar</t>
  </si>
  <si>
    <t>Salmão de mar</t>
  </si>
  <si>
    <t>Camarão Tigre</t>
  </si>
  <si>
    <t>GGF</t>
  </si>
  <si>
    <t>Custo de Produção mensal</t>
  </si>
  <si>
    <t>Natureza dos custos</t>
  </si>
  <si>
    <t>Custos únitários das matérias-primas</t>
  </si>
  <si>
    <t>1- Matérias Primas</t>
  </si>
  <si>
    <t>Custo Total</t>
  </si>
  <si>
    <t>Sub Total</t>
  </si>
  <si>
    <t>Mão-de-obra Directa (Total)</t>
  </si>
  <si>
    <t>Água</t>
  </si>
  <si>
    <t>Electricidade</t>
  </si>
  <si>
    <t>Depreciações</t>
  </si>
  <si>
    <t>Produtos Acabados</t>
  </si>
  <si>
    <t>Qtd. Comprada</t>
  </si>
  <si>
    <t>Areeiro Aquicultura</t>
  </si>
  <si>
    <t>Linguado de mar</t>
  </si>
  <si>
    <t>Safio de mar</t>
  </si>
  <si>
    <t>Cherne de mar</t>
  </si>
  <si>
    <t>Solha de mar</t>
  </si>
  <si>
    <t>Abrótea de mar</t>
  </si>
  <si>
    <t>Polvo de mar</t>
  </si>
  <si>
    <t xml:space="preserve">Ameijoa </t>
  </si>
  <si>
    <t>Carangueijo</t>
  </si>
  <si>
    <t>Camarão Kapa</t>
  </si>
  <si>
    <t>Lagosta</t>
  </si>
  <si>
    <t>Sapateira</t>
  </si>
  <si>
    <t>Robalo</t>
  </si>
  <si>
    <t xml:space="preserve">Redfish </t>
  </si>
  <si>
    <t>Custo Total MP</t>
  </si>
  <si>
    <t>Conta</t>
  </si>
  <si>
    <t>Preço de compra * Qtd vendida</t>
  </si>
  <si>
    <t>*1,80</t>
  </si>
  <si>
    <t>(Gastos c/ a produção)</t>
  </si>
  <si>
    <t>Quando há transformação para em filetes</t>
  </si>
  <si>
    <t>PREÇO DE VENDA</t>
  </si>
  <si>
    <t>Farinha de Peixe</t>
  </si>
  <si>
    <t>Custo Unitário</t>
  </si>
  <si>
    <t>GGF Unitário</t>
  </si>
  <si>
    <t>Margem Aplicada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</si>
</sst>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70" formatCode="0.000"/>
    <numFmt numFmtId="171" formatCode="_-* #,##0.000\ _€_-;\-* #,##0.000\ _€_-;_-* &quot;-&quot;??\ _€_-;_-@_-"/>
    <numFmt numFmtId="177" formatCode="_-* #,##0.00000\ &quot;€&quot;_-;\-* #,##0.000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entury Gothic"/>
      <family val="2"/>
    </font>
    <font>
      <b/>
      <sz val="10"/>
      <color indexed="8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43">
    <xf numFmtId="0" fontId="0" fillId="0" borderId="0" xfId="0"/>
    <xf numFmtId="164" fontId="0" fillId="0" borderId="0" xfId="0" applyNumberFormat="1"/>
    <xf numFmtId="0" fontId="2" fillId="0" borderId="0" xfId="3"/>
    <xf numFmtId="43" fontId="0" fillId="0" borderId="0" xfId="1" applyFont="1"/>
    <xf numFmtId="0" fontId="5" fillId="0" borderId="1" xfId="0" applyFont="1" applyBorder="1"/>
    <xf numFmtId="164" fontId="5" fillId="0" borderId="1" xfId="0" applyNumberFormat="1" applyFont="1" applyBorder="1"/>
    <xf numFmtId="0" fontId="5" fillId="3" borderId="1" xfId="2" applyNumberFormat="1" applyFont="1" applyFill="1" applyBorder="1"/>
    <xf numFmtId="44" fontId="5" fillId="3" borderId="1" xfId="2" applyFont="1" applyFill="1" applyBorder="1"/>
    <xf numFmtId="0" fontId="3" fillId="0" borderId="1" xfId="0" applyFont="1" applyBorder="1" applyAlignment="1">
      <alignment horizontal="left"/>
    </xf>
    <xf numFmtId="43" fontId="5" fillId="0" borderId="1" xfId="1" applyFont="1" applyBorder="1"/>
    <xf numFmtId="44" fontId="5" fillId="3" borderId="1" xfId="2" applyNumberFormat="1" applyFont="1" applyFill="1" applyBorder="1"/>
    <xf numFmtId="0" fontId="5" fillId="0" borderId="1" xfId="0" applyFont="1" applyBorder="1" applyAlignment="1">
      <alignment horizontal="left"/>
    </xf>
    <xf numFmtId="2" fontId="5" fillId="3" borderId="1" xfId="2" applyNumberFormat="1" applyFont="1" applyFill="1" applyBorder="1"/>
    <xf numFmtId="43" fontId="5" fillId="3" borderId="1" xfId="1" applyFont="1" applyFill="1" applyBorder="1"/>
    <xf numFmtId="0" fontId="6" fillId="0" borderId="0" xfId="0" applyFont="1"/>
    <xf numFmtId="0" fontId="0" fillId="0" borderId="0" xfId="0" applyAlignment="1">
      <alignment horizontal="center"/>
    </xf>
    <xf numFmtId="4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5" fillId="0" borderId="10" xfId="0" applyFont="1" applyBorder="1"/>
    <xf numFmtId="0" fontId="3" fillId="0" borderId="10" xfId="0" applyFont="1" applyBorder="1" applyAlignment="1">
      <alignment horizontal="left"/>
    </xf>
    <xf numFmtId="44" fontId="5" fillId="3" borderId="10" xfId="2" applyNumberFormat="1" applyFont="1" applyFill="1" applyBorder="1"/>
    <xf numFmtId="0" fontId="5" fillId="0" borderId="10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0" fillId="0" borderId="5" xfId="0" applyBorder="1"/>
    <xf numFmtId="170" fontId="0" fillId="0" borderId="5" xfId="0" applyNumberFormat="1" applyBorder="1"/>
    <xf numFmtId="0" fontId="0" fillId="0" borderId="12" xfId="0" applyBorder="1"/>
    <xf numFmtId="44" fontId="4" fillId="2" borderId="2" xfId="0" applyNumberFormat="1" applyFont="1" applyFill="1" applyBorder="1" applyAlignment="1">
      <alignment horizontal="center" vertical="center" wrapText="1"/>
    </xf>
    <xf numFmtId="44" fontId="4" fillId="2" borderId="3" xfId="0" applyNumberFormat="1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6" xfId="0" applyBorder="1"/>
    <xf numFmtId="0" fontId="3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44" fontId="4" fillId="2" borderId="11" xfId="0" applyNumberFormat="1" applyFont="1" applyFill="1" applyBorder="1" applyAlignment="1">
      <alignment horizontal="center" vertical="center"/>
    </xf>
    <xf numFmtId="44" fontId="5" fillId="3" borderId="11" xfId="0" applyNumberFormat="1" applyFont="1" applyFill="1" applyBorder="1"/>
    <xf numFmtId="44" fontId="5" fillId="3" borderId="11" xfId="0" applyNumberFormat="1" applyFont="1" applyFill="1" applyBorder="1" applyAlignment="1">
      <alignment horizontal="center"/>
    </xf>
    <xf numFmtId="171" fontId="0" fillId="0" borderId="11" xfId="0" applyNumberFormat="1" applyBorder="1"/>
    <xf numFmtId="177" fontId="5" fillId="3" borderId="1" xfId="2" applyNumberFormat="1" applyFont="1" applyFill="1" applyBorder="1"/>
  </cellXfs>
  <cellStyles count="4">
    <cellStyle name="Hiperligação" xfId="3" builtinId="8"/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"/>
  <sheetViews>
    <sheetView workbookViewId="0">
      <selection activeCell="D4" sqref="D4"/>
    </sheetView>
  </sheetViews>
  <sheetFormatPr defaultRowHeight="15" x14ac:dyDescent="0.25"/>
  <cols>
    <col min="2" max="2" width="12.7109375" customWidth="1"/>
    <col min="3" max="3" width="20.42578125" customWidth="1"/>
  </cols>
  <sheetData>
    <row r="2" spans="1:5" x14ac:dyDescent="0.25">
      <c r="A2" s="14" t="s">
        <v>44</v>
      </c>
    </row>
    <row r="3" spans="1:5" x14ac:dyDescent="0.25">
      <c r="A3" t="s">
        <v>40</v>
      </c>
    </row>
    <row r="4" spans="1:5" x14ac:dyDescent="0.25">
      <c r="A4">
        <v>6121</v>
      </c>
      <c r="B4" s="15" t="s">
        <v>41</v>
      </c>
      <c r="C4" s="15"/>
      <c r="D4" s="14" t="s">
        <v>42</v>
      </c>
      <c r="E4" t="s">
        <v>43</v>
      </c>
    </row>
  </sheetData>
  <mergeCells count="1">
    <mergeCell ref="B4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1"/>
  <sheetViews>
    <sheetView tabSelected="1" zoomScale="98" zoomScaleNormal="98" workbookViewId="0">
      <selection activeCell="E45" sqref="E45"/>
    </sheetView>
  </sheetViews>
  <sheetFormatPr defaultRowHeight="15" x14ac:dyDescent="0.25"/>
  <cols>
    <col min="1" max="1" width="28.5703125" bestFit="1" customWidth="1"/>
    <col min="2" max="2" width="28.5703125" customWidth="1"/>
    <col min="3" max="4" width="21.28515625" customWidth="1"/>
    <col min="5" max="5" width="15.7109375" bestFit="1" customWidth="1"/>
    <col min="6" max="7" width="15.7109375" customWidth="1"/>
    <col min="8" max="8" width="15.85546875" bestFit="1" customWidth="1"/>
    <col min="9" max="9" width="0" hidden="1" customWidth="1"/>
    <col min="11" max="11" width="14.5703125" bestFit="1" customWidth="1"/>
    <col min="13" max="13" width="10.140625" bestFit="1" customWidth="1"/>
  </cols>
  <sheetData>
    <row r="2" spans="1:9" ht="15.75" thickBot="1" x14ac:dyDescent="0.3"/>
    <row r="3" spans="1:9" x14ac:dyDescent="0.25">
      <c r="A3" s="19" t="s">
        <v>13</v>
      </c>
      <c r="B3" s="20"/>
      <c r="C3" s="20"/>
      <c r="D3" s="20"/>
      <c r="E3" s="20"/>
      <c r="F3" s="20"/>
      <c r="G3" s="20"/>
      <c r="H3" s="36"/>
      <c r="I3" s="33"/>
    </row>
    <row r="4" spans="1:9" x14ac:dyDescent="0.25">
      <c r="A4" s="21" t="s">
        <v>14</v>
      </c>
      <c r="B4" s="17" t="s">
        <v>24</v>
      </c>
      <c r="C4" s="18" t="s">
        <v>15</v>
      </c>
      <c r="D4" s="18" t="s">
        <v>39</v>
      </c>
      <c r="E4" s="17" t="s">
        <v>23</v>
      </c>
      <c r="F4" s="17"/>
      <c r="G4" s="17"/>
      <c r="H4" s="37"/>
      <c r="I4" s="34"/>
    </row>
    <row r="5" spans="1:9" x14ac:dyDescent="0.25">
      <c r="A5" s="21"/>
      <c r="B5" s="17"/>
      <c r="C5" s="18"/>
      <c r="D5" s="18"/>
      <c r="E5" s="17">
        <v>1</v>
      </c>
      <c r="F5" s="17"/>
      <c r="G5" s="17"/>
      <c r="H5" s="37"/>
      <c r="I5" s="34"/>
    </row>
    <row r="6" spans="1:9" x14ac:dyDescent="0.25">
      <c r="A6" s="22" t="s">
        <v>16</v>
      </c>
      <c r="B6" s="17"/>
      <c r="C6" s="18"/>
      <c r="D6" s="18"/>
      <c r="E6" s="16" t="s">
        <v>47</v>
      </c>
      <c r="F6" s="31" t="s">
        <v>49</v>
      </c>
      <c r="G6" s="18" t="s">
        <v>45</v>
      </c>
      <c r="H6" s="38" t="s">
        <v>17</v>
      </c>
      <c r="I6" s="34"/>
    </row>
    <row r="7" spans="1:9" x14ac:dyDescent="0.25">
      <c r="A7" s="22"/>
      <c r="B7" s="17"/>
      <c r="C7" s="18"/>
      <c r="D7" s="18"/>
      <c r="E7" s="16"/>
      <c r="F7" s="32"/>
      <c r="G7" s="18"/>
      <c r="H7" s="38"/>
      <c r="I7" s="34"/>
    </row>
    <row r="8" spans="1:9" x14ac:dyDescent="0.25">
      <c r="A8" s="23" t="s">
        <v>10</v>
      </c>
      <c r="B8" s="9">
        <f>30+40000+118000+118000+153358</f>
        <v>429388</v>
      </c>
      <c r="C8" s="5">
        <v>6.98</v>
      </c>
      <c r="D8" s="5">
        <f>B8*C8</f>
        <v>2997128.24</v>
      </c>
      <c r="E8" s="13">
        <f>C8*(1+$C$41)</f>
        <v>7.939473114018412</v>
      </c>
      <c r="F8" s="41">
        <v>1.1429</v>
      </c>
      <c r="G8" s="13">
        <f>E8*F8</f>
        <v>9.0740238220116431</v>
      </c>
      <c r="H8" s="39">
        <f>B8*C8*(1+$C$41)</f>
        <v>3409114.4814821379</v>
      </c>
      <c r="I8" s="34"/>
    </row>
    <row r="9" spans="1:9" x14ac:dyDescent="0.25">
      <c r="A9" s="23" t="s">
        <v>0</v>
      </c>
      <c r="B9" s="9">
        <f>1000+30+50000+54000+100000+70000</f>
        <v>275030</v>
      </c>
      <c r="C9" s="5">
        <v>3.59</v>
      </c>
      <c r="D9" s="5">
        <f t="shared" ref="D9:D32" si="0">B9*C9</f>
        <v>987357.7</v>
      </c>
      <c r="E9" s="13">
        <f t="shared" ref="E9:E33" si="1">C9*(1+$C$41)</f>
        <v>4.0834825901613314</v>
      </c>
      <c r="F9" s="41">
        <v>1.1429</v>
      </c>
      <c r="G9" s="13">
        <f t="shared" ref="G9:G33" si="2">E9*F9</f>
        <v>4.6670122522953861</v>
      </c>
      <c r="H9" s="39">
        <f>B9*C9*(1+$C$41)</f>
        <v>1123080.2167720711</v>
      </c>
      <c r="I9" s="34"/>
    </row>
    <row r="10" spans="1:9" x14ac:dyDescent="0.25">
      <c r="A10" s="23" t="s">
        <v>1</v>
      </c>
      <c r="B10" s="9">
        <f>20+86670+26000+4085+500</f>
        <v>117275</v>
      </c>
      <c r="C10" s="5">
        <v>5.51</v>
      </c>
      <c r="D10" s="5">
        <f t="shared" si="0"/>
        <v>646185.25</v>
      </c>
      <c r="E10" s="13">
        <f t="shared" si="1"/>
        <v>6.2674064266821556</v>
      </c>
      <c r="F10" s="41">
        <v>1.1429</v>
      </c>
      <c r="G10" s="13">
        <f t="shared" si="2"/>
        <v>7.1630188050550361</v>
      </c>
      <c r="H10" s="39">
        <f>B10*C10*(1+$C$41)</f>
        <v>735010.08868914982</v>
      </c>
      <c r="I10" s="34"/>
    </row>
    <row r="11" spans="1:9" x14ac:dyDescent="0.25">
      <c r="A11" s="23" t="s">
        <v>2</v>
      </c>
      <c r="B11" s="9">
        <f>50000+20+50000</f>
        <v>100020</v>
      </c>
      <c r="C11" s="5">
        <v>4.04</v>
      </c>
      <c r="D11" s="5">
        <f t="shared" si="0"/>
        <v>404080.8</v>
      </c>
      <c r="E11" s="13">
        <f t="shared" si="1"/>
        <v>4.5953397393459001</v>
      </c>
      <c r="F11" s="41">
        <v>1.1429</v>
      </c>
      <c r="G11" s="13">
        <f t="shared" si="2"/>
        <v>5.252013788098429</v>
      </c>
      <c r="H11" s="39">
        <f>B11*C11*(1+$C$41)</f>
        <v>459625.88072937692</v>
      </c>
      <c r="I11" s="34"/>
    </row>
    <row r="12" spans="1:9" x14ac:dyDescent="0.25">
      <c r="A12" s="23" t="s">
        <v>7</v>
      </c>
      <c r="B12" s="9">
        <f>800+50000+20+2000000+109700+109000+61527+10000+200+200+500</f>
        <v>2341947</v>
      </c>
      <c r="C12" s="5">
        <v>4.53</v>
      </c>
      <c r="D12" s="5">
        <f t="shared" si="0"/>
        <v>10609019.91</v>
      </c>
      <c r="E12" s="13">
        <f t="shared" si="1"/>
        <v>5.1526953017913186</v>
      </c>
      <c r="F12" s="41">
        <v>1.1429</v>
      </c>
      <c r="G12" s="13">
        <f t="shared" si="2"/>
        <v>5.8890154604172986</v>
      </c>
      <c r="H12" s="39">
        <f>B12*C12*(1+$C$41)</f>
        <v>12067339.303944273</v>
      </c>
      <c r="I12" s="34"/>
    </row>
    <row r="13" spans="1:9" x14ac:dyDescent="0.25">
      <c r="A13" s="23" t="s">
        <v>6</v>
      </c>
      <c r="B13" s="9">
        <f>20+250</f>
        <v>270</v>
      </c>
      <c r="C13" s="5">
        <v>2.99</v>
      </c>
      <c r="D13" s="5">
        <f t="shared" si="0"/>
        <v>807.30000000000007</v>
      </c>
      <c r="E13" s="13">
        <f t="shared" si="1"/>
        <v>3.4010063912485746</v>
      </c>
      <c r="F13" s="41">
        <v>1.1429</v>
      </c>
      <c r="G13" s="13">
        <f t="shared" si="2"/>
        <v>3.887010204557996</v>
      </c>
      <c r="H13" s="39">
        <f>B13*C13*(1+$C$41)</f>
        <v>918.2717256371152</v>
      </c>
      <c r="I13" s="34"/>
    </row>
    <row r="14" spans="1:9" x14ac:dyDescent="0.25">
      <c r="A14" s="23" t="s">
        <v>8</v>
      </c>
      <c r="B14" s="9">
        <f>130+116100+59000+16872+93000+250+500</f>
        <v>285852</v>
      </c>
      <c r="C14" s="5">
        <v>2.66</v>
      </c>
      <c r="D14" s="5">
        <f t="shared" si="0"/>
        <v>760366.32000000007</v>
      </c>
      <c r="E14" s="13">
        <f t="shared" si="1"/>
        <v>3.025644481846558</v>
      </c>
      <c r="F14" s="41">
        <v>1.1429</v>
      </c>
      <c r="G14" s="13">
        <f t="shared" si="2"/>
        <v>3.4580090783024313</v>
      </c>
      <c r="H14" s="39">
        <f>B14*C14*(1+$C$41)</f>
        <v>864886.52642480237</v>
      </c>
      <c r="I14" s="34"/>
    </row>
    <row r="15" spans="1:9" x14ac:dyDescent="0.25">
      <c r="A15" s="23" t="s">
        <v>9</v>
      </c>
      <c r="B15" s="9">
        <f>70</f>
        <v>70</v>
      </c>
      <c r="C15" s="5">
        <v>2.81</v>
      </c>
      <c r="D15" s="5">
        <f t="shared" si="0"/>
        <v>196.70000000000002</v>
      </c>
      <c r="E15" s="13">
        <f t="shared" si="1"/>
        <v>3.1962635315747474</v>
      </c>
      <c r="F15" s="41">
        <v>1.1429</v>
      </c>
      <c r="G15" s="13">
        <f t="shared" si="2"/>
        <v>3.653009590236779</v>
      </c>
      <c r="H15" s="39">
        <f>B15*C15*(1+$C$41)</f>
        <v>223.73844721023232</v>
      </c>
      <c r="I15" s="34"/>
    </row>
    <row r="16" spans="1:9" x14ac:dyDescent="0.25">
      <c r="A16" s="23" t="s">
        <v>3</v>
      </c>
      <c r="B16" s="9">
        <f>80+60000+66000</f>
        <v>126080</v>
      </c>
      <c r="C16" s="5">
        <v>3.33</v>
      </c>
      <c r="D16" s="5">
        <f t="shared" si="0"/>
        <v>419846.40000000002</v>
      </c>
      <c r="E16" s="13">
        <f t="shared" si="1"/>
        <v>3.7877429039658037</v>
      </c>
      <c r="F16" s="41">
        <v>1.1429</v>
      </c>
      <c r="G16" s="13">
        <f t="shared" si="2"/>
        <v>4.3290113649425175</v>
      </c>
      <c r="H16" s="39">
        <f>B16*C16*(1+$C$41)</f>
        <v>477558.62533200852</v>
      </c>
      <c r="I16" s="34"/>
    </row>
    <row r="17" spans="1:9" x14ac:dyDescent="0.25">
      <c r="A17" s="23" t="s">
        <v>4</v>
      </c>
      <c r="B17" s="9">
        <f>20</f>
        <v>20</v>
      </c>
      <c r="C17" s="5">
        <v>2.98</v>
      </c>
      <c r="D17" s="5">
        <f t="shared" si="0"/>
        <v>59.6</v>
      </c>
      <c r="E17" s="13">
        <f t="shared" si="1"/>
        <v>3.3896317879333617</v>
      </c>
      <c r="F17" s="41">
        <v>1.1429</v>
      </c>
      <c r="G17" s="13">
        <f t="shared" si="2"/>
        <v>3.8740101704290391</v>
      </c>
      <c r="H17" s="39">
        <f>B17*C17*(1+$C$41)</f>
        <v>67.792635758667245</v>
      </c>
      <c r="I17" s="34"/>
    </row>
    <row r="18" spans="1:9" x14ac:dyDescent="0.25">
      <c r="A18" s="23" t="s">
        <v>5</v>
      </c>
      <c r="B18" s="9">
        <f>20+34618</f>
        <v>34638</v>
      </c>
      <c r="C18" s="5">
        <v>0.79</v>
      </c>
      <c r="D18" s="5">
        <f t="shared" si="0"/>
        <v>27364.02</v>
      </c>
      <c r="E18" s="13">
        <f t="shared" si="1"/>
        <v>0.89859366190179735</v>
      </c>
      <c r="F18" s="41">
        <v>1.1429</v>
      </c>
      <c r="G18" s="13">
        <f t="shared" si="2"/>
        <v>1.0270026961875642</v>
      </c>
      <c r="H18" s="39">
        <f>B18*C18*(1+$C$41)</f>
        <v>31125.487260954455</v>
      </c>
      <c r="I18" s="34"/>
    </row>
    <row r="19" spans="1:9" x14ac:dyDescent="0.25">
      <c r="A19" s="23" t="s">
        <v>38</v>
      </c>
      <c r="B19" s="9">
        <f>200+69000</f>
        <v>69200</v>
      </c>
      <c r="C19" s="5">
        <v>2.2799999999999998</v>
      </c>
      <c r="D19" s="5">
        <f t="shared" si="0"/>
        <v>157776</v>
      </c>
      <c r="E19" s="13">
        <f t="shared" si="1"/>
        <v>2.5934095558684778</v>
      </c>
      <c r="F19" s="41">
        <v>1.1429</v>
      </c>
      <c r="G19" s="13">
        <f t="shared" si="2"/>
        <v>2.9640077814020831</v>
      </c>
      <c r="H19" s="39">
        <f>B19*C19*(1+$C$41)</f>
        <v>179463.9412660987</v>
      </c>
      <c r="I19" s="34"/>
    </row>
    <row r="20" spans="1:9" x14ac:dyDescent="0.25">
      <c r="A20" s="23" t="s">
        <v>25</v>
      </c>
      <c r="B20" s="9">
        <f>5000+5000</f>
        <v>10000</v>
      </c>
      <c r="C20" s="5">
        <v>3.8</v>
      </c>
      <c r="D20" s="5">
        <f t="shared" si="0"/>
        <v>38000</v>
      </c>
      <c r="E20" s="13">
        <f t="shared" si="1"/>
        <v>4.3223492597807969</v>
      </c>
      <c r="F20" s="41">
        <v>1.1429</v>
      </c>
      <c r="G20" s="13">
        <f t="shared" si="2"/>
        <v>4.9400129690034724</v>
      </c>
      <c r="H20" s="39">
        <f>B20*C20*(1+$C$41)</f>
        <v>43223.49259780797</v>
      </c>
      <c r="I20" s="34"/>
    </row>
    <row r="21" spans="1:9" x14ac:dyDescent="0.25">
      <c r="A21" s="23" t="s">
        <v>26</v>
      </c>
      <c r="B21" s="9">
        <f>50000+20+70470+56000</f>
        <v>176490</v>
      </c>
      <c r="C21" s="5">
        <v>5.77</v>
      </c>
      <c r="D21" s="5">
        <f t="shared" si="0"/>
        <v>1018347.2999999999</v>
      </c>
      <c r="E21" s="13">
        <f t="shared" si="1"/>
        <v>6.5631461128776829</v>
      </c>
      <c r="F21" s="41">
        <v>1.1429</v>
      </c>
      <c r="G21" s="13">
        <f t="shared" si="2"/>
        <v>7.5010196924079038</v>
      </c>
      <c r="H21" s="39">
        <f>B21*C21*(1+$C$41)</f>
        <v>1158329.6574617822</v>
      </c>
      <c r="I21" s="34"/>
    </row>
    <row r="22" spans="1:9" x14ac:dyDescent="0.25">
      <c r="A22" s="23" t="s">
        <v>29</v>
      </c>
      <c r="B22" s="9">
        <f>17300+43900+58000</f>
        <v>119200</v>
      </c>
      <c r="C22" s="5">
        <v>2.92</v>
      </c>
      <c r="D22" s="5">
        <f t="shared" si="0"/>
        <v>348064</v>
      </c>
      <c r="E22" s="13">
        <f t="shared" si="1"/>
        <v>3.3213841680420861</v>
      </c>
      <c r="F22" s="41">
        <v>1.1429</v>
      </c>
      <c r="G22" s="13">
        <f t="shared" si="2"/>
        <v>3.7960099656553004</v>
      </c>
      <c r="H22" s="39">
        <f>B22*C22*(1+$C$41)</f>
        <v>395908.99283061665</v>
      </c>
      <c r="I22" s="34"/>
    </row>
    <row r="23" spans="1:9" x14ac:dyDescent="0.25">
      <c r="A23" s="23" t="s">
        <v>27</v>
      </c>
      <c r="B23" s="9">
        <f>78000</f>
        <v>78000</v>
      </c>
      <c r="C23" s="5">
        <v>3.56</v>
      </c>
      <c r="D23" s="5">
        <f t="shared" si="0"/>
        <v>277680</v>
      </c>
      <c r="E23" s="13">
        <f t="shared" si="1"/>
        <v>4.0493587802156936</v>
      </c>
      <c r="F23" s="41">
        <v>1.1429</v>
      </c>
      <c r="G23" s="13">
        <f t="shared" si="2"/>
        <v>4.6280121499085167</v>
      </c>
      <c r="H23" s="39">
        <f>B23*C23*(1+$C$41)</f>
        <v>315849.98485682416</v>
      </c>
      <c r="I23" s="34"/>
    </row>
    <row r="24" spans="1:9" x14ac:dyDescent="0.25">
      <c r="A24" s="23" t="s">
        <v>28</v>
      </c>
      <c r="B24" s="9">
        <f>47700</f>
        <v>47700</v>
      </c>
      <c r="C24" s="5">
        <v>3.35</v>
      </c>
      <c r="D24" s="5">
        <f t="shared" si="0"/>
        <v>159795</v>
      </c>
      <c r="E24" s="13">
        <f t="shared" si="1"/>
        <v>3.8104921105962291</v>
      </c>
      <c r="F24" s="41">
        <v>1.1429</v>
      </c>
      <c r="G24" s="13">
        <f t="shared" si="2"/>
        <v>4.3550114332004304</v>
      </c>
      <c r="H24" s="39">
        <f>B24*C24*(1+$C$41)</f>
        <v>181760.47367544012</v>
      </c>
      <c r="I24" s="34"/>
    </row>
    <row r="25" spans="1:9" x14ac:dyDescent="0.25">
      <c r="A25" s="23" t="s">
        <v>30</v>
      </c>
      <c r="B25" s="9">
        <f>485000+100+100+20</f>
        <v>485220</v>
      </c>
      <c r="C25" s="5">
        <v>9.9700000000000006</v>
      </c>
      <c r="D25" s="5">
        <f t="shared" si="0"/>
        <v>4837643.4000000004</v>
      </c>
      <c r="E25" s="13">
        <f t="shared" si="1"/>
        <v>11.340479505266986</v>
      </c>
      <c r="F25" s="41">
        <v>1.1429</v>
      </c>
      <c r="G25" s="13">
        <f t="shared" si="2"/>
        <v>12.961034026569639</v>
      </c>
      <c r="H25" s="39">
        <f>B25*C25*(1+$C$41)</f>
        <v>5502627.4655456468</v>
      </c>
      <c r="I25" s="34"/>
    </row>
    <row r="26" spans="1:9" x14ac:dyDescent="0.25">
      <c r="A26" s="23" t="s">
        <v>31</v>
      </c>
      <c r="B26" s="9">
        <f>50000+3000+30000</f>
        <v>83000</v>
      </c>
      <c r="C26" s="5">
        <v>4.47</v>
      </c>
      <c r="D26" s="5">
        <f t="shared" si="0"/>
        <v>371010</v>
      </c>
      <c r="E26" s="13">
        <f t="shared" si="1"/>
        <v>5.0844476819000421</v>
      </c>
      <c r="F26" s="41">
        <v>1.1429</v>
      </c>
      <c r="G26" s="13">
        <f t="shared" si="2"/>
        <v>5.8110152556435581</v>
      </c>
      <c r="H26" s="39">
        <f>B26*C26*(1+$C$41)</f>
        <v>422009.15759770357</v>
      </c>
      <c r="I26" s="34"/>
    </row>
    <row r="27" spans="1:9" x14ac:dyDescent="0.25">
      <c r="A27" s="23" t="s">
        <v>37</v>
      </c>
      <c r="B27" s="9">
        <v>20</v>
      </c>
      <c r="C27" s="5">
        <v>4.99</v>
      </c>
      <c r="D27" s="5">
        <f>B27*C27</f>
        <v>99.800000000000011</v>
      </c>
      <c r="E27" s="13">
        <f t="shared" si="1"/>
        <v>5.6759270542910993</v>
      </c>
      <c r="F27" s="41">
        <v>1.1429</v>
      </c>
      <c r="G27" s="13">
        <f t="shared" si="2"/>
        <v>6.487017030349298</v>
      </c>
      <c r="H27" s="39">
        <f>B27*C27*(1+$C$41)</f>
        <v>113.51854108582199</v>
      </c>
      <c r="I27" s="34"/>
    </row>
    <row r="28" spans="1:9" x14ac:dyDescent="0.25">
      <c r="A28" s="23" t="s">
        <v>32</v>
      </c>
      <c r="B28" s="9">
        <v>1000</v>
      </c>
      <c r="C28" s="5">
        <v>1.28</v>
      </c>
      <c r="D28" s="5">
        <f t="shared" si="0"/>
        <v>1280</v>
      </c>
      <c r="E28" s="13">
        <f t="shared" si="1"/>
        <v>1.4559492243472159</v>
      </c>
      <c r="F28" s="41">
        <v>1.1429</v>
      </c>
      <c r="G28" s="13">
        <f t="shared" si="2"/>
        <v>1.664004368506433</v>
      </c>
      <c r="H28" s="39">
        <f>B28*C28*(1+$C$41)</f>
        <v>1455.9492243472159</v>
      </c>
      <c r="I28" s="34"/>
    </row>
    <row r="29" spans="1:9" x14ac:dyDescent="0.25">
      <c r="A29" s="23" t="s">
        <v>33</v>
      </c>
      <c r="B29" s="9">
        <v>1000</v>
      </c>
      <c r="C29" s="5">
        <v>7.69</v>
      </c>
      <c r="D29" s="5">
        <f t="shared" si="0"/>
        <v>7690</v>
      </c>
      <c r="E29" s="13">
        <f t="shared" si="1"/>
        <v>8.747069949398508</v>
      </c>
      <c r="F29" s="41">
        <v>1.1429</v>
      </c>
      <c r="G29" s="13">
        <f t="shared" si="2"/>
        <v>9.9970262451675556</v>
      </c>
      <c r="H29" s="39">
        <f>B29*C29*(1+$C$41)</f>
        <v>8747.0699493985067</v>
      </c>
      <c r="I29" s="34"/>
    </row>
    <row r="30" spans="1:9" x14ac:dyDescent="0.25">
      <c r="A30" s="23" t="s">
        <v>34</v>
      </c>
      <c r="B30" s="9">
        <v>1000</v>
      </c>
      <c r="C30" s="5">
        <v>11.53</v>
      </c>
      <c r="D30" s="5">
        <f t="shared" si="0"/>
        <v>11530</v>
      </c>
      <c r="E30" s="13">
        <f t="shared" si="1"/>
        <v>13.114917622440155</v>
      </c>
      <c r="F30" s="41">
        <v>1.1429</v>
      </c>
      <c r="G30" s="13">
        <f t="shared" si="2"/>
        <v>14.989039350686854</v>
      </c>
      <c r="H30" s="39">
        <f>B30*C30*(1+$C$41)</f>
        <v>13114.917622440154</v>
      </c>
      <c r="I30" s="34"/>
    </row>
    <row r="31" spans="1:9" x14ac:dyDescent="0.25">
      <c r="A31" s="23" t="s">
        <v>35</v>
      </c>
      <c r="B31" s="9">
        <v>1000</v>
      </c>
      <c r="C31" s="5">
        <v>15.38</v>
      </c>
      <c r="D31" s="5">
        <f t="shared" si="0"/>
        <v>15380</v>
      </c>
      <c r="E31" s="13">
        <f t="shared" si="1"/>
        <v>17.494139898797016</v>
      </c>
      <c r="F31" s="41">
        <v>1.1429</v>
      </c>
      <c r="G31" s="13">
        <f t="shared" si="2"/>
        <v>19.994052490335111</v>
      </c>
      <c r="H31" s="39">
        <f>B31*C31*(1+$C$41)</f>
        <v>17494.139898797013</v>
      </c>
      <c r="I31" s="34"/>
    </row>
    <row r="32" spans="1:9" x14ac:dyDescent="0.25">
      <c r="A32" s="23" t="s">
        <v>36</v>
      </c>
      <c r="B32" s="9">
        <v>1000</v>
      </c>
      <c r="C32" s="5">
        <v>15.89</v>
      </c>
      <c r="D32" s="5">
        <f t="shared" si="0"/>
        <v>15890</v>
      </c>
      <c r="E32" s="13">
        <f t="shared" si="1"/>
        <v>18.074244667872861</v>
      </c>
      <c r="F32" s="41">
        <v>1.1429</v>
      </c>
      <c r="G32" s="13">
        <f t="shared" si="2"/>
        <v>20.657054230911893</v>
      </c>
      <c r="H32" s="39">
        <f>B32*C32*(1+$C$41)</f>
        <v>18074.244667872859</v>
      </c>
      <c r="I32" s="34"/>
    </row>
    <row r="33" spans="1:12" x14ac:dyDescent="0.25">
      <c r="A33" s="23" t="s">
        <v>11</v>
      </c>
      <c r="B33" s="9">
        <f>2000</f>
        <v>2000</v>
      </c>
      <c r="C33" s="5">
        <v>14.1</v>
      </c>
      <c r="D33" s="5">
        <f>B33*C33</f>
        <v>28200</v>
      </c>
      <c r="E33" s="13">
        <f t="shared" si="1"/>
        <v>16.038190674449798</v>
      </c>
      <c r="F33" s="41">
        <v>1.1429</v>
      </c>
      <c r="G33" s="13">
        <f t="shared" si="2"/>
        <v>18.330048121828675</v>
      </c>
      <c r="H33" s="39">
        <f>B33*C33*(1+$C$41)</f>
        <v>32076.381348899598</v>
      </c>
      <c r="I33" s="34"/>
    </row>
    <row r="34" spans="1:12" x14ac:dyDescent="0.25">
      <c r="A34" s="23" t="s">
        <v>46</v>
      </c>
      <c r="B34" s="4"/>
      <c r="C34" s="5"/>
      <c r="D34" s="5"/>
      <c r="E34" s="13"/>
      <c r="F34" s="13"/>
      <c r="G34" s="13">
        <v>1.5</v>
      </c>
      <c r="H34" s="39">
        <f>G31*C34*G34</f>
        <v>0</v>
      </c>
      <c r="I34" s="34"/>
    </row>
    <row r="35" spans="1:12" x14ac:dyDescent="0.25">
      <c r="A35" s="24" t="s">
        <v>19</v>
      </c>
      <c r="B35" s="8"/>
      <c r="C35" s="9">
        <v>401337.02</v>
      </c>
      <c r="D35" s="9"/>
      <c r="E35" s="7"/>
      <c r="F35" s="13"/>
      <c r="G35" s="7"/>
      <c r="H35" s="39"/>
      <c r="I35" s="34"/>
    </row>
    <row r="36" spans="1:12" x14ac:dyDescent="0.25">
      <c r="A36" s="25" t="s">
        <v>20</v>
      </c>
      <c r="B36" s="10"/>
      <c r="C36" s="10">
        <v>1830.31</v>
      </c>
      <c r="D36" s="10"/>
      <c r="E36" s="6"/>
      <c r="F36" s="13"/>
      <c r="G36" s="6"/>
      <c r="H36" s="40"/>
      <c r="I36" s="34"/>
    </row>
    <row r="37" spans="1:12" x14ac:dyDescent="0.25">
      <c r="A37" s="26" t="s">
        <v>21</v>
      </c>
      <c r="B37" s="11"/>
      <c r="C37" s="10">
        <v>17552.169999999998</v>
      </c>
      <c r="D37" s="10"/>
      <c r="E37" s="7"/>
      <c r="F37" s="7"/>
      <c r="G37" s="7"/>
      <c r="H37" s="39"/>
      <c r="I37" s="34"/>
    </row>
    <row r="38" spans="1:12" x14ac:dyDescent="0.25">
      <c r="A38" s="26" t="s">
        <v>22</v>
      </c>
      <c r="B38" s="11"/>
      <c r="C38" s="10">
        <v>237223.38</v>
      </c>
      <c r="D38" s="10"/>
      <c r="E38" s="12"/>
      <c r="F38" s="12"/>
      <c r="G38" s="12"/>
      <c r="H38" s="39"/>
      <c r="I38" s="34"/>
    </row>
    <row r="39" spans="1:12" x14ac:dyDescent="0.25">
      <c r="A39" s="24" t="s">
        <v>18</v>
      </c>
      <c r="B39" s="8"/>
      <c r="C39" s="10">
        <f>SUM(C35:C38)</f>
        <v>657942.88</v>
      </c>
      <c r="D39" s="10"/>
      <c r="E39" s="12"/>
      <c r="F39" s="12"/>
      <c r="G39" s="12"/>
      <c r="H39" s="39"/>
      <c r="I39" s="34"/>
      <c r="L39" s="1" t="e">
        <f>#REF!/#REF!</f>
        <v>#REF!</v>
      </c>
    </row>
    <row r="40" spans="1:12" x14ac:dyDescent="0.25">
      <c r="A40" s="24" t="s">
        <v>12</v>
      </c>
      <c r="B40" s="8"/>
      <c r="C40" s="10">
        <f>C39</f>
        <v>657942.88</v>
      </c>
      <c r="D40" s="10"/>
      <c r="E40" s="7"/>
      <c r="F40" s="42"/>
      <c r="G40" s="7"/>
      <c r="H40" s="39"/>
      <c r="I40" s="34"/>
    </row>
    <row r="41" spans="1:12" ht="15.75" thickBot="1" x14ac:dyDescent="0.3">
      <c r="A41" s="27" t="s">
        <v>48</v>
      </c>
      <c r="B41" s="28"/>
      <c r="C41" s="29">
        <f>C39/SUM(B8:B33)</f>
        <v>0.13746033152126225</v>
      </c>
      <c r="D41" s="28"/>
      <c r="E41" s="28"/>
      <c r="F41" s="28"/>
      <c r="G41" s="28"/>
      <c r="H41" s="30"/>
      <c r="I41" s="35"/>
    </row>
    <row r="46" spans="1:12" x14ac:dyDescent="0.25">
      <c r="A46" s="3"/>
      <c r="B46" s="3"/>
    </row>
    <row r="49" spans="5:7" x14ac:dyDescent="0.25">
      <c r="E49" s="2"/>
      <c r="F49" s="2"/>
      <c r="G49" s="2"/>
    </row>
    <row r="51" spans="5:7" x14ac:dyDescent="0.25">
      <c r="E51" s="2"/>
      <c r="F51" s="2"/>
      <c r="G51" s="2"/>
    </row>
  </sheetData>
  <mergeCells count="12">
    <mergeCell ref="A6:A7"/>
    <mergeCell ref="G6:G7"/>
    <mergeCell ref="H6:H7"/>
    <mergeCell ref="A3:H3"/>
    <mergeCell ref="A4:A5"/>
    <mergeCell ref="C4:C7"/>
    <mergeCell ref="E4:H4"/>
    <mergeCell ref="E5:H5"/>
    <mergeCell ref="B4:B7"/>
    <mergeCell ref="D4:D7"/>
    <mergeCell ref="E6:E7"/>
    <mergeCell ref="F6:F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4</vt:i4>
      </vt:variant>
    </vt:vector>
  </HeadingPairs>
  <TitlesOfParts>
    <vt:vector size="4" baseType="lpstr">
      <vt:lpstr>Presupostos Gastos</vt:lpstr>
      <vt:lpstr>CIPA</vt:lpstr>
      <vt:lpstr>Folha2</vt:lpstr>
      <vt:lpstr>Folha1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2013-06-14T14:59:51Z</dcterms:modified>
</cp:coreProperties>
</file>