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Exercicio 1" sheetId="1" r:id="rId1"/>
    <sheet name="Exercico 2" sheetId="2" r:id="rId2"/>
    <sheet name="Exercico 3" sheetId="3" r:id="rId3"/>
  </sheets>
  <calcPr calcId="124519"/>
</workbook>
</file>

<file path=xl/calcChain.xml><?xml version="1.0" encoding="utf-8"?>
<calcChain xmlns="http://schemas.openxmlformats.org/spreadsheetml/2006/main">
  <c r="D4" i="3"/>
  <c r="C4"/>
  <c r="E4" s="1"/>
  <c r="F3" i="2"/>
  <c r="G6" i="1"/>
  <c r="G5"/>
  <c r="F6"/>
  <c r="F5"/>
  <c r="E6"/>
  <c r="E5"/>
  <c r="D6"/>
  <c r="D5"/>
  <c r="C6"/>
  <c r="C5"/>
  <c r="G4"/>
  <c r="F4"/>
  <c r="E4"/>
  <c r="D4"/>
  <c r="C4"/>
  <c r="G3"/>
  <c r="F3"/>
  <c r="E3"/>
  <c r="D3"/>
  <c r="C3"/>
  <c r="O11"/>
  <c r="O12"/>
  <c r="O13"/>
  <c r="O10"/>
  <c r="M13"/>
  <c r="M12"/>
  <c r="M11"/>
  <c r="M10"/>
  <c r="H9"/>
  <c r="H3"/>
  <c r="H4"/>
  <c r="H5"/>
  <c r="H6"/>
  <c r="M7"/>
  <c r="G7" s="1"/>
  <c r="G8" s="1"/>
  <c r="G10" s="1"/>
  <c r="D9" i="2" s="1"/>
  <c r="C7" i="1" l="1"/>
  <c r="D7"/>
  <c r="D8" s="1"/>
  <c r="D10" s="1"/>
  <c r="D6" i="2" s="1"/>
  <c r="E7" i="1"/>
  <c r="E8" s="1"/>
  <c r="E10" s="1"/>
  <c r="D7" i="2" s="1"/>
  <c r="F7" i="1"/>
  <c r="F8" s="1"/>
  <c r="F10" s="1"/>
  <c r="D8" i="2" s="1"/>
  <c r="B6"/>
  <c r="B7"/>
  <c r="B8"/>
  <c r="B9"/>
  <c r="C6"/>
  <c r="D7" i="3" s="1"/>
  <c r="C7" i="2"/>
  <c r="D8" i="3" s="1"/>
  <c r="C8" i="2"/>
  <c r="D9" i="3" s="1"/>
  <c r="C9" i="2"/>
  <c r="D10" i="3" s="1"/>
  <c r="C8" i="1" l="1"/>
  <c r="H7"/>
  <c r="C10" i="3"/>
  <c r="E10" s="1"/>
  <c r="F9" i="2"/>
  <c r="C9" i="3"/>
  <c r="E9" s="1"/>
  <c r="F8" i="2"/>
  <c r="C8" i="3"/>
  <c r="E8" s="1"/>
  <c r="F7" i="2"/>
  <c r="C7" i="3"/>
  <c r="E7" s="1"/>
  <c r="F6" i="2"/>
  <c r="C10" i="1" l="1"/>
  <c r="H8"/>
  <c r="D5" i="2" l="1"/>
  <c r="D10" s="1"/>
  <c r="H10" i="1"/>
  <c r="B5" i="2"/>
  <c r="C5"/>
  <c r="D6" i="3" l="1"/>
  <c r="D11" s="1"/>
  <c r="C10" i="2"/>
  <c r="C6" i="3"/>
  <c r="B10" i="2"/>
  <c r="F5"/>
  <c r="D12"/>
  <c r="D11"/>
  <c r="B12" l="1"/>
  <c r="F10"/>
  <c r="F12" s="1"/>
  <c r="B11"/>
  <c r="E6" i="3"/>
  <c r="C11"/>
  <c r="C12" i="2"/>
  <c r="C11"/>
  <c r="D13" i="3"/>
  <c r="D12"/>
  <c r="C13" l="1"/>
  <c r="E11"/>
  <c r="C12"/>
  <c r="F11" i="2"/>
  <c r="E13" i="3" l="1"/>
  <c r="E12"/>
</calcChain>
</file>

<file path=xl/sharedStrings.xml><?xml version="1.0" encoding="utf-8"?>
<sst xmlns="http://schemas.openxmlformats.org/spreadsheetml/2006/main" count="93" uniqueCount="51">
  <si>
    <t>Custos/Actividades</t>
  </si>
  <si>
    <t>3 Gestores de projecto</t>
  </si>
  <si>
    <t>5 Consultores Sénior</t>
  </si>
  <si>
    <t>8 Consultores Analistas</t>
  </si>
  <si>
    <t>2 Assistentes</t>
  </si>
  <si>
    <t>Gastos Gerais</t>
  </si>
  <si>
    <t>A1</t>
  </si>
  <si>
    <t>A2</t>
  </si>
  <si>
    <t>A3</t>
  </si>
  <si>
    <t>A4</t>
  </si>
  <si>
    <t>A5</t>
  </si>
  <si>
    <t>Total</t>
  </si>
  <si>
    <t>Nº de indutores ou de ocorrências</t>
  </si>
  <si>
    <t>Custo unitário por indutor</t>
  </si>
  <si>
    <t>Horas</t>
  </si>
  <si>
    <t xml:space="preserve">Base Imputacao </t>
  </si>
  <si>
    <t xml:space="preserve">Cutos </t>
  </si>
  <si>
    <t>Actividades</t>
  </si>
  <si>
    <t>Proj. X1</t>
  </si>
  <si>
    <t>Proj. X2</t>
  </si>
  <si>
    <t>Proj. X3</t>
  </si>
  <si>
    <t>Custos não incorporados</t>
  </si>
  <si>
    <t>1. Vendas</t>
  </si>
  <si>
    <t>2. Custos das Actividades</t>
  </si>
  <si>
    <t>3. Resultado [1 - 2]</t>
  </si>
  <si>
    <t xml:space="preserve">    Margem (%)</t>
  </si>
  <si>
    <t>Rubricas</t>
  </si>
  <si>
    <t>Cliente VNF</t>
  </si>
  <si>
    <t>(X1 + X3)</t>
  </si>
  <si>
    <t>Cliente AMT</t>
  </si>
  <si>
    <t>X2</t>
  </si>
  <si>
    <t>3. Resultado [ 1 - 2 ]</t>
  </si>
  <si>
    <t>Horas de Mão-de-Obra por Atividade</t>
  </si>
  <si>
    <t>1.000h</t>
  </si>
  <si>
    <t>700h</t>
  </si>
  <si>
    <t>400h</t>
  </si>
  <si>
    <t>900h</t>
  </si>
  <si>
    <t>0h</t>
  </si>
  <si>
    <t>3.000h</t>
  </si>
  <si>
    <t>1.500h</t>
  </si>
  <si>
    <t>1.400h</t>
  </si>
  <si>
    <t>1.200h</t>
  </si>
  <si>
    <t>5.000h</t>
  </si>
  <si>
    <t>800h</t>
  </si>
  <si>
    <t>3.600h</t>
  </si>
  <si>
    <t>8.000h</t>
  </si>
  <si>
    <t>200h</t>
  </si>
  <si>
    <t>300h</t>
  </si>
  <si>
    <t>2.000h</t>
  </si>
  <si>
    <t>18.000h</t>
  </si>
  <si>
    <t xml:space="preserve">Dúvida no valor não sei se é semestral ou anual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</si>
</sst>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44" fontId="0" fillId="0" borderId="1" xfId="1" applyFont="1" applyBorder="1"/>
    <xf numFmtId="0" fontId="0" fillId="0" borderId="1" xfId="1" applyNumberFormat="1" applyFont="1" applyBorder="1"/>
    <xf numFmtId="0" fontId="2" fillId="0" borderId="0" xfId="0" applyFont="1" applyBorder="1" applyAlignment="1">
      <alignment wrapText="1"/>
    </xf>
    <xf numFmtId="44" fontId="0" fillId="0" borderId="0" xfId="0" applyNumberFormat="1"/>
    <xf numFmtId="0" fontId="2" fillId="0" borderId="1" xfId="0" applyFont="1" applyBorder="1" applyAlignment="1">
      <alignment horizontal="center" wrapText="1"/>
    </xf>
    <xf numFmtId="44" fontId="2" fillId="0" borderId="1" xfId="1" applyFont="1" applyBorder="1" applyAlignment="1">
      <alignment horizontal="right" wrapText="1"/>
    </xf>
    <xf numFmtId="44" fontId="2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center" wrapText="1"/>
    </xf>
    <xf numFmtId="9" fontId="2" fillId="0" borderId="1" xfId="2" applyFont="1" applyBorder="1" applyAlignment="1">
      <alignment horizontal="right" wrapText="1"/>
    </xf>
    <xf numFmtId="44" fontId="2" fillId="0" borderId="2" xfId="1" applyFont="1" applyBorder="1" applyAlignment="1">
      <alignment horizontal="center" wrapText="1"/>
    </xf>
    <xf numFmtId="44" fontId="2" fillId="0" borderId="3" xfId="1" applyFont="1" applyBorder="1" applyAlignment="1">
      <alignment horizontal="center" wrapText="1"/>
    </xf>
    <xf numFmtId="44" fontId="2" fillId="0" borderId="4" xfId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2" fontId="2" fillId="0" borderId="1" xfId="0" applyNumberFormat="1" applyFont="1" applyBorder="1" applyAlignment="1">
      <alignment horizontal="right" wrapText="1"/>
    </xf>
    <xf numFmtId="2" fontId="0" fillId="0" borderId="1" xfId="0" applyNumberFormat="1" applyBorder="1"/>
    <xf numFmtId="0" fontId="0" fillId="2" borderId="0" xfId="0" applyFill="1"/>
  </cellXfs>
  <cellStyles count="3">
    <cellStyle name="Moeda" xfId="1" builtinId="4"/>
    <cellStyle name="Normal" xfId="0" builtinId="0"/>
    <cellStyle name="Percentagem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Y13"/>
  <sheetViews>
    <sheetView tabSelected="1" topLeftCell="D1" workbookViewId="0">
      <selection activeCell="O5" sqref="O5"/>
    </sheetView>
  </sheetViews>
  <sheetFormatPr defaultRowHeight="15"/>
  <cols>
    <col min="2" max="2" width="21.42578125" customWidth="1"/>
    <col min="3" max="3" width="11.5703125" bestFit="1" customWidth="1"/>
    <col min="4" max="6" width="12.5703125" bestFit="1" customWidth="1"/>
    <col min="7" max="7" width="13.7109375" bestFit="1" customWidth="1"/>
    <col min="8" max="8" width="14.7109375" bestFit="1" customWidth="1"/>
    <col min="12" max="12" width="15.42578125" bestFit="1" customWidth="1"/>
    <col min="13" max="13" width="12.7109375" customWidth="1"/>
    <col min="19" max="19" width="14.5703125" customWidth="1"/>
  </cols>
  <sheetData>
    <row r="2" spans="2:25">
      <c r="B2" s="1" t="s">
        <v>0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</row>
    <row r="3" spans="2:25" ht="43.5" customHeight="1">
      <c r="B3" s="3" t="s">
        <v>1</v>
      </c>
      <c r="C3" s="25">
        <f>C$9*O$10</f>
        <v>1436.1702127659576</v>
      </c>
      <c r="D3" s="25">
        <f>D$9*O$10</f>
        <v>9574.468085106384</v>
      </c>
      <c r="E3" s="25">
        <f>E$9*O$10</f>
        <v>7180.8510638297876</v>
      </c>
      <c r="F3" s="25">
        <f>F$9*O$10</f>
        <v>23936.170212765959</v>
      </c>
      <c r="G3" s="25">
        <f>G$9*O$10</f>
        <v>47872.340425531918</v>
      </c>
      <c r="H3" s="6">
        <f t="shared" ref="H3:H6" si="0">SUM(C3:G3)</f>
        <v>90000</v>
      </c>
      <c r="S3" s="13" t="s">
        <v>32</v>
      </c>
      <c r="T3" s="13" t="s">
        <v>6</v>
      </c>
      <c r="U3" s="13" t="s">
        <v>7</v>
      </c>
      <c r="V3" s="13" t="s">
        <v>8</v>
      </c>
      <c r="W3" s="13" t="s">
        <v>9</v>
      </c>
      <c r="X3" s="13" t="s">
        <v>10</v>
      </c>
      <c r="Y3" s="13" t="s">
        <v>11</v>
      </c>
    </row>
    <row r="4" spans="2:25" ht="30.75" customHeight="1">
      <c r="B4" s="3" t="s">
        <v>2</v>
      </c>
      <c r="C4" s="25">
        <f>C$9*O$11</f>
        <v>1436.1702127659576</v>
      </c>
      <c r="D4" s="25">
        <f>D$9*O$11</f>
        <v>9574.468085106384</v>
      </c>
      <c r="E4" s="25">
        <f>E$9*O$11</f>
        <v>7180.8510638297876</v>
      </c>
      <c r="F4" s="25">
        <f>F$9*O$11</f>
        <v>23936.170212765959</v>
      </c>
      <c r="G4" s="25">
        <f>G$9*O$11</f>
        <v>47872.340425531918</v>
      </c>
      <c r="H4" s="6">
        <f t="shared" si="0"/>
        <v>90000</v>
      </c>
      <c r="L4" t="s">
        <v>5</v>
      </c>
      <c r="M4">
        <v>18000</v>
      </c>
      <c r="N4" s="26" t="s">
        <v>50</v>
      </c>
      <c r="O4" s="26"/>
      <c r="P4" s="26"/>
      <c r="Q4" s="26"/>
      <c r="R4" s="26"/>
      <c r="S4" s="3" t="s">
        <v>1</v>
      </c>
      <c r="T4" s="23" t="s">
        <v>33</v>
      </c>
      <c r="U4" s="23" t="s">
        <v>34</v>
      </c>
      <c r="V4" s="23" t="s">
        <v>35</v>
      </c>
      <c r="W4" s="23" t="s">
        <v>36</v>
      </c>
      <c r="X4" s="23" t="s">
        <v>37</v>
      </c>
      <c r="Y4" s="23" t="s">
        <v>38</v>
      </c>
    </row>
    <row r="5" spans="2:25" ht="24.75" customHeight="1">
      <c r="B5" s="3" t="s">
        <v>3</v>
      </c>
      <c r="C5" s="25">
        <f>C$9*O$12</f>
        <v>1276.5957446808511</v>
      </c>
      <c r="D5" s="25">
        <f>D$9*O$12</f>
        <v>8510.6382978723395</v>
      </c>
      <c r="E5" s="25">
        <f>E$9*O$12</f>
        <v>6382.9787234042551</v>
      </c>
      <c r="F5" s="25">
        <f>F$9*O$12</f>
        <v>21276.59574468085</v>
      </c>
      <c r="G5" s="25">
        <f>G$9*O$12</f>
        <v>42553.191489361699</v>
      </c>
      <c r="H5" s="6">
        <f t="shared" si="0"/>
        <v>80000</v>
      </c>
      <c r="L5" t="s">
        <v>14</v>
      </c>
      <c r="M5">
        <v>18000</v>
      </c>
      <c r="S5" s="3" t="s">
        <v>2</v>
      </c>
      <c r="T5" s="23" t="s">
        <v>39</v>
      </c>
      <c r="U5" s="23" t="s">
        <v>36</v>
      </c>
      <c r="V5" s="23" t="s">
        <v>40</v>
      </c>
      <c r="W5" s="23" t="s">
        <v>41</v>
      </c>
      <c r="X5" s="23" t="s">
        <v>37</v>
      </c>
      <c r="Y5" s="23" t="s">
        <v>42</v>
      </c>
    </row>
    <row r="6" spans="2:25" ht="30.75" customHeight="1">
      <c r="B6" s="3" t="s">
        <v>4</v>
      </c>
      <c r="C6" s="25">
        <f>C$9*O$13</f>
        <v>159.57446808510639</v>
      </c>
      <c r="D6" s="25">
        <f>D$9*O$13</f>
        <v>1063.8297872340424</v>
      </c>
      <c r="E6" s="25">
        <f>E$9*O$13</f>
        <v>797.87234042553189</v>
      </c>
      <c r="F6" s="25">
        <f>F$9*O$13</f>
        <v>2659.5744680851062</v>
      </c>
      <c r="G6" s="25">
        <f>G$9*O$13</f>
        <v>5319.1489361702124</v>
      </c>
      <c r="H6" s="6">
        <f t="shared" si="0"/>
        <v>10000</v>
      </c>
      <c r="S6" s="3" t="s">
        <v>3</v>
      </c>
      <c r="T6" s="23" t="s">
        <v>43</v>
      </c>
      <c r="U6" s="23" t="s">
        <v>44</v>
      </c>
      <c r="V6" s="23" t="s">
        <v>41</v>
      </c>
      <c r="W6" s="23" t="s">
        <v>40</v>
      </c>
      <c r="X6" s="23" t="s">
        <v>33</v>
      </c>
      <c r="Y6" s="23" t="s">
        <v>45</v>
      </c>
    </row>
    <row r="7" spans="2:25" ht="21.75" customHeight="1">
      <c r="B7" s="3" t="s">
        <v>5</v>
      </c>
      <c r="C7" s="25">
        <f>T8*M7</f>
        <v>3500</v>
      </c>
      <c r="D7" s="25">
        <f>U8*M7</f>
        <v>5500</v>
      </c>
      <c r="E7" s="25">
        <f>V8*M7</f>
        <v>3300</v>
      </c>
      <c r="F7" s="25">
        <f>W8*M7</f>
        <v>3500</v>
      </c>
      <c r="G7" s="25">
        <f>X8*M7</f>
        <v>2200</v>
      </c>
      <c r="H7" s="6">
        <f>SUM(C7:G7)</f>
        <v>18000</v>
      </c>
      <c r="L7" t="s">
        <v>15</v>
      </c>
      <c r="M7">
        <f>M4/M5</f>
        <v>1</v>
      </c>
      <c r="S7" s="3" t="s">
        <v>4</v>
      </c>
      <c r="T7" s="23" t="s">
        <v>46</v>
      </c>
      <c r="U7" s="23" t="s">
        <v>47</v>
      </c>
      <c r="V7" s="23" t="s">
        <v>47</v>
      </c>
      <c r="W7" s="23" t="s">
        <v>37</v>
      </c>
      <c r="X7" s="23" t="s">
        <v>41</v>
      </c>
      <c r="Y7" s="23" t="s">
        <v>48</v>
      </c>
    </row>
    <row r="8" spans="2:25" ht="19.5" customHeight="1">
      <c r="B8" s="4" t="s">
        <v>11</v>
      </c>
      <c r="C8" s="25">
        <f>SUM(C3:C7)</f>
        <v>7808.5106382978729</v>
      </c>
      <c r="D8" s="25">
        <f t="shared" ref="D8:G8" si="1">SUM(D3:D7)</f>
        <v>34223.404255319147</v>
      </c>
      <c r="E8" s="25">
        <f t="shared" si="1"/>
        <v>24842.553191489362</v>
      </c>
      <c r="F8" s="25">
        <f t="shared" si="1"/>
        <v>75308.51063829787</v>
      </c>
      <c r="G8" s="25">
        <f t="shared" si="1"/>
        <v>145817.02127659574</v>
      </c>
      <c r="H8" s="6">
        <f t="shared" ref="H8:H9" si="2">SUM(C8:G8)</f>
        <v>288000</v>
      </c>
      <c r="S8" s="4" t="s">
        <v>11</v>
      </c>
      <c r="T8" s="24">
        <v>3500</v>
      </c>
      <c r="U8" s="24">
        <v>5500</v>
      </c>
      <c r="V8" s="24">
        <v>3300</v>
      </c>
      <c r="W8" s="24">
        <v>3500</v>
      </c>
      <c r="X8" s="24">
        <v>2200</v>
      </c>
      <c r="Y8" s="24" t="s">
        <v>49</v>
      </c>
    </row>
    <row r="9" spans="2:25" ht="29.25">
      <c r="B9" s="5" t="s">
        <v>12</v>
      </c>
      <c r="C9" s="1">
        <v>3</v>
      </c>
      <c r="D9" s="1">
        <v>20</v>
      </c>
      <c r="E9" s="1">
        <v>15</v>
      </c>
      <c r="F9" s="1">
        <v>50</v>
      </c>
      <c r="G9" s="1">
        <v>100</v>
      </c>
      <c r="H9" s="7">
        <f t="shared" si="2"/>
        <v>188</v>
      </c>
      <c r="L9" t="s">
        <v>16</v>
      </c>
    </row>
    <row r="10" spans="2:25" ht="29.25">
      <c r="B10" s="5" t="s">
        <v>13</v>
      </c>
      <c r="C10" s="6">
        <f>C8/C9</f>
        <v>2602.8368794326243</v>
      </c>
      <c r="D10" s="6">
        <f t="shared" ref="D10:G10" si="3">D8/D9</f>
        <v>1711.1702127659573</v>
      </c>
      <c r="E10" s="6">
        <f t="shared" si="3"/>
        <v>1656.1702127659576</v>
      </c>
      <c r="F10" s="6">
        <f t="shared" si="3"/>
        <v>1506.1702127659573</v>
      </c>
      <c r="G10" s="6">
        <f t="shared" si="3"/>
        <v>1458.1702127659573</v>
      </c>
      <c r="H10" s="6">
        <f>SUM(C10:G10)</f>
        <v>8934.5177304964527</v>
      </c>
      <c r="L10" s="8" t="s">
        <v>1</v>
      </c>
      <c r="M10">
        <f>(24000*3)*1.25</f>
        <v>90000</v>
      </c>
      <c r="N10">
        <v>188</v>
      </c>
      <c r="O10">
        <f>M10/N10</f>
        <v>478.72340425531917</v>
      </c>
    </row>
    <row r="11" spans="2:25" ht="29.25">
      <c r="L11" s="8" t="s">
        <v>2</v>
      </c>
      <c r="M11">
        <f>(14400*5)*1.25</f>
        <v>90000</v>
      </c>
      <c r="N11">
        <v>188</v>
      </c>
      <c r="O11">
        <f t="shared" ref="O11:O13" si="4">M11/N11</f>
        <v>478.72340425531917</v>
      </c>
    </row>
    <row r="12" spans="2:25" ht="29.25">
      <c r="H12" s="9"/>
      <c r="L12" s="8" t="s">
        <v>3</v>
      </c>
      <c r="M12">
        <f>(8000*8)*1.25</f>
        <v>80000</v>
      </c>
      <c r="N12">
        <v>188</v>
      </c>
      <c r="O12">
        <f t="shared" si="4"/>
        <v>425.531914893617</v>
      </c>
    </row>
    <row r="13" spans="2:25">
      <c r="L13" s="8" t="s">
        <v>4</v>
      </c>
      <c r="M13">
        <f>(4000*2)*1.25</f>
        <v>10000</v>
      </c>
      <c r="N13">
        <v>188</v>
      </c>
      <c r="O13">
        <f t="shared" si="4"/>
        <v>53.191489361702125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2"/>
  <sheetViews>
    <sheetView workbookViewId="0">
      <selection activeCell="B14" sqref="B14"/>
    </sheetView>
  </sheetViews>
  <sheetFormatPr defaultRowHeight="15"/>
  <cols>
    <col min="1" max="1" width="24.42578125" customWidth="1"/>
    <col min="2" max="2" width="14.42578125" customWidth="1"/>
    <col min="3" max="3" width="15.140625" customWidth="1"/>
    <col min="4" max="4" width="14.42578125" customWidth="1"/>
    <col min="5" max="5" width="27" customWidth="1"/>
    <col min="6" max="6" width="13.7109375" bestFit="1" customWidth="1"/>
  </cols>
  <sheetData>
    <row r="2" spans="1:6" ht="26.1" customHeight="1">
      <c r="A2" s="5" t="s">
        <v>17</v>
      </c>
      <c r="B2" s="2" t="s">
        <v>18</v>
      </c>
      <c r="C2" s="2" t="s">
        <v>19</v>
      </c>
      <c r="D2" s="2" t="s">
        <v>20</v>
      </c>
      <c r="E2" s="2" t="s">
        <v>21</v>
      </c>
      <c r="F2" s="2" t="s">
        <v>11</v>
      </c>
    </row>
    <row r="3" spans="1:6" ht="26.1" customHeight="1">
      <c r="A3" s="3" t="s">
        <v>22</v>
      </c>
      <c r="B3" s="11">
        <v>68000</v>
      </c>
      <c r="C3" s="11">
        <v>70000</v>
      </c>
      <c r="D3" s="11">
        <v>180000</v>
      </c>
      <c r="E3" s="11"/>
      <c r="F3" s="11">
        <f>SUM(B3:E3)</f>
        <v>318000</v>
      </c>
    </row>
    <row r="4" spans="1:6" ht="26.1" customHeight="1">
      <c r="A4" s="3" t="s">
        <v>23</v>
      </c>
      <c r="B4" s="15"/>
      <c r="C4" s="16"/>
      <c r="D4" s="16"/>
      <c r="E4" s="16"/>
      <c r="F4" s="17"/>
    </row>
    <row r="5" spans="1:6" ht="26.1" customHeight="1">
      <c r="A5" s="10" t="s">
        <v>6</v>
      </c>
      <c r="B5" s="11">
        <f>'Exercicio 1'!C10*1</f>
        <v>2602.8368794326243</v>
      </c>
      <c r="C5" s="11">
        <f>'Exercicio 1'!C10*1</f>
        <v>2602.8368794326243</v>
      </c>
      <c r="D5" s="11">
        <f>'Exercicio 1'!C10*1</f>
        <v>2602.8368794326243</v>
      </c>
      <c r="E5" s="11"/>
      <c r="F5" s="11">
        <f t="shared" ref="F5:F11" si="0">SUM(B5:E5)</f>
        <v>7808.5106382978729</v>
      </c>
    </row>
    <row r="6" spans="1:6" ht="26.1" customHeight="1">
      <c r="A6" s="10" t="s">
        <v>7</v>
      </c>
      <c r="B6" s="11">
        <f>'Exercicio 1'!D10*5</f>
        <v>8555.8510638297867</v>
      </c>
      <c r="C6" s="11">
        <f>'Exercicio 1'!D10*3</f>
        <v>5133.510638297872</v>
      </c>
      <c r="D6" s="11">
        <f>'Exercicio 1'!D10*12</f>
        <v>20534.042553191488</v>
      </c>
      <c r="E6" s="11"/>
      <c r="F6" s="11">
        <f t="shared" si="0"/>
        <v>34223.404255319147</v>
      </c>
    </row>
    <row r="7" spans="1:6" ht="26.1" customHeight="1">
      <c r="A7" s="10" t="s">
        <v>8</v>
      </c>
      <c r="B7" s="11">
        <f>'Exercicio 1'!E10*4</f>
        <v>6624.6808510638302</v>
      </c>
      <c r="C7" s="11">
        <f>'Exercicio 1'!E10*6</f>
        <v>9937.0212765957458</v>
      </c>
      <c r="D7" s="11">
        <f>'Exercicio 1'!E10*5</f>
        <v>8280.8510638297885</v>
      </c>
      <c r="E7" s="11"/>
      <c r="F7" s="11">
        <f t="shared" si="0"/>
        <v>24842.553191489365</v>
      </c>
    </row>
    <row r="8" spans="1:6" ht="26.1" customHeight="1">
      <c r="A8" s="10" t="s">
        <v>9</v>
      </c>
      <c r="B8" s="11">
        <f>'Exercicio 1'!F10*12</f>
        <v>18074.042553191488</v>
      </c>
      <c r="C8" s="11">
        <f>'Exercicio 1'!F10*8</f>
        <v>12049.361702127659</v>
      </c>
      <c r="D8" s="11">
        <f>'Exercicio 1'!F10*30</f>
        <v>45185.106382978716</v>
      </c>
      <c r="E8" s="11"/>
      <c r="F8" s="11">
        <f t="shared" si="0"/>
        <v>75308.510638297856</v>
      </c>
    </row>
    <row r="9" spans="1:6" ht="26.1" customHeight="1">
      <c r="A9" s="10" t="s">
        <v>10</v>
      </c>
      <c r="B9" s="11">
        <f>'Exercicio 1'!G10*20</f>
        <v>29163.404255319147</v>
      </c>
      <c r="C9" s="11">
        <f>'Exercicio 1'!G10*35</f>
        <v>51035.957446808505</v>
      </c>
      <c r="D9" s="11">
        <f>'Exercicio 1'!G10*45</f>
        <v>65617.659574468082</v>
      </c>
      <c r="E9" s="11"/>
      <c r="F9" s="11">
        <f t="shared" si="0"/>
        <v>145817.02127659571</v>
      </c>
    </row>
    <row r="10" spans="1:6" ht="26.1" customHeight="1">
      <c r="A10" s="4" t="s">
        <v>11</v>
      </c>
      <c r="B10" s="11">
        <f>SUM(B5:B9)</f>
        <v>65020.815602836876</v>
      </c>
      <c r="C10" s="11">
        <f t="shared" ref="C10:D10" si="1">SUM(C5:C9)</f>
        <v>80758.687943262397</v>
      </c>
      <c r="D10" s="11">
        <f t="shared" si="1"/>
        <v>142220.49645390071</v>
      </c>
      <c r="E10" s="11"/>
      <c r="F10" s="11">
        <f>SUM(B10:E10)</f>
        <v>288000</v>
      </c>
    </row>
    <row r="11" spans="1:6" ht="26.1" customHeight="1">
      <c r="A11" s="5" t="s">
        <v>24</v>
      </c>
      <c r="B11" s="12">
        <f>B3-B10</f>
        <v>2979.1843971631242</v>
      </c>
      <c r="C11" s="12">
        <f t="shared" ref="C11:D11" si="2">C3-C10</f>
        <v>-10758.687943262397</v>
      </c>
      <c r="D11" s="12">
        <f t="shared" si="2"/>
        <v>37779.503546099295</v>
      </c>
      <c r="E11" s="12"/>
      <c r="F11" s="11">
        <f t="shared" si="0"/>
        <v>30000.000000000022</v>
      </c>
    </row>
    <row r="12" spans="1:6" ht="26.1" customHeight="1">
      <c r="A12" s="5" t="s">
        <v>25</v>
      </c>
      <c r="B12" s="14">
        <f>B10/B3</f>
        <v>0.95618846474760111</v>
      </c>
      <c r="C12" s="14">
        <f t="shared" ref="C12:F12" si="3">C10/C3</f>
        <v>1.1536955420466057</v>
      </c>
      <c r="D12" s="14">
        <f t="shared" si="3"/>
        <v>0.79011386918833726</v>
      </c>
      <c r="E12" s="14"/>
      <c r="F12" s="14">
        <f t="shared" si="3"/>
        <v>0.90566037735849059</v>
      </c>
    </row>
  </sheetData>
  <mergeCells count="1">
    <mergeCell ref="B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E13"/>
  <sheetViews>
    <sheetView topLeftCell="A4" workbookViewId="0">
      <selection activeCell="C17" sqref="C17"/>
    </sheetView>
  </sheetViews>
  <sheetFormatPr defaultRowHeight="15"/>
  <cols>
    <col min="2" max="2" width="15.7109375" customWidth="1"/>
    <col min="3" max="3" width="19.85546875" customWidth="1"/>
    <col min="4" max="4" width="15.5703125" customWidth="1"/>
    <col min="5" max="5" width="13.7109375" bestFit="1" customWidth="1"/>
  </cols>
  <sheetData>
    <row r="2" spans="2:5" ht="26.1" customHeight="1">
      <c r="B2" s="18" t="s">
        <v>26</v>
      </c>
      <c r="C2" s="2" t="s">
        <v>27</v>
      </c>
      <c r="D2" s="2" t="s">
        <v>29</v>
      </c>
      <c r="E2" s="19" t="s">
        <v>11</v>
      </c>
    </row>
    <row r="3" spans="2:5" ht="26.1" customHeight="1">
      <c r="B3" s="18"/>
      <c r="C3" s="2" t="s">
        <v>28</v>
      </c>
      <c r="D3" s="2" t="s">
        <v>30</v>
      </c>
      <c r="E3" s="19"/>
    </row>
    <row r="4" spans="2:5" ht="26.1" customHeight="1">
      <c r="B4" s="3" t="s">
        <v>22</v>
      </c>
      <c r="C4" s="12">
        <f>'Exercico 2'!B3+'Exercico 2'!D3</f>
        <v>248000</v>
      </c>
      <c r="D4" s="12">
        <f>'Exercico 2'!C3</f>
        <v>70000</v>
      </c>
      <c r="E4" s="12">
        <f>C4+D4</f>
        <v>318000</v>
      </c>
    </row>
    <row r="5" spans="2:5" ht="33" customHeight="1">
      <c r="B5" s="3" t="s">
        <v>23</v>
      </c>
      <c r="C5" s="20"/>
      <c r="D5" s="21"/>
      <c r="E5" s="22"/>
    </row>
    <row r="6" spans="2:5" ht="26.1" customHeight="1">
      <c r="B6" s="10" t="s">
        <v>6</v>
      </c>
      <c r="C6" s="12">
        <f>'Exercico 2'!B5+'Exercico 2'!D5</f>
        <v>5205.6737588652486</v>
      </c>
      <c r="D6" s="12">
        <f>'Exercico 2'!C5</f>
        <v>2602.8368794326243</v>
      </c>
      <c r="E6" s="12">
        <f>C6+D6</f>
        <v>7808.5106382978729</v>
      </c>
    </row>
    <row r="7" spans="2:5" ht="26.1" customHeight="1">
      <c r="B7" s="10" t="s">
        <v>7</v>
      </c>
      <c r="C7" s="12">
        <f>'Exercico 2'!B6+'Exercico 2'!D6</f>
        <v>29089.893617021276</v>
      </c>
      <c r="D7" s="12">
        <f>'Exercico 2'!C6</f>
        <v>5133.510638297872</v>
      </c>
      <c r="E7" s="12">
        <f>C7+D7</f>
        <v>34223.404255319147</v>
      </c>
    </row>
    <row r="8" spans="2:5" ht="26.1" customHeight="1">
      <c r="B8" s="10" t="s">
        <v>8</v>
      </c>
      <c r="C8" s="12">
        <f>'Exercico 2'!B7+'Exercico 2'!D7</f>
        <v>14905.531914893618</v>
      </c>
      <c r="D8" s="12">
        <f>'Exercico 2'!C7</f>
        <v>9937.0212765957458</v>
      </c>
      <c r="E8" s="12">
        <f t="shared" ref="E8:E11" si="0">C8+D8</f>
        <v>24842.553191489365</v>
      </c>
    </row>
    <row r="9" spans="2:5" ht="26.1" customHeight="1">
      <c r="B9" s="10" t="s">
        <v>9</v>
      </c>
      <c r="C9" s="12">
        <f>'Exercico 2'!B8+'Exercico 2'!D8</f>
        <v>63259.148936170204</v>
      </c>
      <c r="D9" s="12">
        <f>'Exercico 2'!C8</f>
        <v>12049.361702127659</v>
      </c>
      <c r="E9" s="12">
        <f t="shared" si="0"/>
        <v>75308.510638297856</v>
      </c>
    </row>
    <row r="10" spans="2:5" ht="26.1" customHeight="1">
      <c r="B10" s="10" t="s">
        <v>10</v>
      </c>
      <c r="C10" s="12">
        <f>'Exercico 2'!B9+'Exercico 2'!D9</f>
        <v>94781.063829787221</v>
      </c>
      <c r="D10" s="12">
        <f>'Exercico 2'!C9</f>
        <v>51035.957446808505</v>
      </c>
      <c r="E10" s="12">
        <f t="shared" si="0"/>
        <v>145817.02127659571</v>
      </c>
    </row>
    <row r="11" spans="2:5" ht="26.1" customHeight="1">
      <c r="B11" s="4" t="s">
        <v>11</v>
      </c>
      <c r="C11" s="12">
        <f>SUM(C6:C10)</f>
        <v>207241.31205673757</v>
      </c>
      <c r="D11" s="12">
        <f>SUM(D6:D10)</f>
        <v>80758.687943262397</v>
      </c>
      <c r="E11" s="12">
        <f t="shared" si="0"/>
        <v>288000</v>
      </c>
    </row>
    <row r="12" spans="2:5" ht="30" customHeight="1">
      <c r="B12" s="5" t="s">
        <v>31</v>
      </c>
      <c r="C12" s="12">
        <f>C4-C11</f>
        <v>40758.687943262426</v>
      </c>
      <c r="D12" s="12">
        <f>D4-D11</f>
        <v>-10758.687943262397</v>
      </c>
      <c r="E12" s="12">
        <f>E4-E11</f>
        <v>30000</v>
      </c>
    </row>
    <row r="13" spans="2:5" ht="33" customHeight="1">
      <c r="B13" s="5" t="s">
        <v>25</v>
      </c>
      <c r="C13" s="14">
        <f>C11/C4</f>
        <v>0.83565045184168374</v>
      </c>
      <c r="D13" s="14">
        <f t="shared" ref="D13:E13" si="1">D11/D4</f>
        <v>1.1536955420466057</v>
      </c>
      <c r="E13" s="14">
        <f t="shared" si="1"/>
        <v>0.90566037735849059</v>
      </c>
    </row>
  </sheetData>
  <mergeCells count="3">
    <mergeCell ref="B2:B3"/>
    <mergeCell ref="E2:E3"/>
    <mergeCell ref="C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Exercicio 1</vt:lpstr>
      <vt:lpstr>Exercico 2</vt:lpstr>
      <vt:lpstr>Exercico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PUBLICO</dc:creator>
  <cp:lastModifiedBy>PUBLICO</cp:lastModifiedBy>
  <dcterms:created xsi:type="dcterms:W3CDTF">2015-10-11T12:07:38Z</dcterms:created>
  <dcterms:modified xsi:type="dcterms:W3CDTF">2015-10-11T13:41:34Z</dcterms:modified>
</cp:coreProperties>
</file>