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190" activeTab="2"/>
  </bookViews>
  <sheets>
    <sheet name="Indice" sheetId="11" r:id="rId1"/>
    <sheet name="Balanço" sheetId="1" r:id="rId2"/>
    <sheet name="DR" sheetId="2" r:id="rId3"/>
    <sheet name="Anexo" sheetId="9" r:id="rId4"/>
    <sheet name="Calculo IRC" sheetId="12" r:id="rId5"/>
    <sheet name="Cálculo TA" sheetId="13" r:id="rId6"/>
  </sheets>
  <externalReferences>
    <externalReference r:id="rId7"/>
    <externalReference r:id="rId8"/>
    <externalReference r:id="rId9"/>
  </externalReferences>
  <definedNames>
    <definedName name="Accionistas">Anexo!$A$246:$I$258</definedName>
    <definedName name="acrescim">#REF!</definedName>
    <definedName name="Activo">#REF!</definedName>
    <definedName name="Activos_Biologicos_1">Anexo!$A$168:$M$183</definedName>
    <definedName name="Activos_Biologicos_2">Anexo!$A$186:$I$192</definedName>
    <definedName name="Activos_Biologicos_4">Anexo!$A$195:$I$202</definedName>
    <definedName name="Activos_Detidos_para_Negociação_2">Anexo!$A$465:$I$471</definedName>
    <definedName name="Activos_Financeiros_Detidos_para_Negociação">Anexo!$A$454:$E$463</definedName>
    <definedName name="Activos_fixos_tangíveis__NCRF_7">Anexo!$A$40:$M$61</definedName>
    <definedName name="Activos_fixos_tangiveis_2010">Anexo!$A$65:$M$86</definedName>
    <definedName name="Activos_Intangiveis_1">Anexo!$A$122:$M$154</definedName>
    <definedName name="Activos_Intangiveis_2">Anexo!$A$158:$I$164</definedName>
    <definedName name="adiclient">#REF!</definedName>
    <definedName name="ANCDV">Anexo!$A$475:$E$485</definedName>
    <definedName name="_xlnm.Print_Area" localSheetId="3">Anexo!$A$40:$M$61,Anexo!$A$65:$M$86,Anexo!$A$91:$M$107,Anexo!$A$111:$I$117,Anexo!$A$122:$M$154,Anexo!$A$158:$I$164,Anexo!$O$207:$AE$223,Anexo!$O$226:$AA$242,Anexo!$A$246:$I$258,Anexo!$A$296:$M$313,Anexo!$A$317:$M$327,Anexo!$A$331:$E$341,Anexo!$A$343:$E$350,Anexo!$A$168:$M$183,Anexo!$A$186:$I$192,Anexo!$A$355:$I$365,Anexo!$A$388:$E$395,Anexo!$A$399:$E$412,Anexo!$A$416:$I$424,Anexo!$A$427:$E$434,Anexo!$A$438:$E$449,Anexo!$A$454:$E$463,Anexo!$A$465:$I$471,Anexo!$A$263:$E$272,Anexo!$A$475:$E$485,Anexo!$A$490:$E$498,Anexo!$A$502:$E$505,Anexo!$A$534:$E$544,Anexo!$A$548:$I$567,Anexo!$A$570:$E$579,Anexo!$A$609:$I$616,Anexo!$A$620:$E$627,Anexo!$A$582:$G$592,Anexo!$A$595:$G$605,Anexo!$A$837:$E$850,Anexo!$A$653:$M$659,Anexo!$A$663:$E$670,Anexo!$A$674:$M$680,Anexo!$A$684:$M$691,Anexo!$A$696:$M$704,Anexo!$A$709:$E$723,Anexo!$A$727:$E$738,Anexo!$A$742:$M$752,Anexo!$A$756:$M$764,Anexo!$A$768:$E$779,Anexo!$A$783:$E$794,Anexo!$A$809:$M$815,Anexo!$A$819:$E$831,Anexo!$A$798:$M$805,Anexo!$A$3:$E$23,Anexo!$A$28:$C$36,Anexo!$A$276:$M$293</definedName>
    <definedName name="_xlnm.Print_Area" localSheetId="1">Balanço!$A$1:$H$84</definedName>
    <definedName name="_xlnm.Print_Area" localSheetId="4">'Calculo IRC'!$A$1:$E$46</definedName>
    <definedName name="_xlnm.Print_Area" localSheetId="5">'Cálculo TA'!$A$1:$H$78</definedName>
    <definedName name="_xlnm.Print_Area" localSheetId="2">DR!$A$1:$G$51</definedName>
    <definedName name="Aumento_e_Redução_de_Justo_Valor">Anexo!$A$756:$M$764</definedName>
    <definedName name="balanco">#REF!</definedName>
    <definedName name="Balanço">Balanço!$B$1:$G$81</definedName>
    <definedName name="Caixa_e_Bancos">Anexo!$A$490:$E$498</definedName>
    <definedName name="capital">#REF!</definedName>
    <definedName name="Capital_Social">Anexo!$A$502:$E$504</definedName>
    <definedName name="CC">[1]Aux!$E$5</definedName>
    <definedName name="client">#REF!</definedName>
    <definedName name="Clientes">Anexo!$A$355:$I$365</definedName>
    <definedName name="Clientes_2">Anexo!$A$388:$E$395</definedName>
    <definedName name="Clientes_4">Anexo!$A$368:$I$376</definedName>
    <definedName name="Clientes_5">Anexo!$A$379:$K$384</definedName>
    <definedName name="Compromisso">Anexo!$A$855:$G$861</definedName>
    <definedName name="corporeo">#REF!</definedName>
    <definedName name="Custo_das_Vendas">Anexo!$A$696:$M$704</definedName>
    <definedName name="DACP_1">#REF!</definedName>
    <definedName name="DACP_2">#REF!</definedName>
    <definedName name="Demonstração">#REF!</definedName>
    <definedName name="Demonstração_dos_Fluxo_de_Caixa">#REF!</definedName>
    <definedName name="Demonstração_dos_Resultados">DR!$B$2:$G$51</definedName>
    <definedName name="descsocio">#REF!</definedName>
    <definedName name="Diferimentos">Anexo!$A$438:$E$449</definedName>
    <definedName name="diponob">#REF!</definedName>
    <definedName name="dr">#REF!</definedName>
    <definedName name="emcurso">#REF!</definedName>
    <definedName name="empbancar">#REF!</definedName>
    <definedName name="Estado">Anexo!$A$399:$E$412</definedName>
    <definedName name="existen">#REF!</definedName>
    <definedName name="extraordi">#REF!</definedName>
    <definedName name="financeiros">#REF!</definedName>
    <definedName name="Financiamentos_1">Anexo!$A$548:$I$567</definedName>
    <definedName name="Financiamentos_2">Anexo!$A$570:$E$579</definedName>
    <definedName name="fonrinal">#REF!</definedName>
    <definedName name="fornec">#REF!</definedName>
    <definedName name="Fornecedores">Anexo!$A$620:$E$627</definedName>
    <definedName name="Fornecedores_2">Anexo!$A$630:$I$638</definedName>
    <definedName name="Fornecedores_3">Anexo!$A$641:$K$646</definedName>
    <definedName name="FSE">Anexo!$A$709:$E$723</definedName>
    <definedName name="Ganhos_e_Perdas_de_Investimentos_Financeiros">Anexo!$A$674:$M$680</definedName>
    <definedName name="Gastos_Reversões_de_Depreciações_e_Amortizações">Anexo!$A$798:$M$805</definedName>
    <definedName name="Imparidade_de_Investi_não_Depreciaveis">Anexo!$A$742:$M$752</definedName>
    <definedName name="Imparidade_de_Investimentos_Depreciaveis">Anexo!$A$809:$M$815</definedName>
    <definedName name="impostos">#REF!</definedName>
    <definedName name="Impostos_Diferidos_1">Anexo!$A$276:$M$293</definedName>
    <definedName name="Impostos_Diferidos_2">Anexo!$A$296:$M$313</definedName>
    <definedName name="Impostos_Diferidos_3">Anexo!$A$317:$M$327</definedName>
    <definedName name="inalclient">#REF!</definedName>
    <definedName name="incorpo">#REF!</definedName>
    <definedName name="infinanceiros">#REF!</definedName>
    <definedName name="Inventários_1">Anexo!$A$331:$E$341</definedName>
    <definedName name="Inventários_2">Anexo!$A$343:$E$350</definedName>
    <definedName name="Investimentos_financeiros_1">Anexo!$O$207:$AE$223</definedName>
    <definedName name="Investimentos_financeiros_2">Anexo!$O$226:$AA$242</definedName>
    <definedName name="invfinc">#REF!</definedName>
    <definedName name="lobrigat">#REF!</definedName>
    <definedName name="Locações_1">Anexo!$A$582:$G$592</definedName>
    <definedName name="Locações_2">Anexo!$A$595:$G$605</definedName>
    <definedName name="Mês">[1]Aux!$B$4</definedName>
    <definedName name="miguel">#REF!</definedName>
    <definedName name="ocredores">#REF!</definedName>
    <definedName name="odeved">#REF!</definedName>
    <definedName name="ordenarclientes">#REF!</definedName>
    <definedName name="ordenarclientesinalterados">#REF!</definedName>
    <definedName name="ordenarfse">#REF!</definedName>
    <definedName name="ordenatfornecedores">#REF!</definedName>
    <definedName name="Outras_Contas_a_Pagar">Anexo!$A$609:$I$616</definedName>
    <definedName name="Outras_Contas_a_Receber_1">Anexo!$A$416:$I$424</definedName>
    <definedName name="Outras_Contas_a_Receber_2">Anexo!$A$427:$E$434</definedName>
    <definedName name="Outras_variações_nos_CP">Anexo!$A$520:$E$529</definedName>
    <definedName name="Outros_Activos_Financeiros">Anexo!$A$262:$I$272</definedName>
    <definedName name="Outros_Gastos_e_Perdas">Anexo!$A$783:$E$794</definedName>
    <definedName name="Outros_Rendimentos_e_Ganhos">Anexo!$A$768:$E$779</definedName>
    <definedName name="outrprov">#REF!</definedName>
    <definedName name="Partes_Relacionadas">Anexo!$A$837:$E$850</definedName>
    <definedName name="Passivo">#REF!</definedName>
    <definedName name="Pessoal">Anexo!$A$727:$E$738</definedName>
    <definedName name="Propriedades_de_investimento_1">Anexo!$A$91:$M$107</definedName>
    <definedName name="Propriedades_de_investimento_2">Anexo!$A$111:$I$117</definedName>
    <definedName name="Provisões">Anexo!$A$534:$E$544</definedName>
    <definedName name="provisre">#REF!</definedName>
    <definedName name="racios">#REF!</definedName>
    <definedName name="Reconciliação_POC_SNC">Anexo!$A$3:$E$23</definedName>
    <definedName name="Resultados_Financeiros">Anexo!$A$819:$E$831</definedName>
    <definedName name="Revalorizações">Anexo!$A$510:$I$517</definedName>
    <definedName name="socios">#REF!</definedName>
    <definedName name="Subsidios">Anexo!$A$663:$E$670</definedName>
    <definedName name="Taxas">Anexo!$A$28:$C$36</definedName>
    <definedName name="Taxas_de_depreciação">Anexo!$A$28:$C$36</definedName>
    <definedName name="_xlnm.Print_Titles" localSheetId="5">'Cálculo TA'!$1:$6</definedName>
    <definedName name="Variação_da_Produção">Anexo!$A$684:$M$691</definedName>
    <definedName name="vendas">#REF!</definedName>
    <definedName name="Vendas_e_PS">Anexo!$A$653:$M$659</definedName>
  </definedNames>
  <calcPr calcId="114210" fullCalcOnLoad="1"/>
</workbook>
</file>

<file path=xl/calcChain.xml><?xml version="1.0" encoding="utf-8"?>
<calcChain xmlns="http://schemas.openxmlformats.org/spreadsheetml/2006/main">
  <c r="K11" i="2"/>
  <c r="B2" i="1"/>
  <c r="E69"/>
  <c r="G69"/>
  <c r="E70"/>
  <c r="G70"/>
  <c r="E71"/>
  <c r="G71"/>
  <c r="E72"/>
  <c r="G72"/>
  <c r="E73"/>
  <c r="G73"/>
  <c r="G62" i="13"/>
  <c r="G60"/>
  <c r="E60"/>
  <c r="G58"/>
  <c r="E58"/>
  <c r="G56"/>
  <c r="E56"/>
  <c r="G54"/>
  <c r="E54"/>
  <c r="G53"/>
  <c r="E53"/>
  <c r="G50"/>
  <c r="E50"/>
  <c r="G49"/>
  <c r="E49"/>
  <c r="G48"/>
  <c r="E48"/>
  <c r="G47"/>
  <c r="E47"/>
  <c r="G43"/>
  <c r="E43"/>
  <c r="G42"/>
  <c r="E42"/>
  <c r="G41"/>
  <c r="E41"/>
  <c r="G40"/>
  <c r="E40"/>
  <c r="G39"/>
  <c r="E39"/>
  <c r="G38"/>
  <c r="E38"/>
  <c r="G34"/>
  <c r="E34"/>
  <c r="G33"/>
  <c r="E33"/>
  <c r="G32"/>
  <c r="E32"/>
  <c r="G31"/>
  <c r="E31"/>
  <c r="G30"/>
  <c r="E30"/>
  <c r="G29"/>
  <c r="E29"/>
  <c r="G28"/>
  <c r="E28"/>
  <c r="G27"/>
  <c r="E27"/>
  <c r="G24"/>
  <c r="E24"/>
  <c r="G23"/>
  <c r="E23"/>
  <c r="G22"/>
  <c r="E22"/>
  <c r="G21"/>
  <c r="E21"/>
  <c r="G20"/>
  <c r="E20"/>
  <c r="G19"/>
  <c r="E19"/>
  <c r="G18"/>
  <c r="E18"/>
  <c r="G17"/>
  <c r="E17"/>
  <c r="G11"/>
  <c r="E11"/>
  <c r="G10"/>
  <c r="E10"/>
  <c r="D43" i="12"/>
  <c r="B25"/>
  <c r="B24"/>
  <c r="B23"/>
  <c r="B22"/>
  <c r="G64" i="13"/>
  <c r="D32" i="12"/>
  <c r="B78" i="1"/>
  <c r="E829" i="9"/>
  <c r="G29" i="2"/>
  <c r="E29"/>
  <c r="G60" i="1"/>
  <c r="G59"/>
  <c r="G58"/>
  <c r="G56"/>
  <c r="E60"/>
  <c r="E59"/>
  <c r="E58"/>
  <c r="E56"/>
  <c r="G51"/>
  <c r="G49"/>
  <c r="G48"/>
  <c r="G47"/>
  <c r="E51"/>
  <c r="E49"/>
  <c r="E48"/>
  <c r="E47"/>
  <c r="E33"/>
  <c r="E32"/>
  <c r="E31"/>
  <c r="E28"/>
  <c r="E24"/>
  <c r="G20"/>
  <c r="G19"/>
  <c r="G18"/>
  <c r="G17"/>
  <c r="G16"/>
  <c r="G15"/>
  <c r="G14"/>
  <c r="G13"/>
  <c r="E20"/>
  <c r="E19"/>
  <c r="E18"/>
  <c r="E17"/>
  <c r="E16"/>
  <c r="E15"/>
  <c r="E14"/>
  <c r="E13"/>
  <c r="C846" i="9"/>
  <c r="C577"/>
  <c r="E577"/>
  <c r="U224"/>
  <c r="AE210"/>
  <c r="U647"/>
  <c r="C720"/>
  <c r="I703"/>
  <c r="C699"/>
  <c r="K703"/>
  <c r="E703"/>
  <c r="C703"/>
  <c r="C460"/>
  <c r="K85"/>
  <c r="I85"/>
  <c r="G85"/>
  <c r="E85"/>
  <c r="K60"/>
  <c r="I60"/>
  <c r="G60"/>
  <c r="E60"/>
  <c r="C60"/>
  <c r="B5" i="2"/>
  <c r="B4" i="1"/>
  <c r="K690" i="9"/>
  <c r="I690"/>
  <c r="C687"/>
  <c r="C690"/>
  <c r="E690"/>
  <c r="I163"/>
  <c r="G163"/>
  <c r="E163"/>
  <c r="C163"/>
  <c r="K153"/>
  <c r="I153"/>
  <c r="G153"/>
  <c r="E153"/>
  <c r="C153"/>
  <c r="I515"/>
  <c r="I514"/>
  <c r="I513"/>
  <c r="I512"/>
  <c r="G516"/>
  <c r="E527"/>
  <c r="C527"/>
  <c r="E516"/>
  <c r="C516"/>
  <c r="H35" i="11"/>
  <c r="E26" i="2"/>
  <c r="I516" i="9"/>
  <c r="I201"/>
  <c r="G201"/>
  <c r="E201"/>
  <c r="C201"/>
  <c r="I271"/>
  <c r="I269"/>
  <c r="C262"/>
  <c r="G271"/>
  <c r="G269"/>
  <c r="G861"/>
  <c r="G860"/>
  <c r="G859"/>
  <c r="G858"/>
  <c r="I645"/>
  <c r="G645"/>
  <c r="E645"/>
  <c r="C645"/>
  <c r="K644"/>
  <c r="K643"/>
  <c r="I637"/>
  <c r="G637"/>
  <c r="E637"/>
  <c r="C637"/>
  <c r="K382"/>
  <c r="K381"/>
  <c r="I383"/>
  <c r="G383"/>
  <c r="E383"/>
  <c r="C383"/>
  <c r="I375"/>
  <c r="G375"/>
  <c r="E375"/>
  <c r="C375"/>
  <c r="K106"/>
  <c r="I106"/>
  <c r="G106"/>
  <c r="E106"/>
  <c r="C106"/>
  <c r="M105"/>
  <c r="M104"/>
  <c r="M103"/>
  <c r="M96"/>
  <c r="M95"/>
  <c r="M94"/>
  <c r="M59"/>
  <c r="C84"/>
  <c r="M58"/>
  <c r="C83"/>
  <c r="M57"/>
  <c r="M56"/>
  <c r="C81"/>
  <c r="M81"/>
  <c r="M55"/>
  <c r="C80"/>
  <c r="M80"/>
  <c r="M54"/>
  <c r="C79"/>
  <c r="M79"/>
  <c r="K51"/>
  <c r="I51"/>
  <c r="G51"/>
  <c r="E51"/>
  <c r="C51"/>
  <c r="M50"/>
  <c r="C75"/>
  <c r="M49"/>
  <c r="C74"/>
  <c r="M74"/>
  <c r="M48"/>
  <c r="C73"/>
  <c r="M47"/>
  <c r="C72"/>
  <c r="M46"/>
  <c r="C71"/>
  <c r="M45"/>
  <c r="C70"/>
  <c r="M44"/>
  <c r="C69"/>
  <c r="M84"/>
  <c r="M83"/>
  <c r="M75"/>
  <c r="M73"/>
  <c r="M72"/>
  <c r="M71"/>
  <c r="M70"/>
  <c r="M69"/>
  <c r="E5"/>
  <c r="E12"/>
  <c r="H11" i="11"/>
  <c r="M803" i="9"/>
  <c r="M802"/>
  <c r="M801"/>
  <c r="G803"/>
  <c r="G802"/>
  <c r="G801"/>
  <c r="K804"/>
  <c r="I804"/>
  <c r="E804"/>
  <c r="C804"/>
  <c r="E824"/>
  <c r="M813"/>
  <c r="M812"/>
  <c r="G813"/>
  <c r="G812"/>
  <c r="K814"/>
  <c r="I814"/>
  <c r="E814"/>
  <c r="E793"/>
  <c r="E778"/>
  <c r="I50" i="11"/>
  <c r="M759" i="9"/>
  <c r="G759"/>
  <c r="K763"/>
  <c r="E763"/>
  <c r="M762"/>
  <c r="G762"/>
  <c r="M761"/>
  <c r="G761"/>
  <c r="M760"/>
  <c r="M763"/>
  <c r="I49" i="11"/>
  <c r="G760" i="9"/>
  <c r="K751"/>
  <c r="I751"/>
  <c r="M750"/>
  <c r="M749"/>
  <c r="M748"/>
  <c r="M747"/>
  <c r="M746"/>
  <c r="M745"/>
  <c r="E751"/>
  <c r="G750"/>
  <c r="G749"/>
  <c r="G748"/>
  <c r="G747"/>
  <c r="G746"/>
  <c r="G745"/>
  <c r="H46" i="11"/>
  <c r="M702" i="9"/>
  <c r="M701"/>
  <c r="M700"/>
  <c r="M699"/>
  <c r="G702"/>
  <c r="G701"/>
  <c r="G700"/>
  <c r="G699"/>
  <c r="M689"/>
  <c r="M688"/>
  <c r="M687"/>
  <c r="G689"/>
  <c r="G688"/>
  <c r="G687"/>
  <c r="K679"/>
  <c r="I679"/>
  <c r="E679"/>
  <c r="C679"/>
  <c r="M678"/>
  <c r="M677"/>
  <c r="M676"/>
  <c r="G678"/>
  <c r="G677"/>
  <c r="G676"/>
  <c r="M657"/>
  <c r="M656"/>
  <c r="G657"/>
  <c r="G656"/>
  <c r="E626"/>
  <c r="I40" i="11"/>
  <c r="C626" i="9"/>
  <c r="H40" i="11"/>
  <c r="I615" i="9"/>
  <c r="G615"/>
  <c r="E615"/>
  <c r="E578"/>
  <c r="C578"/>
  <c r="I559"/>
  <c r="G559"/>
  <c r="E559"/>
  <c r="C559"/>
  <c r="E540"/>
  <c r="C540"/>
  <c r="H37" i="11"/>
  <c r="E497" i="9"/>
  <c r="I33" i="11"/>
  <c r="C497" i="9"/>
  <c r="H33" i="11"/>
  <c r="E271" i="9"/>
  <c r="I24" i="11"/>
  <c r="E269" i="9"/>
  <c r="C271"/>
  <c r="H24" i="11"/>
  <c r="C269" i="9"/>
  <c r="I470"/>
  <c r="G470"/>
  <c r="E470"/>
  <c r="C470"/>
  <c r="E460"/>
  <c r="H31" i="11"/>
  <c r="E448" i="9"/>
  <c r="C448"/>
  <c r="E444"/>
  <c r="C444"/>
  <c r="H30" i="11"/>
  <c r="C433" i="9"/>
  <c r="E433"/>
  <c r="I421"/>
  <c r="I423"/>
  <c r="G421"/>
  <c r="G423"/>
  <c r="E421"/>
  <c r="E423"/>
  <c r="C421"/>
  <c r="C423"/>
  <c r="E404"/>
  <c r="C404"/>
  <c r="E394"/>
  <c r="C394"/>
  <c r="I362"/>
  <c r="I364"/>
  <c r="G362"/>
  <c r="G364"/>
  <c r="E362"/>
  <c r="E364"/>
  <c r="C362"/>
  <c r="C364"/>
  <c r="G190"/>
  <c r="G189"/>
  <c r="G188"/>
  <c r="E190"/>
  <c r="E189"/>
  <c r="E188"/>
  <c r="C190"/>
  <c r="C189"/>
  <c r="C188"/>
  <c r="E337"/>
  <c r="E340"/>
  <c r="I26" i="11"/>
  <c r="C337" i="9"/>
  <c r="C340"/>
  <c r="H26" i="11"/>
  <c r="E349" i="9"/>
  <c r="C349"/>
  <c r="C331"/>
  <c r="C343"/>
  <c r="K312"/>
  <c r="I312"/>
  <c r="G312"/>
  <c r="E312"/>
  <c r="C312"/>
  <c r="M311"/>
  <c r="M310"/>
  <c r="M309"/>
  <c r="M308"/>
  <c r="K305"/>
  <c r="I305"/>
  <c r="G305"/>
  <c r="E305"/>
  <c r="C305"/>
  <c r="M304"/>
  <c r="M303"/>
  <c r="M302"/>
  <c r="M301"/>
  <c r="M300"/>
  <c r="I257"/>
  <c r="G257"/>
  <c r="E257"/>
  <c r="C257"/>
  <c r="I252"/>
  <c r="G252"/>
  <c r="E252"/>
  <c r="K292"/>
  <c r="I292"/>
  <c r="G292"/>
  <c r="E292"/>
  <c r="C292"/>
  <c r="M291"/>
  <c r="M290"/>
  <c r="M289"/>
  <c r="M288"/>
  <c r="M284"/>
  <c r="M283"/>
  <c r="M282"/>
  <c r="M281"/>
  <c r="M280"/>
  <c r="K285"/>
  <c r="I285"/>
  <c r="G285"/>
  <c r="E285"/>
  <c r="C285"/>
  <c r="A325"/>
  <c r="C317"/>
  <c r="C246"/>
  <c r="W236"/>
  <c r="S236"/>
  <c r="S217"/>
  <c r="M66"/>
  <c r="Y236"/>
  <c r="C66"/>
  <c r="Q226"/>
  <c r="C65"/>
  <c r="U216"/>
  <c r="E61" i="1"/>
  <c r="E74"/>
  <c r="C6" i="11"/>
  <c r="E8" i="1"/>
  <c r="E9" i="2"/>
  <c r="C829" i="9"/>
  <c r="C824"/>
  <c r="C814"/>
  <c r="C793"/>
  <c r="H51" i="11"/>
  <c r="C778" i="9"/>
  <c r="H50" i="11"/>
  <c r="C751" i="9"/>
  <c r="E737"/>
  <c r="I47" i="11"/>
  <c r="C737" i="9"/>
  <c r="I45" i="11"/>
  <c r="E669" i="9"/>
  <c r="I42" i="11"/>
  <c r="C669" i="9"/>
  <c r="H42" i="11"/>
  <c r="K658" i="9"/>
  <c r="I658"/>
  <c r="E658"/>
  <c r="C658"/>
  <c r="C252"/>
  <c r="H23" i="11"/>
  <c r="E411" i="9"/>
  <c r="C411"/>
  <c r="C615"/>
  <c r="H39" i="11"/>
  <c r="I181" i="9"/>
  <c r="G181"/>
  <c r="E181"/>
  <c r="C181"/>
  <c r="I180"/>
  <c r="G180"/>
  <c r="E180"/>
  <c r="C180"/>
  <c r="I179"/>
  <c r="I182"/>
  <c r="G179"/>
  <c r="G182"/>
  <c r="E179"/>
  <c r="E182"/>
  <c r="C179"/>
  <c r="C182"/>
  <c r="I173"/>
  <c r="G173"/>
  <c r="E173"/>
  <c r="C173"/>
  <c r="I172"/>
  <c r="G172"/>
  <c r="E172"/>
  <c r="C172"/>
  <c r="I171"/>
  <c r="I174"/>
  <c r="G171"/>
  <c r="G174"/>
  <c r="E171"/>
  <c r="E174"/>
  <c r="C171"/>
  <c r="C174"/>
  <c r="E604"/>
  <c r="C604"/>
  <c r="G603"/>
  <c r="G602"/>
  <c r="G601"/>
  <c r="G600"/>
  <c r="G599"/>
  <c r="G598"/>
  <c r="E591"/>
  <c r="C591"/>
  <c r="G590"/>
  <c r="G589"/>
  <c r="G588"/>
  <c r="G587"/>
  <c r="G586"/>
  <c r="G585"/>
  <c r="E481"/>
  <c r="E478"/>
  <c r="E477"/>
  <c r="C482"/>
  <c r="H32" i="11"/>
  <c r="W241" i="9"/>
  <c r="U241"/>
  <c r="S241"/>
  <c r="Q241"/>
  <c r="Y240"/>
  <c r="Y239"/>
  <c r="Y238"/>
  <c r="Y231"/>
  <c r="W231"/>
  <c r="U231"/>
  <c r="S231"/>
  <c r="Q231"/>
  <c r="AA230"/>
  <c r="AA229"/>
  <c r="AA228"/>
  <c r="AC222"/>
  <c r="AA222"/>
  <c r="Y222"/>
  <c r="W222"/>
  <c r="AE221"/>
  <c r="AE220"/>
  <c r="AE219"/>
  <c r="AC213"/>
  <c r="AA213"/>
  <c r="Y213"/>
  <c r="W213"/>
  <c r="AE212"/>
  <c r="AE211"/>
  <c r="M703"/>
  <c r="G690"/>
  <c r="I51" i="11"/>
  <c r="C830" i="9"/>
  <c r="E830"/>
  <c r="H47" i="11"/>
  <c r="H36"/>
  <c r="C82" i="9"/>
  <c r="M60"/>
  <c r="I30" i="11"/>
  <c r="I31"/>
  <c r="I37"/>
  <c r="G703" i="9"/>
  <c r="E331"/>
  <c r="E343"/>
  <c r="H38" i="11"/>
  <c r="I38"/>
  <c r="M690" i="9"/>
  <c r="I11" i="11"/>
  <c r="G262" i="9"/>
  <c r="M658"/>
  <c r="I41" i="11"/>
  <c r="I44"/>
  <c r="G751" i="9"/>
  <c r="H48" i="11"/>
  <c r="I23"/>
  <c r="C355" i="9"/>
  <c r="C388"/>
  <c r="C520"/>
  <c r="H27" i="11"/>
  <c r="I27"/>
  <c r="H29"/>
  <c r="I29"/>
  <c r="G658" i="9"/>
  <c r="H41" i="11"/>
  <c r="K383" i="9"/>
  <c r="K645"/>
  <c r="C195"/>
  <c r="E482"/>
  <c r="I32" i="11"/>
  <c r="C630" i="9"/>
  <c r="H44" i="11"/>
  <c r="H45"/>
  <c r="M106" i="9"/>
  <c r="H19" i="11"/>
  <c r="G814" i="9"/>
  <c r="H53" i="11"/>
  <c r="I28"/>
  <c r="H54"/>
  <c r="I39"/>
  <c r="C368" i="9"/>
  <c r="C191"/>
  <c r="G191"/>
  <c r="G679"/>
  <c r="H43" i="11"/>
  <c r="M814" i="9"/>
  <c r="I53" i="11"/>
  <c r="I54"/>
  <c r="M51" i="9"/>
  <c r="B49" i="2"/>
  <c r="G804" i="9"/>
  <c r="H52" i="11"/>
  <c r="C41" i="9"/>
  <c r="C92"/>
  <c r="G246"/>
  <c r="E475"/>
  <c r="I317"/>
  <c r="A324"/>
  <c r="A322"/>
  <c r="A320"/>
  <c r="G8" i="1"/>
  <c r="G9" i="2"/>
  <c r="C40" i="9"/>
  <c r="C122"/>
  <c r="M41"/>
  <c r="AE208"/>
  <c r="S208"/>
  <c r="A323"/>
  <c r="A321"/>
  <c r="M285"/>
  <c r="M292"/>
  <c r="M312"/>
  <c r="M679"/>
  <c r="I43" i="11"/>
  <c r="M751" i="9"/>
  <c r="I48" i="11"/>
  <c r="G763" i="9"/>
  <c r="H49" i="11"/>
  <c r="M804" i="9"/>
  <c r="I52" i="11"/>
  <c r="C475" i="9"/>
  <c r="M305"/>
  <c r="E663"/>
  <c r="C454"/>
  <c r="C465"/>
  <c r="C490"/>
  <c r="C534"/>
  <c r="C548"/>
  <c r="C570"/>
  <c r="C609"/>
  <c r="C620"/>
  <c r="C727"/>
  <c r="C742"/>
  <c r="C756"/>
  <c r="C763"/>
  <c r="C768"/>
  <c r="C819"/>
  <c r="C809"/>
  <c r="C798"/>
  <c r="E454"/>
  <c r="C582"/>
  <c r="C595"/>
  <c r="C837"/>
  <c r="C844"/>
  <c r="C653"/>
  <c r="C663"/>
  <c r="C674"/>
  <c r="C684"/>
  <c r="C696"/>
  <c r="C709"/>
  <c r="C783"/>
  <c r="C438"/>
  <c r="C416"/>
  <c r="C427"/>
  <c r="C399"/>
  <c r="E191"/>
  <c r="C176"/>
  <c r="M177"/>
  <c r="I186"/>
  <c r="C177"/>
  <c r="C296"/>
  <c r="M298"/>
  <c r="C298"/>
  <c r="C100"/>
  <c r="M101"/>
  <c r="C140"/>
  <c r="AA226"/>
  <c r="C101"/>
  <c r="I111"/>
  <c r="C139"/>
  <c r="M140"/>
  <c r="AE217"/>
  <c r="I326"/>
  <c r="E326"/>
  <c r="G326"/>
  <c r="I190"/>
  <c r="C326"/>
  <c r="G591"/>
  <c r="G604"/>
  <c r="K172"/>
  <c r="M172"/>
  <c r="K173"/>
  <c r="M173"/>
  <c r="K180"/>
  <c r="M180"/>
  <c r="K181"/>
  <c r="M181"/>
  <c r="I189"/>
  <c r="I188"/>
  <c r="K171"/>
  <c r="K179"/>
  <c r="M179"/>
  <c r="AE213"/>
  <c r="I22" i="11"/>
  <c r="AA231" i="9"/>
  <c r="Y241"/>
  <c r="AE222"/>
  <c r="H22" i="11"/>
  <c r="I97" i="9"/>
  <c r="G97"/>
  <c r="E97"/>
  <c r="C97"/>
  <c r="M152"/>
  <c r="M151"/>
  <c r="M150"/>
  <c r="M149"/>
  <c r="K146"/>
  <c r="I146"/>
  <c r="G146"/>
  <c r="E146"/>
  <c r="C146"/>
  <c r="M145"/>
  <c r="M144"/>
  <c r="M143"/>
  <c r="M142"/>
  <c r="K136"/>
  <c r="I136"/>
  <c r="G136"/>
  <c r="E136"/>
  <c r="C136"/>
  <c r="M135"/>
  <c r="M134"/>
  <c r="M133"/>
  <c r="M132"/>
  <c r="K129"/>
  <c r="I129"/>
  <c r="G129"/>
  <c r="E129"/>
  <c r="C129"/>
  <c r="M128"/>
  <c r="M127"/>
  <c r="M126"/>
  <c r="M125"/>
  <c r="I76"/>
  <c r="G76"/>
  <c r="E76"/>
  <c r="C76"/>
  <c r="I18" i="11"/>
  <c r="C85" i="9"/>
  <c r="M82"/>
  <c r="M85"/>
  <c r="M153"/>
  <c r="H25" i="11"/>
  <c r="E534" i="9"/>
  <c r="E520"/>
  <c r="C168"/>
  <c r="E819"/>
  <c r="E768"/>
  <c r="M123"/>
  <c r="M278"/>
  <c r="M169"/>
  <c r="G416"/>
  <c r="E427"/>
  <c r="G609"/>
  <c r="E620"/>
  <c r="I798"/>
  <c r="I742"/>
  <c r="G630"/>
  <c r="G195"/>
  <c r="C91"/>
  <c r="U207"/>
  <c r="C276"/>
  <c r="G355"/>
  <c r="E388"/>
  <c r="G368"/>
  <c r="I25" i="11"/>
  <c r="I674" i="9"/>
  <c r="C123"/>
  <c r="C278"/>
  <c r="C169"/>
  <c r="M92"/>
  <c r="E399"/>
  <c r="E438"/>
  <c r="I809"/>
  <c r="I756"/>
  <c r="I763"/>
  <c r="E727"/>
  <c r="G548"/>
  <c r="E570"/>
  <c r="E490"/>
  <c r="G465"/>
  <c r="E783"/>
  <c r="E709"/>
  <c r="I696"/>
  <c r="I653"/>
  <c r="I684"/>
  <c r="E837"/>
  <c r="E844"/>
  <c r="I191"/>
  <c r="K174"/>
  <c r="K326"/>
  <c r="M326"/>
  <c r="K182"/>
  <c r="M182"/>
  <c r="H21" i="11"/>
  <c r="M171" i="9"/>
  <c r="M174"/>
  <c r="I21" i="11"/>
  <c r="M129" i="9"/>
  <c r="I20" i="11"/>
  <c r="M146" i="9"/>
  <c r="H20" i="11"/>
  <c r="C116" i="9"/>
  <c r="G116"/>
  <c r="I114"/>
  <c r="E116"/>
  <c r="I115"/>
  <c r="I113"/>
  <c r="M136"/>
  <c r="K97"/>
  <c r="K76"/>
  <c r="I116"/>
  <c r="M97"/>
  <c r="M76"/>
  <c r="H18" i="11"/>
  <c r="I19"/>
  <c r="G44" i="2"/>
  <c r="E44"/>
  <c r="G26"/>
  <c r="G30"/>
  <c r="G34"/>
  <c r="G37"/>
  <c r="E30"/>
  <c r="G61" i="1"/>
  <c r="G74"/>
  <c r="G35"/>
  <c r="G21"/>
  <c r="E21"/>
  <c r="G50"/>
  <c r="I13" i="11"/>
  <c r="E34" i="2"/>
  <c r="G52" i="1"/>
  <c r="G75"/>
  <c r="G36"/>
  <c r="D7" i="12"/>
  <c r="D19"/>
  <c r="C16" i="9"/>
  <c r="C22"/>
  <c r="D31" i="12"/>
  <c r="D27"/>
  <c r="D30"/>
  <c r="I12" i="11"/>
  <c r="M75" i="1"/>
  <c r="D29" i="12"/>
  <c r="D33"/>
  <c r="D45"/>
  <c r="C5" i="9"/>
  <c r="C12"/>
  <c r="E36" i="2"/>
  <c r="E37"/>
  <c r="E50" i="1"/>
  <c r="E52"/>
  <c r="E75"/>
  <c r="I15" i="11"/>
  <c r="E720" i="9"/>
  <c r="E35" i="1"/>
  <c r="E36"/>
  <c r="H13" i="11"/>
  <c r="H28"/>
  <c r="I46"/>
  <c r="K75" i="1"/>
  <c r="H12" i="11"/>
  <c r="H15"/>
</calcChain>
</file>

<file path=xl/sharedStrings.xml><?xml version="1.0" encoding="utf-8"?>
<sst xmlns="http://schemas.openxmlformats.org/spreadsheetml/2006/main" count="915" uniqueCount="549">
  <si>
    <t>Activo</t>
  </si>
  <si>
    <t>Propriedades de investimento</t>
  </si>
  <si>
    <t>Goodwill</t>
  </si>
  <si>
    <t>Activos intangíveis</t>
  </si>
  <si>
    <t>Activos biológicos</t>
  </si>
  <si>
    <t>Participações financeiras - outros métodos</t>
  </si>
  <si>
    <t>Accionistas / sócios</t>
  </si>
  <si>
    <t>Outros activos financeiros</t>
  </si>
  <si>
    <t>Activos por impostos diferidos</t>
  </si>
  <si>
    <t>Inventários</t>
  </si>
  <si>
    <t>Adiantamentos a fornecedores</t>
  </si>
  <si>
    <t>Estado e outros entes públicos</t>
  </si>
  <si>
    <t>Diferimentos</t>
  </si>
  <si>
    <t>Activos financeiros detidos para negociação</t>
  </si>
  <si>
    <t>Activos não correntes detidos para venda</t>
  </si>
  <si>
    <t>Caixa e depósitos bancários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</si>
  <si>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</si>
  <si>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</si>
  <si>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</si>
  <si>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</si>
  <si>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</si>
  <si>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</si>
  <si>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</si>
  <si>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</si>
  <si>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</si>
  <si>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</si>
  <si>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exercício</t>
  </si>
  <si>
    <t>Interesses minoritários</t>
  </si>
  <si>
    <t>Passivo</t>
  </si>
  <si>
    <t>Provisões</t>
  </si>
  <si>
    <t>Financiamentos obtidos</t>
  </si>
  <si>
    <t>Responsabilidades por benefícios pós-emprego</t>
  </si>
  <si>
    <t>Passivos por impostos diferidos</t>
  </si>
  <si>
    <t>Outras contas a pagar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</si>
  <si>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</si>
  <si>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</si>
  <si>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</si>
  <si>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</si>
  <si>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</si>
  <si>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Activos fixos tangíveis</t>
  </si>
  <si>
    <t>Capitais Próprios</t>
  </si>
  <si>
    <t>Total dos Capitais Próprios</t>
  </si>
  <si>
    <t>Notas</t>
  </si>
  <si>
    <t>Total do Passivo</t>
  </si>
  <si>
    <t>Total dos Passivos Correntes</t>
  </si>
  <si>
    <t>Total dos Passivos Não Correntes</t>
  </si>
  <si>
    <t>Total dos Activos Correntes</t>
  </si>
  <si>
    <t>Total dos Activos Não Correntes</t>
  </si>
  <si>
    <t>O TÉCNICO OFICIAL DE CONTAS</t>
  </si>
  <si>
    <t>Para ser lido com as notas anexas às demonstrações financeiras</t>
  </si>
  <si>
    <t>Subsídios à exploração</t>
  </si>
  <si>
    <t>Ganhos/perdas imputados de subsidiárias, associadas e empreendimentos conjuntos</t>
  </si>
  <si>
    <t>Variação nos inventários da produção</t>
  </si>
  <si>
    <t>Trabalhos para a própria entidade</t>
  </si>
  <si>
    <t>Fornecimentos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</si>
  <si>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</si>
  <si>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</si>
  <si>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</si>
  <si>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</si>
  <si>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</si>
  <si>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</si>
  <si>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</si>
  <si>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</si>
  <si>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</si>
  <si>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</si>
  <si>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Imparidade de investimentos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</si>
  <si>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</si>
  <si>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</si>
  <si>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</si>
  <si>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</si>
  <si>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</si>
  <si>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</si>
  <si>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Detentores do capital da empresa-mãe</t>
  </si>
  <si>
    <t>Resultado por acção básico</t>
  </si>
  <si>
    <t>+</t>
  </si>
  <si>
    <t>+/-</t>
  </si>
  <si>
    <t>-</t>
  </si>
  <si>
    <t>-/+</t>
  </si>
  <si>
    <t>=</t>
  </si>
  <si>
    <r>
      <t>Resultado líquido do período atribuível a:</t>
    </r>
    <r>
      <rPr>
        <vertAlign val="superscript"/>
        <sz val="10"/>
        <color indexed="8"/>
        <rFont val="Times New Roman"/>
        <family val="1"/>
      </rPr>
      <t xml:space="preserve"> (1)</t>
    </r>
  </si>
  <si>
    <r>
      <rPr>
        <vertAlign val="superscript"/>
        <sz val="10"/>
        <color indexed="8"/>
        <rFont val="Times New Roman"/>
        <family val="1"/>
      </rPr>
      <t>(1)</t>
    </r>
    <r>
      <rPr>
        <sz val="10"/>
        <color indexed="8"/>
        <rFont val="Times New Roman"/>
        <family val="1"/>
      </rPr>
      <t xml:space="preserve"> Esta informação apenas será fornecida no caso das contas consolidadas</t>
    </r>
  </si>
  <si>
    <t>Total</t>
  </si>
  <si>
    <t>Depreciações Acumuladas</t>
  </si>
  <si>
    <t>Abates</t>
  </si>
  <si>
    <t>Custo de aquisição</t>
  </si>
  <si>
    <t>% participação</t>
  </si>
  <si>
    <t>Custo</t>
  </si>
  <si>
    <t>Aquisições
/ Dotações</t>
  </si>
  <si>
    <t>Transferências</t>
  </si>
  <si>
    <t>Produtos e trabalhos em curso</t>
  </si>
  <si>
    <t>Produtos acabados e intermédios</t>
  </si>
  <si>
    <t>Mercadorias</t>
  </si>
  <si>
    <t>Aquisições</t>
  </si>
  <si>
    <t>Alienações</t>
  </si>
  <si>
    <t>Juros</t>
  </si>
  <si>
    <t>Custo das mercadorias vendidas e das matérias consumidas</t>
  </si>
  <si>
    <t xml:space="preserve">   Ferramentas e utensílios</t>
  </si>
  <si>
    <t xml:space="preserve">   Edifícios e outras construções</t>
  </si>
  <si>
    <t xml:space="preserve">   Equipamento básico</t>
  </si>
  <si>
    <t xml:space="preserve">   Equipamento de transporte</t>
  </si>
  <si>
    <t xml:space="preserve">   Equipamento administrativo</t>
  </si>
  <si>
    <t xml:space="preserve">   Outros activos fixos tangíveis</t>
  </si>
  <si>
    <t>Custo:</t>
  </si>
  <si>
    <t>Depreciações acumuladas</t>
  </si>
  <si>
    <t>Amortizações acumuladas</t>
  </si>
  <si>
    <t xml:space="preserve">   Propriedade investimento - A</t>
  </si>
  <si>
    <t xml:space="preserve">   Propriedade investimento - B</t>
  </si>
  <si>
    <t xml:space="preserve">   Propriedade investimento - C</t>
  </si>
  <si>
    <t xml:space="preserve">   Software</t>
  </si>
  <si>
    <t xml:space="preserve">   Outras activos intangíveis</t>
  </si>
  <si>
    <t>Variação justo valor acumulado</t>
  </si>
  <si>
    <t>Variação justo valor exercício</t>
  </si>
  <si>
    <t>Perdas por imparidade</t>
  </si>
  <si>
    <t>Revalorizações</t>
  </si>
  <si>
    <t xml:space="preserve">   Projecto A</t>
  </si>
  <si>
    <t xml:space="preserve">   Projecto B</t>
  </si>
  <si>
    <t xml:space="preserve">   Projecto C</t>
  </si>
  <si>
    <t>Custo de investimento</t>
  </si>
  <si>
    <t>Valor liquído</t>
  </si>
  <si>
    <t>Prazo amortização</t>
  </si>
  <si>
    <t>Designação projecto</t>
  </si>
  <si>
    <t>Partes de capital</t>
  </si>
  <si>
    <t xml:space="preserve">          Empresa X</t>
  </si>
  <si>
    <t xml:space="preserve">          Empresa Y</t>
  </si>
  <si>
    <t>Empréstimos</t>
  </si>
  <si>
    <t xml:space="preserve">          Empresa Z</t>
  </si>
  <si>
    <t>Variação nos resultados</t>
  </si>
  <si>
    <t>Variação nos capitais próprios</t>
  </si>
  <si>
    <t>Valor incial</t>
  </si>
  <si>
    <t>Aqusições</t>
  </si>
  <si>
    <t>Bens adquirdos com recurso a locação financeira</t>
  </si>
  <si>
    <t xml:space="preserve">   Propriedades de investimento</t>
  </si>
  <si>
    <t>Valor líquido contabilístico</t>
  </si>
  <si>
    <t xml:space="preserve">   Menos de um ano</t>
  </si>
  <si>
    <t xml:space="preserve">   1 a 2 anos</t>
  </si>
  <si>
    <t xml:space="preserve">   2 a 3 anos</t>
  </si>
  <si>
    <t xml:space="preserve">   3 a 4 anos</t>
  </si>
  <si>
    <t xml:space="preserve">   4 a 5 anos</t>
  </si>
  <si>
    <t>Capital</t>
  </si>
  <si>
    <t>Plano de reembolso</t>
  </si>
  <si>
    <t xml:space="preserve">   Mais de 5 anos</t>
  </si>
  <si>
    <t>Saldos</t>
  </si>
  <si>
    <t xml:space="preserve">   Contas a receber</t>
  </si>
  <si>
    <t xml:space="preserve">   Contas a pagar</t>
  </si>
  <si>
    <t xml:space="preserve">   Empréstimos concedidos</t>
  </si>
  <si>
    <t xml:space="preserve">   Empréstimos obtidos</t>
  </si>
  <si>
    <t xml:space="preserve">   Activo biológico - A</t>
  </si>
  <si>
    <t xml:space="preserve">   Activo biológico - C</t>
  </si>
  <si>
    <t xml:space="preserve">   Activo biológico - B</t>
  </si>
  <si>
    <t xml:space="preserve">   Materias primas subsidiárias e de consumo</t>
  </si>
  <si>
    <t xml:space="preserve">   Produtos acabados</t>
  </si>
  <si>
    <t xml:space="preserve">   Obras em curso</t>
  </si>
  <si>
    <t xml:space="preserve">   Mercadorias</t>
  </si>
  <si>
    <t>Não corrente</t>
  </si>
  <si>
    <t>Corrente</t>
  </si>
  <si>
    <t xml:space="preserve">   Justo valor em 1 de Janeiro</t>
  </si>
  <si>
    <t xml:space="preserve">   Aumento (diminuição) do justo valor</t>
  </si>
  <si>
    <t xml:space="preserve">   Transferências</t>
  </si>
  <si>
    <t>Transacções</t>
  </si>
  <si>
    <t>2 - 10</t>
  </si>
  <si>
    <t xml:space="preserve">1 - 4 </t>
  </si>
  <si>
    <t xml:space="preserve">5 - 20 </t>
  </si>
  <si>
    <t xml:space="preserve">4 - 8 </t>
  </si>
  <si>
    <t xml:space="preserve">3 - 7 </t>
  </si>
  <si>
    <t>Anos de vida útil</t>
  </si>
  <si>
    <t>Capitais próprios</t>
  </si>
  <si>
    <t>Constituição</t>
  </si>
  <si>
    <t>Reversão</t>
  </si>
  <si>
    <t>Resultado líquido</t>
  </si>
  <si>
    <t xml:space="preserve">   Ajustamentos de clientes cob. duvidosas</t>
  </si>
  <si>
    <t xml:space="preserve">   Outros</t>
  </si>
  <si>
    <t xml:space="preserve">   (…)</t>
  </si>
  <si>
    <t xml:space="preserve">   Ganhos tributados em períodos futuros</t>
  </si>
  <si>
    <t>Prejuízo fiscal</t>
  </si>
  <si>
    <t>Ano limite de utilização</t>
  </si>
  <si>
    <t xml:space="preserve">   Clientes conta corrente</t>
  </si>
  <si>
    <t xml:space="preserve">   Clientes conta títulos a receber</t>
  </si>
  <si>
    <t xml:space="preserve">   Clientes de cobrança duvidosa</t>
  </si>
  <si>
    <t xml:space="preserve">   Clientes factoring</t>
  </si>
  <si>
    <t>Clientes</t>
  </si>
  <si>
    <t xml:space="preserve">   Perdas por imparidade acumuladas</t>
  </si>
  <si>
    <t xml:space="preserve">   Perdas por imparidades de inventários</t>
  </si>
  <si>
    <t>Perdas por imparidades</t>
  </si>
  <si>
    <t xml:space="preserve">   Saldo a 1 de Janeiro</t>
  </si>
  <si>
    <t xml:space="preserve">   Reversão</t>
  </si>
  <si>
    <t xml:space="preserve">   Aumento</t>
  </si>
  <si>
    <t xml:space="preserve">   Regularizações</t>
  </si>
  <si>
    <t xml:space="preserve">   Pessoal</t>
  </si>
  <si>
    <t xml:space="preserve">   Saldo (justo valor)  a 1 de Janeiro</t>
  </si>
  <si>
    <t xml:space="preserve">   Aquisições no período (a)</t>
  </si>
  <si>
    <t xml:space="preserve">   Alienações no período (b)</t>
  </si>
  <si>
    <t xml:space="preserve">   Aumento (diminuição) no justo valor</t>
  </si>
  <si>
    <t xml:space="preserve">   Justo valor a 31 de Dezembro</t>
  </si>
  <si>
    <t>(a) Comentário sobre as aquisições no período.</t>
  </si>
  <si>
    <t>(b) Comentário sobre as alienações no período.</t>
  </si>
  <si>
    <t xml:space="preserve">   Acções da empresa A</t>
  </si>
  <si>
    <t xml:space="preserve">   Acções da empresa B</t>
  </si>
  <si>
    <t>Valor custo</t>
  </si>
  <si>
    <t>Justo valor</t>
  </si>
  <si>
    <t xml:space="preserve">   Outras</t>
  </si>
  <si>
    <t xml:space="preserve">   Caixa</t>
  </si>
  <si>
    <t xml:space="preserve">   Depósitos à ordem</t>
  </si>
  <si>
    <t xml:space="preserve">   Valores a facturar</t>
  </si>
  <si>
    <t xml:space="preserve">   Seguros pagos antecipadamente</t>
  </si>
  <si>
    <t xml:space="preserve">   Juros  a pagar</t>
  </si>
  <si>
    <t>Prazos de reembolso</t>
  </si>
  <si>
    <t xml:space="preserve">   Fornecedores conta corrente</t>
  </si>
  <si>
    <t xml:space="preserve">   Fornecedores conta títulos  a pagar</t>
  </si>
  <si>
    <t xml:space="preserve">   Fornecedores recepção e conferência</t>
  </si>
  <si>
    <t>(Valores expressos em euros)</t>
  </si>
  <si>
    <t xml:space="preserve">Clientes </t>
  </si>
  <si>
    <t>Outras contas a receber</t>
  </si>
  <si>
    <t>Participações financeiras - método eq. patrimonial</t>
  </si>
  <si>
    <t>% Capital</t>
  </si>
  <si>
    <t>Valor</t>
  </si>
  <si>
    <t xml:space="preserve">   Saldo a 31 de Dezembro</t>
  </si>
  <si>
    <t>(a) Comentário sobre os reforços</t>
  </si>
  <si>
    <t>(b) Comentário sobre as reduções</t>
  </si>
  <si>
    <t>(c) Comentário sobre as utilizações</t>
  </si>
  <si>
    <t>Diferimentos ( Passivo)</t>
  </si>
  <si>
    <t xml:space="preserve">   Rendimentos a reconhecer</t>
  </si>
  <si>
    <t xml:space="preserve">   Outros rendimentos a reconhecer</t>
  </si>
  <si>
    <t xml:space="preserve">   Outros gastos a reconhecer</t>
  </si>
  <si>
    <t xml:space="preserve">   Outras contas a pagar</t>
  </si>
  <si>
    <t xml:space="preserve">   Segurança Social</t>
  </si>
  <si>
    <t xml:space="preserve">   Outros impostos e taxas</t>
  </si>
  <si>
    <t xml:space="preserve">   Detalhe 1</t>
  </si>
  <si>
    <t xml:space="preserve">   Detalhe 2</t>
  </si>
  <si>
    <t xml:space="preserve">   Outros saldos devedores</t>
  </si>
  <si>
    <t xml:space="preserve">   Outros saldos credores</t>
  </si>
  <si>
    <t xml:space="preserve">   Detalhe  2</t>
  </si>
  <si>
    <t>Mercado Interno</t>
  </si>
  <si>
    <t>Mercado Externo</t>
  </si>
  <si>
    <t xml:space="preserve">   Vendas de mercadorias</t>
  </si>
  <si>
    <t xml:space="preserve">   Prestação de serviços</t>
  </si>
  <si>
    <t xml:space="preserve">   Designação do subsídio 1</t>
  </si>
  <si>
    <t xml:space="preserve">   Designação do subsídio 2</t>
  </si>
  <si>
    <t xml:space="preserve">   Outros subsídios</t>
  </si>
  <si>
    <t xml:space="preserve">   Empresa X</t>
  </si>
  <si>
    <t xml:space="preserve">   Empresa Y</t>
  </si>
  <si>
    <t xml:space="preserve">   Empresa Z</t>
  </si>
  <si>
    <t>Ganhos</t>
  </si>
  <si>
    <t>Perdas</t>
  </si>
  <si>
    <t xml:space="preserve">                                          </t>
  </si>
  <si>
    <t xml:space="preserve">   Saldo em 1 de Janeiro</t>
  </si>
  <si>
    <t xml:space="preserve">   Variação da produção</t>
  </si>
  <si>
    <t xml:space="preserve">   Saldo em 31 de Dezembro</t>
  </si>
  <si>
    <t xml:space="preserve">   Compras</t>
  </si>
  <si>
    <t xml:space="preserve">   Saldo inicial em 1 de Janeiro</t>
  </si>
  <si>
    <t xml:space="preserve">   Saldo final em 31 de Dezembro</t>
  </si>
  <si>
    <t xml:space="preserve">   Custo de vendas</t>
  </si>
  <si>
    <t xml:space="preserve">   Subcontratos</t>
  </si>
  <si>
    <t>*: Desagregar as três rubricas de maior valor por ordem decrescente</t>
  </si>
  <si>
    <t xml:space="preserve">   Remunerações dos orgãos sociais</t>
  </si>
  <si>
    <t xml:space="preserve">   Remunerações do pessoal</t>
  </si>
  <si>
    <t xml:space="preserve">   Beneficios pós-emprego</t>
  </si>
  <si>
    <t xml:space="preserve">   Encargos sobre remunerações</t>
  </si>
  <si>
    <t xml:space="preserve">   Seguros </t>
  </si>
  <si>
    <t xml:space="preserve">   Gastos de acção social</t>
  </si>
  <si>
    <t xml:space="preserve">   Outros gastos com pessoal</t>
  </si>
  <si>
    <t xml:space="preserve">   Indemnizações</t>
  </si>
  <si>
    <t xml:space="preserve">   Em investimentos financeiros</t>
  </si>
  <si>
    <t xml:space="preserve">   Em activos fixos tangíveis</t>
  </si>
  <si>
    <t xml:space="preserve">   Em activos intangíveis</t>
  </si>
  <si>
    <t xml:space="preserve">   Em investimentos em curso</t>
  </si>
  <si>
    <t xml:space="preserve">   Em activos não correntes detidos para venda</t>
  </si>
  <si>
    <t xml:space="preserve">   Em propriedades de investimento</t>
  </si>
  <si>
    <t xml:space="preserve">   Em instrumentos financeiros</t>
  </si>
  <si>
    <t xml:space="preserve">   Em activos biológicos</t>
  </si>
  <si>
    <t xml:space="preserve">   Rendimentos suplementares</t>
  </si>
  <si>
    <t xml:space="preserve">   Descontos de pronto pagamento obtidos</t>
  </si>
  <si>
    <t xml:space="preserve">   Recuperação de dívidas a receber</t>
  </si>
  <si>
    <t xml:space="preserve">   Ganhos em inventários</t>
  </si>
  <si>
    <t xml:space="preserve">   Rendimentos e ganhos em subsidiárias e associadas</t>
  </si>
  <si>
    <t xml:space="preserve">   Rendimentos e ganhos em inv. não financeiros</t>
  </si>
  <si>
    <t xml:space="preserve">   Rendimentos e ganhos nos restantes activos financeiros</t>
  </si>
  <si>
    <t xml:space="preserve">   Outros rendimentos e ganhos</t>
  </si>
  <si>
    <t xml:space="preserve">   Impostos</t>
  </si>
  <si>
    <t xml:space="preserve">   Descontos de pronto pagamento concedidos</t>
  </si>
  <si>
    <t xml:space="preserve">   Divídas incobráveis</t>
  </si>
  <si>
    <t xml:space="preserve">   Perdas em inventários</t>
  </si>
  <si>
    <t xml:space="preserve">   Ganhos e perdas em subsidiárias e associadas</t>
  </si>
  <si>
    <t xml:space="preserve">   Gastos e perdas nos restantes activos financeiros</t>
  </si>
  <si>
    <t xml:space="preserve">   Gastos e perdas em inv. não financeiros</t>
  </si>
  <si>
    <t xml:space="preserve">   Outros gastos e perdas</t>
  </si>
  <si>
    <t xml:space="preserve">   Activos fixos tangíveis</t>
  </si>
  <si>
    <t xml:space="preserve">   Activos intangíveis</t>
  </si>
  <si>
    <t>Resultados financeiros</t>
  </si>
  <si>
    <t xml:space="preserve">   Juros suportados</t>
  </si>
  <si>
    <t xml:space="preserve">   Diferenças de câmbio desfavoráveis</t>
  </si>
  <si>
    <t xml:space="preserve">   Outros gastos e perdas de financiamento</t>
  </si>
  <si>
    <t xml:space="preserve">   Juros obtidos</t>
  </si>
  <si>
    <t xml:space="preserve">   Dividendos obtidos</t>
  </si>
  <si>
    <t xml:space="preserve">   Outros rendimentos similares</t>
  </si>
  <si>
    <t>Reversões</t>
  </si>
  <si>
    <t>Aumento</t>
  </si>
  <si>
    <t>Redução</t>
  </si>
  <si>
    <t>Gastos</t>
  </si>
  <si>
    <t>Designação da Empresa:</t>
  </si>
  <si>
    <t>Ano de relato:</t>
  </si>
  <si>
    <t>Ano do comparativo:</t>
  </si>
  <si>
    <t xml:space="preserve">Data de elaboração das DF´s: </t>
  </si>
  <si>
    <t>Diferimentos ( Activo)</t>
  </si>
  <si>
    <t xml:space="preserve">   Designação social da Entidade - a</t>
  </si>
  <si>
    <t xml:space="preserve">   Designação social da Entidade - b</t>
  </si>
  <si>
    <t>Reconciliação do Capital Próprio</t>
  </si>
  <si>
    <t>Capital próprio POC</t>
  </si>
  <si>
    <t>1. Despesas de instalação e constituição</t>
  </si>
  <si>
    <t>2. Despesas de campanhas publicitárias</t>
  </si>
  <si>
    <t>3. Impostos diferidos</t>
  </si>
  <si>
    <t>4. (…)</t>
  </si>
  <si>
    <t>Capital Próprio NCRF</t>
  </si>
  <si>
    <t>Resultado liquido POC</t>
  </si>
  <si>
    <t>Resultado líquido NCRF</t>
  </si>
  <si>
    <t>Reconciliação do Resultado</t>
  </si>
  <si>
    <t xml:space="preserve">   Propriedade industrial</t>
  </si>
  <si>
    <t>Demonstração dos Fluxos de Caixa</t>
  </si>
  <si>
    <t>Indice:</t>
  </si>
  <si>
    <t>Anexo (adaptar em função da entidade)</t>
  </si>
  <si>
    <t>Locações</t>
  </si>
  <si>
    <t>Controlo:</t>
  </si>
  <si>
    <t xml:space="preserve">   Equipamento biológico</t>
  </si>
  <si>
    <t xml:space="preserve">   Investimentos em curso</t>
  </si>
  <si>
    <t xml:space="preserve">   Ajustamentos de inventários</t>
  </si>
  <si>
    <t xml:space="preserve">   Reavalorizações de activos fixos tangíveis</t>
  </si>
  <si>
    <t xml:space="preserve">   Clientes outros</t>
  </si>
  <si>
    <t xml:space="preserve">   Fornecedores outros</t>
  </si>
  <si>
    <t>Compromissos</t>
  </si>
  <si>
    <t>&lt; 1 ano</t>
  </si>
  <si>
    <t>1 a 5 anos</t>
  </si>
  <si>
    <t>Rendas vincendas</t>
  </si>
  <si>
    <t xml:space="preserve">   Equipamento 1 </t>
  </si>
  <si>
    <t xml:space="preserve">   Equipamento 2</t>
  </si>
  <si>
    <t xml:space="preserve">   Equipamento 3</t>
  </si>
  <si>
    <t xml:space="preserve">   Equipamento 4</t>
  </si>
  <si>
    <t xml:space="preserve">   Projectos de desenvolvimento (i)</t>
  </si>
  <si>
    <t xml:space="preserve">   Prejuízos fiscais reportáveis (i)</t>
  </si>
  <si>
    <t>0-30 dias</t>
  </si>
  <si>
    <t>31-60 dias</t>
  </si>
  <si>
    <t>61-60 dias</t>
  </si>
  <si>
    <t>&gt; 90 dias</t>
  </si>
  <si>
    <t xml:space="preserve">   Diferenças de conversão das demonstrações financeiras</t>
  </si>
  <si>
    <t xml:space="preserve">   Ajustamentos por impostos diferidos</t>
  </si>
  <si>
    <t xml:space="preserve">   Subsídios</t>
  </si>
  <si>
    <t xml:space="preserve">   Doações</t>
  </si>
  <si>
    <t xml:space="preserve">   Activo A</t>
  </si>
  <si>
    <t xml:space="preserve">   Activo B</t>
  </si>
  <si>
    <t xml:space="preserve">   Activo C</t>
  </si>
  <si>
    <t xml:space="preserve">   Reforço no período (i)</t>
  </si>
  <si>
    <t xml:space="preserve">   Reduções no período (ii)</t>
  </si>
  <si>
    <t xml:space="preserve">   Utilizações (iii)</t>
  </si>
  <si>
    <t xml:space="preserve">   Contas caucionadas (ii)</t>
  </si>
  <si>
    <t xml:space="preserve">   Contas bancárias de factoring ( iii)</t>
  </si>
  <si>
    <t xml:space="preserve">   Contas bancárias de letras descontadas (iv)</t>
  </si>
  <si>
    <t xml:space="preserve">   Locações financeiras (vi)</t>
  </si>
  <si>
    <t>(i) Comentário sobre os empréstimos a m.l.prazo</t>
  </si>
  <si>
    <t>(ii) Comentário sobre as contas bancárias caucionadas</t>
  </si>
  <si>
    <t>(iii) Comentário sobre as contas bancárias de factoring</t>
  </si>
  <si>
    <t>(iv) Comentário sobre as contas bancárias de letras descontadas</t>
  </si>
  <si>
    <t>(v) Comentário sobre os descobertos bancários</t>
  </si>
  <si>
    <t>(vi) Comentário sobre locações financeiras</t>
  </si>
  <si>
    <t>(vii) Comentário sobre os outros empréstimos</t>
  </si>
  <si>
    <t>Nota 3 - Reconciliação do capital próprio</t>
  </si>
  <si>
    <t>Nota 4 - Activos fixos tangíveis</t>
  </si>
  <si>
    <t>Nota 5 - Propriedades de investimento</t>
  </si>
  <si>
    <t>Nota 6 - Activos intangíveis</t>
  </si>
  <si>
    <t xml:space="preserve">Nota 7 - Activos Biológicos </t>
  </si>
  <si>
    <t>Nota 11 - Outros activos financeiros</t>
  </si>
  <si>
    <t>Nota 13 - Inventários</t>
  </si>
  <si>
    <t xml:space="preserve">Nota 14 - Clientes </t>
  </si>
  <si>
    <t>Nota 16 - Estado e outros entes públicos</t>
  </si>
  <si>
    <t>Nota 17 - Outras contas a receber</t>
  </si>
  <si>
    <t>Nota 18 - Diferimentos</t>
  </si>
  <si>
    <t>Nota 19 - Activos e passivos financeiros disponíveis para negociação</t>
  </si>
  <si>
    <t>Nota 21 - Activos e passivo não correntes detidos para venda e unidades operacionais descontadas</t>
  </si>
  <si>
    <t>Nota 22 - Caixa e depósitos bancários</t>
  </si>
  <si>
    <t>Nota 23 - Identificação das pessoas colectivas com mais de 20% do capital</t>
  </si>
  <si>
    <t>Nota 27 - Exedentes de revalorizção</t>
  </si>
  <si>
    <t>Nota 28 - Outras variações nos capitais próprios</t>
  </si>
  <si>
    <t>Nota 29 - Provisões</t>
  </si>
  <si>
    <t>Nota 30 - Financiamentos obtidos e locações</t>
  </si>
  <si>
    <t>Nota 31 - Outras contas a pagar</t>
  </si>
  <si>
    <t>Nota 32 - Fornecedores</t>
  </si>
  <si>
    <t>Nota 35 - Vendas e prestação de serviços</t>
  </si>
  <si>
    <t>Nota 36 - Subsídios</t>
  </si>
  <si>
    <t>Nota 37 - Ganhos e perdas decorrentes dos investimentos financeiros</t>
  </si>
  <si>
    <t>Nota 38 - Variação da produção</t>
  </si>
  <si>
    <t>Nota 43 - Imparidade de investimentos não depreciáveis/amortizáveis (perdas/reversões)</t>
  </si>
  <si>
    <t>Nota 44 - Aumento/redução de justo valor</t>
  </si>
  <si>
    <t>Nota 45 - Outros rendimentos e ganhos</t>
  </si>
  <si>
    <t>Nota 46 - Outros gastos e perdas</t>
  </si>
  <si>
    <t>Nota 47 - Gastos/reversões de depreciação e de amortização</t>
  </si>
  <si>
    <t>Nota 48 - Imparidade de investimentos depreciáveis/amortizáveis (perdas/reversões)</t>
  </si>
  <si>
    <t>Nota 49 - Resultados financeiros</t>
  </si>
  <si>
    <t>Nota 50 - Divulgações de partes relacionadas</t>
  </si>
  <si>
    <t>Sede</t>
  </si>
  <si>
    <t>Demonstração dos Resultados Individuais</t>
  </si>
  <si>
    <t xml:space="preserve">Variação do justo valor </t>
  </si>
  <si>
    <t>Investimentos em empresas associadas</t>
  </si>
  <si>
    <t>Perdas por imparidade do exercicio</t>
  </si>
  <si>
    <t xml:space="preserve">   Imposto sobre o valor acrescentado (IVA)</t>
  </si>
  <si>
    <t>Revalorizações 
legais</t>
  </si>
  <si>
    <t>Revalorizações 
livres</t>
  </si>
  <si>
    <t>Imposto 
diferido</t>
  </si>
  <si>
    <t>Valor 
liquido</t>
  </si>
  <si>
    <t>Depreciações  acumuladas</t>
  </si>
  <si>
    <t>Fornecedores gerais</t>
  </si>
  <si>
    <t>Grupo /
relacionados</t>
  </si>
  <si>
    <t>Clientes gerais</t>
  </si>
  <si>
    <t>Matérias-primas, subsidiárias e de consumo</t>
  </si>
  <si>
    <t xml:space="preserve">   Vendas</t>
  </si>
  <si>
    <t xml:space="preserve">   Compras de mercadorias</t>
  </si>
  <si>
    <t xml:space="preserve">   Serviços adquiridos</t>
  </si>
  <si>
    <t>Activo / Equipamento</t>
  </si>
  <si>
    <t>Nota 10 - Accionistas e Sócios</t>
  </si>
  <si>
    <t>Nota 12 - Activos e passivos por impostos diferidos</t>
  </si>
  <si>
    <t>Nota 8 e 9 - Participações financeiras</t>
  </si>
  <si>
    <t xml:space="preserve">Nota 21 - Activos e passivo não correntes detidos para venda </t>
  </si>
  <si>
    <t>Nota 40 - Custo das vendas</t>
  </si>
  <si>
    <t>Nota 41 -  Fornecimentos e serviços externos</t>
  </si>
  <si>
    <t>Nota 42 -  Gastos com o pessoal</t>
  </si>
  <si>
    <t xml:space="preserve">          Nota : As notas que não estão no indíce são apenas qualitativas e para as quais não existem quadros</t>
  </si>
  <si>
    <t xml:space="preserve">Demonstração dos Resultados </t>
  </si>
  <si>
    <t xml:space="preserve">Balanço </t>
  </si>
  <si>
    <t xml:space="preserve">Demonstração Individual das Alterações no Capital Próprio </t>
  </si>
  <si>
    <t xml:space="preserve">   Imposto sobre o rend. das pessoas singulares (IRS)</t>
  </si>
  <si>
    <t xml:space="preserve">   Imposto sobre o rend. das pessoas colectivas (IRC)</t>
  </si>
  <si>
    <t>NA</t>
  </si>
  <si>
    <t>61-90 dias</t>
  </si>
  <si>
    <t xml:space="preserve">    Fundos Premier Tesouraria</t>
  </si>
  <si>
    <t xml:space="preserve">   Credores por acréscimo de gastos</t>
  </si>
  <si>
    <t xml:space="preserve">   Empréstimos bancários  m.l.prazo</t>
  </si>
  <si>
    <t xml:space="preserve">   Descobertos bancários contratados</t>
  </si>
  <si>
    <t xml:space="preserve">   Empréstimos bancários curto prazo</t>
  </si>
  <si>
    <t>Vendas e serviços prestados</t>
  </si>
  <si>
    <t xml:space="preserve">         Despesas de Representação</t>
  </si>
  <si>
    <t xml:space="preserve">   Acréscimos de Proveitos</t>
  </si>
  <si>
    <t>A GERÊNCIA</t>
  </si>
  <si>
    <t xml:space="preserve">   Comissões</t>
  </si>
  <si>
    <t xml:space="preserve">         Conservação e Reparação</t>
  </si>
  <si>
    <t xml:space="preserve">   Depósitos à prazo</t>
  </si>
  <si>
    <t xml:space="preserve">   Deslocações e Estadas</t>
  </si>
  <si>
    <t xml:space="preserve">         Comunicação</t>
  </si>
  <si>
    <t xml:space="preserve">  Jardim Infantil O Coala, Lda</t>
  </si>
  <si>
    <t>Sobreda</t>
  </si>
  <si>
    <t xml:space="preserve">   Outros empréstimos</t>
  </si>
  <si>
    <t xml:space="preserve">   Serviços Especializados</t>
  </si>
  <si>
    <t xml:space="preserve">   Comunicação</t>
  </si>
  <si>
    <t xml:space="preserve">   Serviços diversos</t>
  </si>
  <si>
    <t>IRC - calculo</t>
  </si>
  <si>
    <t>Resultado contabilistico</t>
  </si>
  <si>
    <t>Resultados anos anteriores</t>
  </si>
  <si>
    <t xml:space="preserve">IRC   </t>
  </si>
  <si>
    <t>Juros mora</t>
  </si>
  <si>
    <t>Quotizações + 50%</t>
  </si>
  <si>
    <t>Excesso estimativa impostos</t>
  </si>
  <si>
    <t>Resultado Fiscal  I</t>
  </si>
  <si>
    <t>Prejuizos fiscais de:</t>
  </si>
  <si>
    <t>Resultado Fiscal  II</t>
  </si>
  <si>
    <t>Derrama</t>
  </si>
  <si>
    <t>Tributação autónoma</t>
  </si>
  <si>
    <t>Pagamentos por conta:</t>
  </si>
  <si>
    <t>Pag conta</t>
  </si>
  <si>
    <t>Retenções na fonte</t>
  </si>
  <si>
    <t>Total PEC</t>
  </si>
  <si>
    <t>IRC a pagar (recuperar)</t>
  </si>
  <si>
    <t>Cálculo da tributação autónoma de IRC - 2011</t>
  </si>
  <si>
    <t>Entidade apresenta prejuízos fiscais no exercício?</t>
  </si>
  <si>
    <t>Base de Incidência</t>
  </si>
  <si>
    <t>Taxa</t>
  </si>
  <si>
    <r>
      <t xml:space="preserve">Taxa 
agravada </t>
    </r>
    <r>
      <rPr>
        <b/>
        <vertAlign val="superscript"/>
        <sz val="9"/>
        <color indexed="9"/>
        <rFont val="Arial"/>
        <family val="2"/>
      </rPr>
      <t>(1)</t>
    </r>
  </si>
  <si>
    <t>Encargos 
suportados</t>
  </si>
  <si>
    <t>Tributação 
autónoma</t>
  </si>
  <si>
    <t>Legislação
Aplicável</t>
  </si>
  <si>
    <t>1.</t>
  </si>
  <si>
    <r>
      <t xml:space="preserve">Despesas não documentadas, </t>
    </r>
    <r>
      <rPr>
        <sz val="9"/>
        <rFont val="Arial"/>
        <family val="2"/>
      </rPr>
      <t>efectuadas por:</t>
    </r>
  </si>
  <si>
    <t>a)</t>
  </si>
  <si>
    <t>Sujeitos passivos que exerçam a título principal actividades de natureza comercial, industrial ou agrícola e sujeitos não isentos (total ou parcialmente)</t>
  </si>
  <si>
    <t>CIRC - 88º, n.º 1</t>
  </si>
  <si>
    <t>b)</t>
  </si>
  <si>
    <t>Sujeitos passivos total ou parcialmente isentos, ou que não exerçam a título principal, actividades de natureza comercial, industrial ou agrícola</t>
  </si>
  <si>
    <t>CIRC - 88º, n.º 2</t>
  </si>
  <si>
    <t xml:space="preserve">2. </t>
  </si>
  <si>
    <t>Encargos dedutíveis e não dedutíveis</t>
  </si>
  <si>
    <t>Encargos com viaturas</t>
  </si>
  <si>
    <r>
      <t xml:space="preserve">i) Se valor de aquisição do veículo </t>
    </r>
    <r>
      <rPr>
        <u/>
        <sz val="9"/>
        <rFont val="Arial"/>
        <family val="2"/>
      </rPr>
      <t>inferior</t>
    </r>
    <r>
      <rPr>
        <sz val="9"/>
        <rFont val="Arial"/>
        <family val="2"/>
      </rPr>
      <t xml:space="preserve"> aos limites da Portaria 467/2010</t>
    </r>
    <r>
      <rPr>
        <vertAlign val="superscript"/>
        <sz val="9"/>
        <rFont val="Arial"/>
        <family val="2"/>
      </rPr>
      <t xml:space="preserve"> (2):</t>
    </r>
  </si>
  <si>
    <t>- Conservação e reparação</t>
  </si>
  <si>
    <t>CIRC - 88º, n.º 3 e Portaria n.º 467/2010</t>
  </si>
  <si>
    <t>- Combustíveis</t>
  </si>
  <si>
    <t>- Rendas ou alugueres</t>
  </si>
  <si>
    <t>- Seguros</t>
  </si>
  <si>
    <t>- Imposto único sobre circulação</t>
  </si>
  <si>
    <t>- Portagens e estacionamento</t>
  </si>
  <si>
    <t>- Outros encargos com viaturas</t>
  </si>
  <si>
    <t>- Depreciações</t>
  </si>
  <si>
    <r>
      <t xml:space="preserve">ii) Se valor de aquisição do veículo for </t>
    </r>
    <r>
      <rPr>
        <u/>
        <sz val="9"/>
        <rFont val="Arial"/>
        <family val="2"/>
      </rPr>
      <t>superior</t>
    </r>
    <r>
      <rPr>
        <sz val="9"/>
        <rFont val="Arial"/>
        <family val="2"/>
      </rPr>
      <t xml:space="preserve"> aos limites da Portaria 467/2010 </t>
    </r>
    <r>
      <rPr>
        <vertAlign val="superscript"/>
        <sz val="9"/>
        <rFont val="Arial"/>
        <family val="2"/>
      </rPr>
      <t>(2):</t>
    </r>
  </si>
  <si>
    <t>CIRC - 88º, n.º 4 e Portaria n.º 467/2010</t>
  </si>
  <si>
    <t xml:space="preserve">b) </t>
  </si>
  <si>
    <t>Despesas de representação</t>
  </si>
  <si>
    <t>i) Refeições</t>
  </si>
  <si>
    <t>CIRC - 88º, n.º 7</t>
  </si>
  <si>
    <t>ii) Viagens</t>
  </si>
  <si>
    <t>iii) Recepções</t>
  </si>
  <si>
    <t>iv) Passeios</t>
  </si>
  <si>
    <t>v) Espectáculos</t>
  </si>
  <si>
    <t>vi) Outras despesas de representação</t>
  </si>
  <si>
    <t xml:space="preserve">c) </t>
  </si>
  <si>
    <t>Ajudas de custo e compensação pela deslocação em viatura própria do trabalhador ao serviço da empresa, não facturados a clientes</t>
  </si>
  <si>
    <t>i) Ajudas de custo dedutíveis</t>
  </si>
  <si>
    <t>CIRC - 88º, n.º 9</t>
  </si>
  <si>
    <t>ii) Km's pagos aos trabalhadores dedutíveis</t>
  </si>
  <si>
    <t>iii) Ajudas de custo não dedutíveis, cujas entidades apresentem prejuízos fiscais no período a que respeitam</t>
  </si>
  <si>
    <t>iv) Km's não dedutíveis, cujas entidades apresentem prejuízos fiscais no período a que respeitam</t>
  </si>
  <si>
    <t xml:space="preserve">3. </t>
  </si>
  <si>
    <r>
      <t>Despesas pagas ou devidas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a pessoas singulares ou colectivas residentes fora do território português </t>
    </r>
    <r>
      <rPr>
        <sz val="9"/>
        <rFont val="Arial"/>
        <family val="2"/>
      </rPr>
      <t>e submetidas a regime fiscal claramente mais favorável</t>
    </r>
    <r>
      <rPr>
        <b/>
        <vertAlign val="superscript"/>
        <sz val="9"/>
        <rFont val="Arial"/>
        <family val="2"/>
      </rPr>
      <t xml:space="preserve"> </t>
    </r>
    <r>
      <rPr>
        <vertAlign val="superscript"/>
        <sz val="9"/>
        <rFont val="Arial"/>
        <family val="2"/>
      </rPr>
      <t>(3)</t>
    </r>
    <r>
      <rPr>
        <sz val="9"/>
        <rFont val="Arial"/>
        <family val="2"/>
      </rPr>
      <t>, se a empresa não puder provar que correspondem a operações efectivamente realizadas e não têm um carácter anormal ou montante exagerado:</t>
    </r>
  </si>
  <si>
    <t>Por sujeitos passivos que exerçam a título principal actividades de natureza comercial, industrial ou agrícola e sujeitos não isentos (total ou parcialmente)</t>
  </si>
  <si>
    <t>CIRC - 88.º, n.º 8</t>
  </si>
  <si>
    <t>Por Sujeitos Passivos total ou parcialmente isentos, ou que não exerçam, a título principal, actividades de natureza comercial, industrial ou agrícola</t>
  </si>
  <si>
    <t>4.</t>
  </si>
  <si>
    <r>
      <t>Lucros distribuídos a sujeitos passivos que beneficiem de isenção total ou parcial</t>
    </r>
    <r>
      <rPr>
        <sz val="9"/>
        <rFont val="Arial"/>
        <family val="2"/>
      </rPr>
      <t xml:space="preserve">, incluindo rendimentos de capitais, quando as participações sociais a que respeitam os lucros não tenham permanecido na titularidade do mesmo, de modo ininterrupto, durante o ano anterior à sua colocação à disposição e não venham a ser mantidas durante o tempo necessário para completar esse período </t>
    </r>
  </si>
  <si>
    <t>CIRC - 88.º, n.º 11</t>
  </si>
  <si>
    <t>5.</t>
  </si>
  <si>
    <r>
      <t>Indemnizações ou outras compensações</t>
    </r>
    <r>
      <rPr>
        <sz val="9"/>
        <rFont val="Arial"/>
        <family val="2"/>
      </rPr>
      <t xml:space="preserve"> pagas a orgãos de gestão não relacionadas com a concretização de objectivos definidos previamente na relação contratual, quando se verifica a cessação de funções, bem como os gastos que excedem o valor das remunerações que seriam auferidas pelo exercício daqueles cargos até ao final do contrato, quando se trate de rescisão de um contrato antes do termo</t>
    </r>
  </si>
  <si>
    <t>CIRC - 88.º, n.º 13</t>
  </si>
  <si>
    <t>6.</t>
  </si>
  <si>
    <r>
      <t>Bónus e outras remunerações variáveis pagas aos orgãos de gestão quando estas representem &gt; 25% da remuneração anual e sejam superiores a 27.500 euros</t>
    </r>
    <r>
      <rPr>
        <sz val="9"/>
        <rFont val="Arial"/>
        <family val="2"/>
      </rPr>
      <t>, excepto se o pagamento estiver subordinado ao diferimento de uma parte superior a 50% por um período mínimo de 3 anos e condicionado ao desempenho positivo da sociedade ao longo desse período</t>
    </r>
  </si>
  <si>
    <t>7.</t>
  </si>
  <si>
    <r>
      <t>Incumprimento das condições de majoração de encargos com realizações de utilidade social</t>
    </r>
    <r>
      <rPr>
        <sz val="9"/>
        <rFont val="Arial"/>
        <family val="2"/>
      </rPr>
      <t xml:space="preserve"> (art. 40.º, n.º 2 do CIRC) no exercício e nos dois exercícios anteriores </t>
    </r>
  </si>
  <si>
    <t>EBF - 18.º, n.º 2, b)</t>
  </si>
  <si>
    <t>Total de tributação autónomas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</si>
  <si>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Tendo por base o disposto no n.º 14 do artigo 88.º do CIRC se forem apurados prejuízos fiscais no exercício a que respeitam as TA a taxa é elevada em 10%</t>
    </r>
  </si>
  <si>
    <t>(2) Os limites definidos na Portaria n.º 467/2010 são:</t>
  </si>
  <si>
    <t>2009 &gt; 29.927,87 euros</t>
  </si>
  <si>
    <t>2010 &gt; 40.000 euros</t>
  </si>
  <si>
    <t>2011 &gt; 30.000 euros</t>
  </si>
  <si>
    <t>2012 &gt; 25.000 euros</t>
  </si>
  <si>
    <t>2011 &gt; 45.000 euros, se movidos exclusivamente a energia eléctrica</t>
  </si>
  <si>
    <t>2012 &gt; 50.000 euros, se movidos exclusivamente a energia eléctrica</t>
  </si>
  <si>
    <t>(3) Portaria n.º 292/2011, de 8 de Novembro.</t>
  </si>
  <si>
    <t>Juros compensatórios</t>
  </si>
  <si>
    <t>PEC do ano de 2010</t>
  </si>
  <si>
    <t>PEC do ano de 2011</t>
  </si>
  <si>
    <t>PEC do ano de 2012</t>
  </si>
  <si>
    <t>PEC do ano de 2013</t>
  </si>
  <si>
    <t>Sim</t>
  </si>
  <si>
    <t>16 de Março de 2015</t>
  </si>
  <si>
    <t>IRC</t>
  </si>
  <si>
    <t>PEC do ano de 2014</t>
  </si>
  <si>
    <t>IRC  -  Resultado acima de 15 000 euros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</si>
</sst>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.00\ [$€]_-;\-* #,##0.00\ [$€]_-;_-* &quot;-&quot;??\ [$€]_-;_-@_-"/>
    <numFmt numFmtId="168" formatCode="[$-816]d/mmm/yy;@"/>
    <numFmt numFmtId="169" formatCode="_-* #,##0.00_$_-;_-* #,##0.00_$\-;_-* &quot;-&quot;??_$_-;_-@_-"/>
  </numFmts>
  <fonts count="40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8"/>
      <color indexed="36"/>
      <name val="Arial"/>
      <family val="2"/>
    </font>
    <font>
      <u/>
      <sz val="8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1"/>
      <color indexed="8"/>
      <name val="Calibri"/>
      <family val="2"/>
    </font>
    <font>
      <b/>
      <sz val="10"/>
      <name val="Times New Roman"/>
      <family val="1"/>
    </font>
    <font>
      <b/>
      <u val="singleAccounting"/>
      <sz val="10"/>
      <name val="Times New Roman"/>
      <family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sz val="7"/>
      <color indexed="8"/>
      <name val="Calibri"/>
      <family val="2"/>
    </font>
    <font>
      <b/>
      <sz val="12"/>
      <color indexed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b/>
      <vertAlign val="superscript"/>
      <sz val="9"/>
      <color indexed="9"/>
      <name val="Arial"/>
      <family val="2"/>
    </font>
    <font>
      <sz val="9"/>
      <color indexed="58"/>
      <name val="Arial"/>
      <family val="2"/>
    </font>
    <font>
      <b/>
      <sz val="9"/>
      <name val="Arial"/>
      <family val="2"/>
    </font>
    <font>
      <u/>
      <sz val="9"/>
      <name val="Arial"/>
      <family val="2"/>
    </font>
    <font>
      <vertAlign val="superscript"/>
      <sz val="9"/>
      <name val="Arial"/>
      <family val="2"/>
    </font>
    <font>
      <b/>
      <vertAlign val="superscript"/>
      <sz val="9"/>
      <name val="Arial"/>
      <family val="2"/>
    </font>
    <font>
      <vertAlign val="superscript"/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167" fontId="0" fillId="0" borderId="0"/>
    <xf numFmtId="167" fontId="11" fillId="0" borderId="0" applyFont="0" applyFill="0" applyBorder="0" applyAlignment="0" applyProtection="0"/>
    <xf numFmtId="167" fontId="12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67" fontId="13" fillId="0" borderId="0" applyNumberFormat="0" applyFill="0" applyBorder="0" applyAlignment="0" applyProtection="0">
      <alignment vertical="top"/>
      <protection locked="0"/>
    </xf>
    <xf numFmtId="167" fontId="10" fillId="0" borderId="0"/>
    <xf numFmtId="167" fontId="11" fillId="0" borderId="0"/>
    <xf numFmtId="0" fontId="38" fillId="0" borderId="0"/>
    <xf numFmtId="0" fontId="23" fillId="0" borderId="0">
      <protection locked="0"/>
    </xf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55">
    <xf numFmtId="167" fontId="0" fillId="0" borderId="0" xfId="0"/>
    <xf numFmtId="167" fontId="1" fillId="0" borderId="0" xfId="0" applyFont="1"/>
    <xf numFmtId="167" fontId="3" fillId="0" borderId="0" xfId="0" applyFont="1"/>
    <xf numFmtId="167" fontId="1" fillId="0" borderId="0" xfId="0" applyFont="1" applyAlignment="1">
      <alignment horizontal="left" indent="1"/>
    </xf>
    <xf numFmtId="167" fontId="2" fillId="0" borderId="1" xfId="0" applyFont="1" applyBorder="1" applyAlignment="1">
      <alignment horizontal="center" vertical="center"/>
    </xf>
    <xf numFmtId="167" fontId="1" fillId="0" borderId="0" xfId="0" applyFont="1" applyAlignment="1">
      <alignment horizontal="left" vertical="center"/>
    </xf>
    <xf numFmtId="167" fontId="1" fillId="0" borderId="0" xfId="0" applyFont="1" applyAlignment="1">
      <alignment vertical="center"/>
    </xf>
    <xf numFmtId="167" fontId="1" fillId="0" borderId="0" xfId="0" applyFont="1" applyAlignment="1">
      <alignment horizontal="left" vertical="center" indent="2"/>
    </xf>
    <xf numFmtId="167" fontId="4" fillId="0" borderId="0" xfId="0" applyFont="1" applyAlignment="1">
      <alignment horizontal="center"/>
    </xf>
    <xf numFmtId="3" fontId="1" fillId="0" borderId="0" xfId="0" applyNumberFormat="1" applyFont="1"/>
    <xf numFmtId="164" fontId="6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167" fontId="1" fillId="0" borderId="0" xfId="0" applyFont="1" applyBorder="1" applyAlignment="1">
      <alignment vertical="center"/>
    </xf>
    <xf numFmtId="167" fontId="1" fillId="0" borderId="0" xfId="0" applyFont="1" applyBorder="1"/>
    <xf numFmtId="167" fontId="1" fillId="0" borderId="0" xfId="0" applyFont="1" applyAlignment="1">
      <alignment horizontal="left"/>
    </xf>
    <xf numFmtId="167" fontId="1" fillId="0" borderId="0" xfId="0" applyFont="1" applyAlignment="1">
      <alignment horizontal="center" vertical="center"/>
    </xf>
    <xf numFmtId="167" fontId="2" fillId="0" borderId="0" xfId="0" applyFont="1" applyAlignment="1">
      <alignment horizontal="left" vertical="center" indent="1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167" fontId="15" fillId="0" borderId="0" xfId="0" applyFont="1" applyAlignment="1">
      <alignment horizontal="center"/>
    </xf>
    <xf numFmtId="167" fontId="16" fillId="0" borderId="0" xfId="0" applyFont="1"/>
    <xf numFmtId="167" fontId="1" fillId="0" borderId="0" xfId="0" applyFont="1" applyFill="1" applyAlignment="1">
      <alignment horizontal="left" indent="1"/>
    </xf>
    <xf numFmtId="0" fontId="2" fillId="0" borderId="1" xfId="0" applyNumberFormat="1" applyFont="1" applyBorder="1" applyAlignment="1">
      <alignment horizontal="center" vertical="center"/>
    </xf>
    <xf numFmtId="167" fontId="2" fillId="0" borderId="0" xfId="0" applyFont="1"/>
    <xf numFmtId="167" fontId="16" fillId="0" borderId="4" xfId="0" applyFont="1" applyBorder="1"/>
    <xf numFmtId="1" fontId="16" fillId="0" borderId="4" xfId="12" applyNumberFormat="1" applyFont="1" applyBorder="1" applyAlignment="1">
      <alignment horizontal="left"/>
    </xf>
    <xf numFmtId="167" fontId="15" fillId="0" borderId="0" xfId="0" applyFont="1" applyAlignment="1"/>
    <xf numFmtId="167" fontId="17" fillId="0" borderId="0" xfId="0" applyFont="1"/>
    <xf numFmtId="167" fontId="18" fillId="0" borderId="0" xfId="0" applyFont="1" applyAlignment="1"/>
    <xf numFmtId="167" fontId="19" fillId="0" borderId="0" xfId="3" applyNumberFormat="1" applyFont="1" applyAlignment="1" applyProtection="1"/>
    <xf numFmtId="167" fontId="19" fillId="0" borderId="0" xfId="3" applyNumberFormat="1" applyFont="1" applyAlignment="1" applyProtection="1">
      <alignment horizontal="left" indent="2"/>
    </xf>
    <xf numFmtId="167" fontId="15" fillId="0" borderId="0" xfId="0" applyFont="1" applyAlignment="1">
      <alignment horizontal="right"/>
    </xf>
    <xf numFmtId="167" fontId="16" fillId="0" borderId="0" xfId="0" applyFont="1" applyFill="1"/>
    <xf numFmtId="167" fontId="19" fillId="0" borderId="0" xfId="3" applyNumberFormat="1" applyFont="1" applyFill="1" applyAlignment="1" applyProtection="1">
      <alignment horizontal="left" indent="2"/>
    </xf>
    <xf numFmtId="0" fontId="8" fillId="0" borderId="5" xfId="12" applyNumberFormat="1" applyFont="1" applyBorder="1" applyAlignment="1">
      <alignment horizontal="center"/>
    </xf>
    <xf numFmtId="0" fontId="8" fillId="0" borderId="6" xfId="12" applyNumberFormat="1" applyFont="1" applyBorder="1" applyAlignment="1">
      <alignment horizontal="center"/>
    </xf>
    <xf numFmtId="164" fontId="6" fillId="0" borderId="6" xfId="0" applyNumberFormat="1" applyFont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164" fontId="6" fillId="0" borderId="5" xfId="0" applyNumberFormat="1" applyFont="1" applyBorder="1" applyAlignment="1">
      <alignment vertical="center"/>
    </xf>
    <xf numFmtId="167" fontId="17" fillId="0" borderId="0" xfId="0" applyFont="1" applyFill="1"/>
    <xf numFmtId="164" fontId="6" fillId="0" borderId="5" xfId="0" applyNumberFormat="1" applyFont="1" applyFill="1" applyBorder="1" applyAlignment="1">
      <alignment vertical="center"/>
    </xf>
    <xf numFmtId="164" fontId="6" fillId="0" borderId="6" xfId="0" applyNumberFormat="1" applyFont="1" applyFill="1" applyBorder="1" applyAlignment="1">
      <alignment vertical="center"/>
    </xf>
    <xf numFmtId="167" fontId="20" fillId="0" borderId="0" xfId="0" applyFont="1"/>
    <xf numFmtId="167" fontId="21" fillId="0" borderId="0" xfId="5" applyFont="1" applyBorder="1" applyAlignment="1">
      <alignment horizontal="center" vertical="center" wrapText="1"/>
    </xf>
    <xf numFmtId="167" fontId="6" fillId="0" borderId="0" xfId="5" applyFont="1" applyFill="1" applyBorder="1"/>
    <xf numFmtId="167" fontId="2" fillId="0" borderId="1" xfId="0" applyFont="1" applyBorder="1"/>
    <xf numFmtId="168" fontId="21" fillId="0" borderId="1" xfId="5" applyNumberFormat="1" applyFont="1" applyBorder="1" applyAlignment="1">
      <alignment horizontal="center" vertical="center" wrapText="1"/>
    </xf>
    <xf numFmtId="166" fontId="6" fillId="0" borderId="0" xfId="13" applyNumberFormat="1" applyFont="1" applyFill="1" applyBorder="1" applyAlignment="1">
      <alignment horizontal="right"/>
    </xf>
    <xf numFmtId="166" fontId="6" fillId="0" borderId="3" xfId="13" applyNumberFormat="1" applyFont="1" applyFill="1" applyBorder="1" applyAlignment="1">
      <alignment horizontal="right"/>
    </xf>
    <xf numFmtId="167" fontId="1" fillId="0" borderId="1" xfId="0" applyFont="1" applyBorder="1"/>
    <xf numFmtId="167" fontId="21" fillId="0" borderId="1" xfId="5" applyFont="1" applyBorder="1" applyAlignment="1">
      <alignment horizontal="center" vertical="center" wrapText="1"/>
    </xf>
    <xf numFmtId="167" fontId="6" fillId="0" borderId="0" xfId="5" quotePrefix="1" applyFont="1" applyFill="1" applyAlignment="1">
      <alignment horizontal="left"/>
    </xf>
    <xf numFmtId="49" fontId="6" fillId="0" borderId="0" xfId="13" applyNumberFormat="1" applyFont="1" applyFill="1" applyBorder="1" applyAlignment="1">
      <alignment horizontal="center"/>
    </xf>
    <xf numFmtId="167" fontId="6" fillId="0" borderId="0" xfId="5" applyFont="1" applyFill="1"/>
    <xf numFmtId="167" fontId="21" fillId="0" borderId="0" xfId="5" applyFont="1" applyFill="1" applyBorder="1" applyAlignment="1">
      <alignment horizontal="center" vertical="center"/>
    </xf>
    <xf numFmtId="167" fontId="6" fillId="0" borderId="0" xfId="5" applyFont="1" applyBorder="1"/>
    <xf numFmtId="167" fontId="21" fillId="0" borderId="1" xfId="5" applyNumberFormat="1" applyFont="1" applyFill="1" applyBorder="1" applyAlignment="1">
      <alignment horizontal="center" vertical="center" wrapText="1"/>
    </xf>
    <xf numFmtId="167" fontId="21" fillId="0" borderId="1" xfId="5" applyNumberFormat="1" applyFont="1" applyFill="1" applyBorder="1" applyAlignment="1">
      <alignment horizontal="center" vertical="center"/>
    </xf>
    <xf numFmtId="167" fontId="21" fillId="0" borderId="0" xfId="5" applyNumberFormat="1" applyFont="1" applyFill="1" applyBorder="1" applyAlignment="1">
      <alignment horizontal="center" vertical="center"/>
    </xf>
    <xf numFmtId="167" fontId="6" fillId="0" borderId="0" xfId="5" applyFont="1"/>
    <xf numFmtId="167" fontId="21" fillId="0" borderId="0" xfId="5" applyNumberFormat="1" applyFont="1" applyFill="1" applyBorder="1" applyAlignment="1">
      <alignment horizontal="center" vertical="center" wrapText="1"/>
    </xf>
    <xf numFmtId="167" fontId="21" fillId="0" borderId="0" xfId="5" applyFont="1" applyFill="1" applyAlignment="1">
      <alignment horizontal="left"/>
    </xf>
    <xf numFmtId="167" fontId="21" fillId="0" borderId="0" xfId="5" applyFont="1" applyFill="1" applyBorder="1"/>
    <xf numFmtId="3" fontId="6" fillId="0" borderId="0" xfId="5" applyNumberFormat="1" applyFont="1" applyBorder="1"/>
    <xf numFmtId="3" fontId="6" fillId="0" borderId="0" xfId="5" applyNumberFormat="1" applyFont="1"/>
    <xf numFmtId="166" fontId="21" fillId="0" borderId="0" xfId="13" applyNumberFormat="1" applyFont="1" applyFill="1" applyBorder="1" applyAlignment="1">
      <alignment horizontal="right"/>
    </xf>
    <xf numFmtId="166" fontId="21" fillId="0" borderId="3" xfId="13" applyNumberFormat="1" applyFont="1" applyFill="1" applyBorder="1" applyAlignment="1">
      <alignment horizontal="right"/>
    </xf>
    <xf numFmtId="167" fontId="6" fillId="0" borderId="0" xfId="5" quotePrefix="1" applyFont="1" applyFill="1" applyAlignment="1">
      <alignment horizontal="center"/>
    </xf>
    <xf numFmtId="168" fontId="2" fillId="0" borderId="0" xfId="0" applyNumberFormat="1" applyFont="1"/>
    <xf numFmtId="167" fontId="21" fillId="2" borderId="0" xfId="5" quotePrefix="1" applyFont="1" applyFill="1" applyBorder="1" applyAlignment="1">
      <alignment horizontal="left"/>
    </xf>
    <xf numFmtId="166" fontId="21" fillId="0" borderId="0" xfId="5" applyNumberFormat="1" applyFont="1" applyBorder="1"/>
    <xf numFmtId="167" fontId="21" fillId="0" borderId="1" xfId="5" applyFont="1" applyBorder="1" applyAlignment="1">
      <alignment horizontal="center" vertical="center"/>
    </xf>
    <xf numFmtId="167" fontId="21" fillId="0" borderId="0" xfId="5" applyFont="1" applyBorder="1"/>
    <xf numFmtId="167" fontId="6" fillId="0" borderId="0" xfId="5" applyFont="1" applyBorder="1" applyAlignment="1">
      <alignment horizontal="center"/>
    </xf>
    <xf numFmtId="166" fontId="6" fillId="0" borderId="0" xfId="5" applyNumberFormat="1" applyFont="1" applyBorder="1"/>
    <xf numFmtId="167" fontId="6" fillId="0" borderId="0" xfId="5" applyFont="1" applyFill="1" applyBorder="1" applyAlignment="1"/>
    <xf numFmtId="9" fontId="6" fillId="0" borderId="0" xfId="9" applyFont="1" applyBorder="1"/>
    <xf numFmtId="167" fontId="6" fillId="0" borderId="0" xfId="5" applyFont="1" applyFill="1" applyBorder="1" applyAlignment="1">
      <alignment horizontal="left"/>
    </xf>
    <xf numFmtId="167" fontId="6" fillId="0" borderId="0" xfId="5" applyFont="1" applyBorder="1" applyAlignment="1">
      <alignment horizontal="right"/>
    </xf>
    <xf numFmtId="166" fontId="21" fillId="0" borderId="0" xfId="5" applyNumberFormat="1" applyFont="1" applyFill="1" applyBorder="1"/>
    <xf numFmtId="167" fontId="6" fillId="0" borderId="0" xfId="5" applyFont="1" applyFill="1" applyAlignment="1">
      <alignment horizontal="left"/>
    </xf>
    <xf numFmtId="166" fontId="6" fillId="0" borderId="1" xfId="13" applyNumberFormat="1" applyFont="1" applyFill="1" applyBorder="1" applyAlignment="1">
      <alignment horizontal="right"/>
    </xf>
    <xf numFmtId="166" fontId="21" fillId="0" borderId="8" xfId="13" applyNumberFormat="1" applyFont="1" applyFill="1" applyBorder="1" applyAlignment="1">
      <alignment horizontal="right"/>
    </xf>
    <xf numFmtId="167" fontId="21" fillId="0" borderId="1" xfId="5" quotePrefix="1" applyFont="1" applyBorder="1" applyAlignment="1">
      <alignment horizontal="center" vertical="center" wrapText="1"/>
    </xf>
    <xf numFmtId="9" fontId="1" fillId="0" borderId="0" xfId="9" applyFont="1"/>
    <xf numFmtId="168" fontId="21" fillId="0" borderId="0" xfId="5" applyNumberFormat="1" applyFont="1" applyBorder="1" applyAlignment="1">
      <alignment horizontal="center" vertical="center" wrapText="1"/>
    </xf>
    <xf numFmtId="168" fontId="21" fillId="0" borderId="0" xfId="5" applyNumberFormat="1" applyFont="1" applyFill="1" applyBorder="1" applyAlignment="1">
      <alignment horizontal="center" vertical="center" wrapText="1"/>
    </xf>
    <xf numFmtId="167" fontId="21" fillId="0" borderId="1" xfId="5" applyFont="1" applyBorder="1"/>
    <xf numFmtId="166" fontId="21" fillId="0" borderId="1" xfId="13" applyNumberFormat="1" applyFont="1" applyFill="1" applyBorder="1" applyAlignment="1">
      <alignment horizontal="right"/>
    </xf>
    <xf numFmtId="168" fontId="21" fillId="0" borderId="1" xfId="5" quotePrefix="1" applyNumberFormat="1" applyFont="1" applyBorder="1" applyAlignment="1">
      <alignment horizontal="center" vertical="center" wrapText="1"/>
    </xf>
    <xf numFmtId="0" fontId="1" fillId="3" borderId="0" xfId="0" applyNumberFormat="1" applyFont="1" applyFill="1" applyAlignment="1">
      <alignment horizontal="center"/>
    </xf>
    <xf numFmtId="167" fontId="2" fillId="3" borderId="0" xfId="0" applyFont="1" applyFill="1"/>
    <xf numFmtId="166" fontId="6" fillId="3" borderId="0" xfId="13" applyNumberFormat="1" applyFont="1" applyFill="1" applyBorder="1" applyAlignment="1">
      <alignment horizontal="right"/>
    </xf>
    <xf numFmtId="167" fontId="6" fillId="3" borderId="0" xfId="5" applyFont="1" applyFill="1" applyBorder="1"/>
    <xf numFmtId="0" fontId="1" fillId="2" borderId="0" xfId="0" applyNumberFormat="1" applyFont="1" applyFill="1" applyAlignment="1">
      <alignment horizontal="center"/>
    </xf>
    <xf numFmtId="167" fontId="1" fillId="2" borderId="0" xfId="0" applyFont="1" applyFill="1"/>
    <xf numFmtId="167" fontId="1" fillId="4" borderId="0" xfId="0" applyFont="1" applyFill="1"/>
    <xf numFmtId="166" fontId="6" fillId="2" borderId="0" xfId="13" applyNumberFormat="1" applyFont="1" applyFill="1" applyBorder="1" applyAlignment="1">
      <alignment horizontal="right"/>
    </xf>
    <xf numFmtId="167" fontId="6" fillId="2" borderId="0" xfId="5" applyFont="1" applyFill="1" applyBorder="1"/>
    <xf numFmtId="164" fontId="21" fillId="0" borderId="2" xfId="0" applyNumberFormat="1" applyFont="1" applyBorder="1" applyAlignment="1">
      <alignment vertical="center"/>
    </xf>
    <xf numFmtId="167" fontId="2" fillId="0" borderId="2" xfId="0" applyFont="1" applyBorder="1"/>
    <xf numFmtId="164" fontId="21" fillId="0" borderId="3" xfId="0" applyNumberFormat="1" applyFont="1" applyBorder="1" applyAlignment="1">
      <alignment vertical="center"/>
    </xf>
    <xf numFmtId="167" fontId="2" fillId="0" borderId="0" xfId="0" applyFont="1" applyBorder="1" applyAlignment="1">
      <alignment vertical="center"/>
    </xf>
    <xf numFmtId="0" fontId="1" fillId="2" borderId="0" xfId="0" applyNumberFormat="1" applyFont="1" applyFill="1" applyAlignment="1">
      <alignment horizontal="center" vertical="center"/>
    </xf>
    <xf numFmtId="167" fontId="2" fillId="0" borderId="0" xfId="0" applyFont="1" applyAlignment="1">
      <alignment vertical="center"/>
    </xf>
    <xf numFmtId="0" fontId="24" fillId="0" borderId="0" xfId="8" applyFont="1" applyProtection="1"/>
    <xf numFmtId="167" fontId="0" fillId="5" borderId="0" xfId="0" applyFill="1"/>
    <xf numFmtId="0" fontId="0" fillId="5" borderId="0" xfId="0" applyNumberFormat="1" applyFill="1" applyProtection="1"/>
    <xf numFmtId="4" fontId="0" fillId="5" borderId="0" xfId="0" applyNumberFormat="1" applyFill="1" applyProtection="1"/>
    <xf numFmtId="0" fontId="0" fillId="0" borderId="0" xfId="0" applyNumberFormat="1" applyProtection="1"/>
    <xf numFmtId="4" fontId="0" fillId="0" borderId="0" xfId="0" applyNumberFormat="1" applyProtection="1"/>
    <xf numFmtId="4" fontId="25" fillId="0" borderId="2" xfId="0" applyNumberFormat="1" applyFont="1" applyBorder="1" applyProtection="1"/>
    <xf numFmtId="167" fontId="26" fillId="0" borderId="0" xfId="0" applyFont="1"/>
    <xf numFmtId="0" fontId="0" fillId="0" borderId="0" xfId="0" applyNumberFormat="1" applyAlignment="1" applyProtection="1">
      <alignment horizontal="left" indent="3"/>
    </xf>
    <xf numFmtId="0" fontId="25" fillId="0" borderId="0" xfId="0" applyNumberFormat="1" applyFont="1" applyProtection="1"/>
    <xf numFmtId="0" fontId="20" fillId="0" borderId="0" xfId="0" applyNumberFormat="1" applyFont="1" applyProtection="1"/>
    <xf numFmtId="0" fontId="0" fillId="0" borderId="0" xfId="0" applyNumberFormat="1" applyAlignment="1" applyProtection="1">
      <alignment horizontal="left" indent="4"/>
    </xf>
    <xf numFmtId="0" fontId="11" fillId="0" borderId="0" xfId="0" applyNumberFormat="1" applyFont="1" applyProtection="1"/>
    <xf numFmtId="10" fontId="0" fillId="0" borderId="0" xfId="0" applyNumberFormat="1" applyProtection="1"/>
    <xf numFmtId="167" fontId="0" fillId="0" borderId="0" xfId="0" applyAlignment="1">
      <alignment horizontal="right"/>
    </xf>
    <xf numFmtId="0" fontId="25" fillId="0" borderId="0" xfId="0" applyNumberFormat="1" applyFont="1" applyAlignment="1" applyProtection="1">
      <alignment horizontal="left" indent="3"/>
    </xf>
    <xf numFmtId="4" fontId="20" fillId="0" borderId="0" xfId="0" applyNumberFormat="1" applyFont="1" applyProtection="1"/>
    <xf numFmtId="0" fontId="11" fillId="0" borderId="0" xfId="0" applyNumberFormat="1" applyFont="1" applyAlignment="1" applyProtection="1">
      <alignment horizontal="left" indent="3"/>
    </xf>
    <xf numFmtId="4" fontId="20" fillId="0" borderId="2" xfId="0" applyNumberFormat="1" applyFont="1" applyBorder="1" applyProtection="1"/>
    <xf numFmtId="0" fontId="25" fillId="0" borderId="2" xfId="0" applyNumberFormat="1" applyFont="1" applyBorder="1" applyProtection="1"/>
    <xf numFmtId="0" fontId="28" fillId="0" borderId="0" xfId="7" applyFont="1"/>
    <xf numFmtId="0" fontId="29" fillId="0" borderId="0" xfId="7" applyFont="1" applyAlignment="1">
      <alignment horizontal="right"/>
    </xf>
    <xf numFmtId="0" fontId="29" fillId="6" borderId="0" xfId="7" applyFont="1" applyFill="1" applyBorder="1" applyAlignment="1">
      <alignment horizontal="center"/>
    </xf>
    <xf numFmtId="0" fontId="28" fillId="0" borderId="0" xfId="7" applyFont="1" applyAlignment="1">
      <alignment horizontal="center"/>
    </xf>
    <xf numFmtId="169" fontId="30" fillId="5" borderId="9" xfId="12" applyNumberFormat="1" applyFont="1" applyFill="1" applyBorder="1" applyAlignment="1">
      <alignment horizontal="center" vertical="center"/>
    </xf>
    <xf numFmtId="169" fontId="30" fillId="5" borderId="9" xfId="12" applyNumberFormat="1" applyFont="1" applyFill="1" applyBorder="1" applyAlignment="1">
      <alignment horizontal="center" wrapText="1"/>
    </xf>
    <xf numFmtId="169" fontId="30" fillId="5" borderId="9" xfId="12" applyNumberFormat="1" applyFont="1" applyFill="1" applyBorder="1" applyAlignment="1">
      <alignment horizontal="center" vertical="center" wrapText="1"/>
    </xf>
    <xf numFmtId="0" fontId="30" fillId="5" borderId="0" xfId="7" applyFont="1" applyFill="1" applyBorder="1" applyAlignment="1">
      <alignment horizontal="center" vertical="center" wrapText="1"/>
    </xf>
    <xf numFmtId="0" fontId="32" fillId="0" borderId="0" xfId="7" applyFont="1" applyBorder="1" applyAlignment="1">
      <alignment vertical="center"/>
    </xf>
    <xf numFmtId="0" fontId="32" fillId="0" borderId="0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top"/>
    </xf>
    <xf numFmtId="9" fontId="29" fillId="0" borderId="8" xfId="11" applyFont="1" applyFill="1" applyBorder="1" applyAlignment="1">
      <alignment horizontal="center" vertical="center"/>
    </xf>
    <xf numFmtId="169" fontId="29" fillId="0" borderId="8" xfId="12" applyNumberFormat="1" applyFont="1" applyFill="1" applyBorder="1" applyAlignment="1">
      <alignment horizontal="center" vertical="center"/>
    </xf>
    <xf numFmtId="169" fontId="29" fillId="0" borderId="8" xfId="12" applyNumberFormat="1" applyFont="1" applyFill="1" applyBorder="1" applyAlignment="1">
      <alignment horizontal="right" vertical="center"/>
    </xf>
    <xf numFmtId="0" fontId="29" fillId="0" borderId="10" xfId="7" applyFont="1" applyBorder="1" applyAlignment="1">
      <alignment horizontal="center" vertical="center"/>
    </xf>
    <xf numFmtId="0" fontId="29" fillId="0" borderId="11" xfId="7" applyFont="1" applyBorder="1"/>
    <xf numFmtId="0" fontId="29" fillId="0" borderId="12" xfId="7" applyFont="1" applyBorder="1"/>
    <xf numFmtId="0" fontId="29" fillId="0" borderId="12" xfId="7" applyFont="1" applyBorder="1" applyAlignment="1">
      <alignment horizontal="justify" vertical="center"/>
    </xf>
    <xf numFmtId="9" fontId="29" fillId="0" borderId="12" xfId="11" applyFont="1" applyFill="1" applyBorder="1" applyAlignment="1">
      <alignment horizontal="center" vertical="center"/>
    </xf>
    <xf numFmtId="169" fontId="29" fillId="0" borderId="12" xfId="12" applyNumberFormat="1" applyFont="1" applyFill="1" applyBorder="1" applyAlignment="1">
      <alignment horizontal="center" vertical="center"/>
    </xf>
    <xf numFmtId="169" fontId="29" fillId="0" borderId="12" xfId="12" applyNumberFormat="1" applyFont="1" applyFill="1" applyBorder="1" applyAlignment="1">
      <alignment horizontal="right" vertical="center"/>
    </xf>
    <xf numFmtId="0" fontId="29" fillId="0" borderId="13" xfId="7" applyFont="1" applyBorder="1" applyAlignment="1">
      <alignment horizontal="center" vertical="center"/>
    </xf>
    <xf numFmtId="0" fontId="29" fillId="0" borderId="14" xfId="7" applyFont="1" applyBorder="1"/>
    <xf numFmtId="0" fontId="29" fillId="0" borderId="15" xfId="7" applyFont="1" applyBorder="1" applyAlignment="1">
      <alignment vertical="top"/>
    </xf>
    <xf numFmtId="0" fontId="29" fillId="0" borderId="16" xfId="7" applyFont="1" applyBorder="1" applyAlignment="1">
      <alignment horizontal="justify" vertical="center"/>
    </xf>
    <xf numFmtId="9" fontId="29" fillId="0" borderId="17" xfId="11" applyFont="1" applyFill="1" applyBorder="1" applyAlignment="1">
      <alignment horizontal="center" vertical="center"/>
    </xf>
    <xf numFmtId="169" fontId="29" fillId="3" borderId="17" xfId="12" applyNumberFormat="1" applyFont="1" applyFill="1" applyBorder="1" applyAlignment="1">
      <alignment horizontal="center" vertical="center"/>
    </xf>
    <xf numFmtId="169" fontId="29" fillId="0" borderId="17" xfId="12" applyNumberFormat="1" applyFont="1" applyFill="1" applyBorder="1" applyAlignment="1">
      <alignment horizontal="right" vertical="center"/>
    </xf>
    <xf numFmtId="0" fontId="29" fillId="0" borderId="17" xfId="3" applyFont="1" applyBorder="1" applyAlignment="1" applyProtection="1">
      <alignment horizontal="center" vertical="center" wrapText="1"/>
    </xf>
    <xf numFmtId="0" fontId="29" fillId="0" borderId="18" xfId="7" applyFont="1" applyBorder="1"/>
    <xf numFmtId="0" fontId="29" fillId="0" borderId="19" xfId="7" applyFont="1" applyBorder="1" applyAlignment="1">
      <alignment vertical="top"/>
    </xf>
    <xf numFmtId="0" fontId="29" fillId="0" borderId="20" xfId="7" applyFont="1" applyBorder="1" applyAlignment="1">
      <alignment horizontal="justify" vertical="center" wrapText="1"/>
    </xf>
    <xf numFmtId="9" fontId="29" fillId="0" borderId="21" xfId="11" applyFont="1" applyFill="1" applyBorder="1" applyAlignment="1">
      <alignment horizontal="center" vertical="center"/>
    </xf>
    <xf numFmtId="169" fontId="29" fillId="3" borderId="21" xfId="12" applyNumberFormat="1" applyFont="1" applyFill="1" applyBorder="1" applyAlignment="1">
      <alignment horizontal="center" vertical="center"/>
    </xf>
    <xf numFmtId="169" fontId="29" fillId="0" borderId="21" xfId="12" applyNumberFormat="1" applyFont="1" applyFill="1" applyBorder="1" applyAlignment="1">
      <alignment horizontal="right" vertical="center"/>
    </xf>
    <xf numFmtId="0" fontId="29" fillId="0" borderId="21" xfId="3" applyFont="1" applyBorder="1" applyAlignment="1" applyProtection="1">
      <alignment horizontal="center" vertical="center" wrapText="1"/>
    </xf>
    <xf numFmtId="0" fontId="29" fillId="0" borderId="0" xfId="7" applyFont="1"/>
    <xf numFmtId="0" fontId="29" fillId="0" borderId="0" xfId="7" applyFont="1" applyAlignment="1">
      <alignment horizontal="justify" vertical="center"/>
    </xf>
    <xf numFmtId="0" fontId="29" fillId="0" borderId="0" xfId="7" applyFont="1" applyBorder="1" applyAlignment="1">
      <alignment horizontal="center" vertical="center"/>
    </xf>
    <xf numFmtId="0" fontId="29" fillId="0" borderId="0" xfId="7" applyFont="1" applyBorder="1" applyAlignment="1">
      <alignment vertical="center"/>
    </xf>
    <xf numFmtId="0" fontId="29" fillId="0" borderId="0" xfId="7" applyFont="1" applyBorder="1" applyAlignment="1">
      <alignment horizontal="right" vertical="center"/>
    </xf>
    <xf numFmtId="0" fontId="29" fillId="0" borderId="0" xfId="7" applyFont="1" applyBorder="1" applyAlignment="1">
      <alignment horizontal="center" vertical="center" wrapText="1"/>
    </xf>
    <xf numFmtId="0" fontId="33" fillId="0" borderId="7" xfId="7" applyFont="1" applyBorder="1" applyAlignment="1">
      <alignment vertical="top"/>
    </xf>
    <xf numFmtId="0" fontId="29" fillId="0" borderId="10" xfId="7" applyFont="1" applyBorder="1" applyAlignment="1">
      <alignment horizontal="center" vertical="center" wrapText="1"/>
    </xf>
    <xf numFmtId="0" fontId="29" fillId="0" borderId="22" xfId="7" applyFont="1" applyBorder="1"/>
    <xf numFmtId="0" fontId="29" fillId="0" borderId="0" xfId="7" applyFont="1" applyBorder="1"/>
    <xf numFmtId="0" fontId="29" fillId="0" borderId="0" xfId="7" applyFont="1" applyBorder="1" applyAlignment="1">
      <alignment horizontal="justify" vertical="center"/>
    </xf>
    <xf numFmtId="9" fontId="29" fillId="0" borderId="0" xfId="11" applyFont="1" applyFill="1" applyBorder="1" applyAlignment="1">
      <alignment horizontal="center" vertical="center"/>
    </xf>
    <xf numFmtId="169" fontId="29" fillId="0" borderId="0" xfId="12" applyNumberFormat="1" applyFont="1" applyFill="1" applyBorder="1" applyAlignment="1">
      <alignment horizontal="center" vertical="center"/>
    </xf>
    <xf numFmtId="169" fontId="29" fillId="0" borderId="0" xfId="12" applyNumberFormat="1" applyFont="1" applyFill="1" applyBorder="1" applyAlignment="1">
      <alignment horizontal="right" vertical="center"/>
    </xf>
    <xf numFmtId="0" fontId="29" fillId="0" borderId="23" xfId="7" applyFont="1" applyBorder="1" applyAlignment="1">
      <alignment horizontal="center" vertical="center" wrapText="1"/>
    </xf>
    <xf numFmtId="0" fontId="33" fillId="0" borderId="0" xfId="7" applyFont="1" applyBorder="1" applyAlignment="1">
      <alignment horizontal="center" vertical="center"/>
    </xf>
    <xf numFmtId="0" fontId="33" fillId="0" borderId="0" xfId="7" applyFont="1" applyBorder="1" applyAlignment="1">
      <alignment horizontal="justify" vertical="center"/>
    </xf>
    <xf numFmtId="0" fontId="29" fillId="0" borderId="15" xfId="7" applyFont="1" applyBorder="1"/>
    <xf numFmtId="0" fontId="29" fillId="0" borderId="15" xfId="7" quotePrefix="1" applyFont="1" applyBorder="1" applyAlignment="1">
      <alignment horizontal="left" vertical="center" indent="1"/>
    </xf>
    <xf numFmtId="0" fontId="29" fillId="0" borderId="24" xfId="7" applyFont="1" applyBorder="1"/>
    <xf numFmtId="0" fontId="29" fillId="0" borderId="25" xfId="7" applyFont="1" applyBorder="1"/>
    <xf numFmtId="0" fontId="29" fillId="0" borderId="25" xfId="7" quotePrefix="1" applyFont="1" applyBorder="1" applyAlignment="1">
      <alignment horizontal="left" vertical="center" indent="1"/>
    </xf>
    <xf numFmtId="9" fontId="29" fillId="0" borderId="26" xfId="11" applyFont="1" applyFill="1" applyBorder="1" applyAlignment="1">
      <alignment horizontal="center" vertical="center"/>
    </xf>
    <xf numFmtId="169" fontId="29" fillId="3" borderId="26" xfId="12" applyNumberFormat="1" applyFont="1" applyFill="1" applyBorder="1" applyAlignment="1">
      <alignment horizontal="center" vertical="center"/>
    </xf>
    <xf numFmtId="169" fontId="29" fillId="0" borderId="26" xfId="12" applyNumberFormat="1" applyFont="1" applyFill="1" applyBorder="1" applyAlignment="1">
      <alignment horizontal="right" vertical="center"/>
    </xf>
    <xf numFmtId="0" fontId="29" fillId="0" borderId="25" xfId="7" applyFont="1" applyBorder="1" applyAlignment="1">
      <alignment horizontal="justify" vertical="center"/>
    </xf>
    <xf numFmtId="9" fontId="29" fillId="0" borderId="24" xfId="11" applyFont="1" applyFill="1" applyBorder="1" applyAlignment="1">
      <alignment horizontal="center" vertical="center"/>
    </xf>
    <xf numFmtId="9" fontId="29" fillId="0" borderId="25" xfId="11" applyFont="1" applyFill="1" applyBorder="1" applyAlignment="1">
      <alignment horizontal="center" vertical="center"/>
    </xf>
    <xf numFmtId="169" fontId="29" fillId="0" borderId="25" xfId="12" applyNumberFormat="1" applyFont="1" applyFill="1" applyBorder="1" applyAlignment="1">
      <alignment horizontal="center" vertical="center"/>
    </xf>
    <xf numFmtId="169" fontId="29" fillId="0" borderId="25" xfId="12" applyNumberFormat="1" applyFont="1" applyFill="1" applyBorder="1" applyAlignment="1">
      <alignment horizontal="right" vertical="center"/>
    </xf>
    <xf numFmtId="0" fontId="29" fillId="0" borderId="27" xfId="7" applyFont="1" applyBorder="1" applyAlignment="1">
      <alignment horizontal="center" vertical="center" wrapText="1"/>
    </xf>
    <xf numFmtId="0" fontId="29" fillId="0" borderId="0" xfId="7" quotePrefix="1" applyFont="1" applyBorder="1" applyAlignment="1">
      <alignment horizontal="left" vertical="center" indent="1"/>
    </xf>
    <xf numFmtId="9" fontId="29" fillId="0" borderId="28" xfId="11" applyFont="1" applyFill="1" applyBorder="1" applyAlignment="1">
      <alignment horizontal="center" vertical="center"/>
    </xf>
    <xf numFmtId="169" fontId="29" fillId="3" borderId="28" xfId="12" applyNumberFormat="1" applyFont="1" applyFill="1" applyBorder="1" applyAlignment="1">
      <alignment horizontal="center" vertical="center"/>
    </xf>
    <xf numFmtId="169" fontId="29" fillId="0" borderId="28" xfId="12" applyNumberFormat="1" applyFont="1" applyFill="1" applyBorder="1" applyAlignment="1">
      <alignment horizontal="right" vertical="center"/>
    </xf>
    <xf numFmtId="0" fontId="33" fillId="0" borderId="0" xfId="7" applyFont="1" applyBorder="1" applyAlignment="1">
      <alignment vertical="top"/>
    </xf>
    <xf numFmtId="0" fontId="33" fillId="0" borderId="0" xfId="7" applyFont="1" applyBorder="1" applyAlignment="1">
      <alignment horizontal="justify" vertical="top"/>
    </xf>
    <xf numFmtId="0" fontId="29" fillId="0" borderId="13" xfId="7" applyFont="1" applyBorder="1" applyAlignment="1">
      <alignment horizontal="center" vertical="center" wrapText="1"/>
    </xf>
    <xf numFmtId="0" fontId="29" fillId="0" borderId="15" xfId="7" applyFont="1" applyBorder="1" applyAlignment="1">
      <alignment horizontal="justify" vertical="center"/>
    </xf>
    <xf numFmtId="0" fontId="29" fillId="0" borderId="15" xfId="7" applyFont="1" applyBorder="1" applyAlignment="1">
      <alignment horizontal="justify" vertical="center" wrapText="1"/>
    </xf>
    <xf numFmtId="0" fontId="29" fillId="0" borderId="19" xfId="7" applyFont="1" applyBorder="1"/>
    <xf numFmtId="0" fontId="29" fillId="0" borderId="19" xfId="7" applyFont="1" applyBorder="1" applyAlignment="1">
      <alignment horizontal="justify" vertical="center" wrapText="1"/>
    </xf>
    <xf numFmtId="0" fontId="33" fillId="0" borderId="6" xfId="7" applyFont="1" applyBorder="1" applyAlignment="1">
      <alignment vertical="top"/>
    </xf>
    <xf numFmtId="9" fontId="29" fillId="0" borderId="4" xfId="11" applyFont="1" applyFill="1" applyBorder="1" applyAlignment="1">
      <alignment horizontal="center" vertical="center"/>
    </xf>
    <xf numFmtId="169" fontId="29" fillId="3" borderId="4" xfId="12" applyNumberFormat="1" applyFont="1" applyFill="1" applyBorder="1" applyAlignment="1">
      <alignment horizontal="center" vertical="center"/>
    </xf>
    <xf numFmtId="169" fontId="29" fillId="0" borderId="4" xfId="12" applyNumberFormat="1" applyFont="1" applyFill="1" applyBorder="1" applyAlignment="1">
      <alignment horizontal="right" vertical="center"/>
    </xf>
    <xf numFmtId="0" fontId="29" fillId="0" borderId="4" xfId="3" applyFont="1" applyBorder="1" applyAlignment="1" applyProtection="1">
      <alignment horizontal="center" vertical="center" wrapText="1"/>
    </xf>
    <xf numFmtId="0" fontId="32" fillId="0" borderId="0" xfId="7" applyFont="1" applyBorder="1"/>
    <xf numFmtId="169" fontId="32" fillId="0" borderId="1" xfId="12" applyNumberFormat="1" applyFont="1" applyFill="1" applyBorder="1" applyAlignment="1">
      <alignment horizontal="center"/>
    </xf>
    <xf numFmtId="169" fontId="32" fillId="0" borderId="1" xfId="12" applyNumberFormat="1" applyFont="1" applyFill="1" applyBorder="1" applyAlignment="1">
      <alignment horizontal="right"/>
    </xf>
    <xf numFmtId="169" fontId="27" fillId="5" borderId="3" xfId="7" applyNumberFormat="1" applyFont="1" applyFill="1" applyBorder="1" applyAlignment="1">
      <alignment vertical="center"/>
    </xf>
    <xf numFmtId="0" fontId="30" fillId="5" borderId="3" xfId="7" applyFont="1" applyFill="1" applyBorder="1" applyAlignment="1">
      <alignment vertical="center"/>
    </xf>
    <xf numFmtId="0" fontId="28" fillId="0" borderId="8" xfId="7" applyFont="1" applyBorder="1"/>
    <xf numFmtId="169" fontId="9" fillId="2" borderId="0" xfId="12" applyNumberFormat="1" applyFont="1" applyFill="1" applyBorder="1" applyAlignment="1">
      <alignment horizontal="justify" vertical="top" wrapText="1"/>
    </xf>
    <xf numFmtId="0" fontId="9" fillId="0" borderId="0" xfId="7" applyFont="1" applyBorder="1" applyAlignment="1">
      <alignment horizontal="left" vertical="center"/>
    </xf>
    <xf numFmtId="169" fontId="9" fillId="2" borderId="1" xfId="12" applyNumberFormat="1" applyFont="1" applyFill="1" applyBorder="1" applyAlignment="1">
      <alignment horizontal="justify" vertical="top" wrapText="1"/>
    </xf>
    <xf numFmtId="167" fontId="2" fillId="2" borderId="0" xfId="0" applyFont="1" applyFill="1"/>
    <xf numFmtId="167" fontId="1" fillId="0" borderId="0" xfId="0" applyFont="1" applyAlignment="1">
      <alignment horizontal="center"/>
    </xf>
    <xf numFmtId="167" fontId="4" fillId="0" borderId="0" xfId="0" applyFont="1" applyAlignment="1">
      <alignment horizontal="center"/>
    </xf>
    <xf numFmtId="167" fontId="5" fillId="0" borderId="0" xfId="0" applyFont="1" applyAlignment="1">
      <alignment horizontal="center"/>
    </xf>
    <xf numFmtId="167" fontId="15" fillId="0" borderId="0" xfId="0" applyFont="1" applyAlignment="1">
      <alignment horizontal="center"/>
    </xf>
    <xf numFmtId="168" fontId="21" fillId="0" borderId="1" xfId="5" applyNumberFormat="1" applyFont="1" applyFill="1" applyBorder="1" applyAlignment="1">
      <alignment horizontal="center" vertical="center" wrapText="1"/>
    </xf>
    <xf numFmtId="167" fontId="21" fillId="0" borderId="1" xfId="5" applyNumberFormat="1" applyFont="1" applyFill="1" applyBorder="1" applyAlignment="1">
      <alignment horizontal="center" vertical="center"/>
    </xf>
    <xf numFmtId="167" fontId="22" fillId="0" borderId="0" xfId="5" applyFont="1" applyFill="1" applyBorder="1" applyAlignment="1">
      <alignment horizontal="center"/>
    </xf>
    <xf numFmtId="168" fontId="21" fillId="0" borderId="1" xfId="5" applyNumberFormat="1" applyFont="1" applyBorder="1" applyAlignment="1">
      <alignment horizontal="center" vertical="center" wrapText="1"/>
    </xf>
    <xf numFmtId="168" fontId="21" fillId="0" borderId="0" xfId="5" applyNumberFormat="1" applyFont="1" applyFill="1" applyBorder="1" applyAlignment="1">
      <alignment horizontal="center" vertical="center" wrapText="1"/>
    </xf>
    <xf numFmtId="167" fontId="21" fillId="0" borderId="1" xfId="5" applyFont="1" applyBorder="1" applyAlignment="1">
      <alignment horizontal="center" vertical="center" wrapText="1"/>
    </xf>
    <xf numFmtId="167" fontId="21" fillId="0" borderId="0" xfId="5" applyNumberFormat="1" applyFont="1" applyFill="1" applyBorder="1" applyAlignment="1">
      <alignment horizontal="center" vertical="center"/>
    </xf>
    <xf numFmtId="167" fontId="2" fillId="0" borderId="1" xfId="0" applyFont="1" applyBorder="1" applyAlignment="1">
      <alignment horizontal="center" wrapText="1"/>
    </xf>
    <xf numFmtId="0" fontId="29" fillId="0" borderId="26" xfId="3" applyFont="1" applyBorder="1" applyAlignment="1" applyProtection="1">
      <alignment horizontal="center" vertical="center" wrapText="1"/>
    </xf>
    <xf numFmtId="0" fontId="29" fillId="0" borderId="28" xfId="3" applyFont="1" applyBorder="1" applyAlignment="1" applyProtection="1">
      <alignment horizontal="center" vertical="center" wrapText="1"/>
    </xf>
    <xf numFmtId="0" fontId="29" fillId="0" borderId="29" xfId="3" applyFont="1" applyBorder="1" applyAlignment="1" applyProtection="1">
      <alignment horizontal="center" vertical="center" wrapText="1"/>
    </xf>
    <xf numFmtId="0" fontId="33" fillId="0" borderId="0" xfId="7" applyFont="1" applyBorder="1" applyAlignment="1">
      <alignment horizontal="justify" vertical="top" wrapText="1"/>
    </xf>
    <xf numFmtId="0" fontId="33" fillId="0" borderId="23" xfId="7" applyFont="1" applyBorder="1" applyAlignment="1">
      <alignment horizontal="justify" vertical="top" wrapText="1"/>
    </xf>
    <xf numFmtId="0" fontId="29" fillId="0" borderId="12" xfId="7" applyFont="1" applyBorder="1" applyAlignment="1">
      <alignment horizontal="justify" vertical="top" wrapText="1"/>
    </xf>
    <xf numFmtId="0" fontId="29" fillId="0" borderId="13" xfId="7" applyFont="1" applyBorder="1" applyAlignment="1">
      <alignment horizontal="justify" vertical="top" wrapText="1"/>
    </xf>
    <xf numFmtId="0" fontId="0" fillId="0" borderId="28" xfId="7" applyFont="1" applyBorder="1" applyAlignment="1">
      <alignment horizontal="center" vertical="center" wrapText="1"/>
    </xf>
    <xf numFmtId="0" fontId="0" fillId="0" borderId="29" xfId="7" applyFont="1" applyBorder="1" applyAlignment="1">
      <alignment horizontal="center" vertical="center" wrapText="1"/>
    </xf>
    <xf numFmtId="0" fontId="27" fillId="7" borderId="0" xfId="7" applyFont="1" applyFill="1" applyBorder="1" applyAlignment="1">
      <alignment horizontal="center" vertical="center"/>
    </xf>
    <xf numFmtId="0" fontId="30" fillId="5" borderId="0" xfId="7" applyFont="1" applyFill="1" applyBorder="1" applyAlignment="1">
      <alignment horizontal="center" vertical="center"/>
    </xf>
    <xf numFmtId="0" fontId="33" fillId="0" borderId="8" xfId="7" applyFont="1" applyBorder="1" applyAlignment="1">
      <alignment horizontal="justify" vertical="top" wrapText="1"/>
    </xf>
    <xf numFmtId="0" fontId="29" fillId="0" borderId="17" xfId="3" applyFont="1" applyBorder="1" applyAlignment="1" applyProtection="1">
      <alignment horizontal="center" vertical="center" wrapText="1"/>
    </xf>
    <xf numFmtId="0" fontId="29" fillId="0" borderId="21" xfId="3" applyFont="1" applyBorder="1" applyAlignment="1" applyProtection="1">
      <alignment horizontal="center" vertical="center" wrapText="1"/>
    </xf>
    <xf numFmtId="169" fontId="9" fillId="2" borderId="0" xfId="12" applyNumberFormat="1" applyFont="1" applyFill="1" applyBorder="1" applyAlignment="1">
      <alignment horizontal="justify" vertical="top" wrapText="1"/>
    </xf>
    <xf numFmtId="169" fontId="9" fillId="2" borderId="0" xfId="3" applyNumberFormat="1" applyFont="1" applyFill="1" applyBorder="1" applyAlignment="1" applyProtection="1">
      <alignment horizontal="left" vertical="top" wrapText="1"/>
    </xf>
    <xf numFmtId="0" fontId="33" fillId="0" borderId="10" xfId="7" applyFont="1" applyBorder="1" applyAlignment="1">
      <alignment horizontal="justify" vertical="top" wrapText="1"/>
    </xf>
    <xf numFmtId="0" fontId="29" fillId="0" borderId="27" xfId="3" applyFont="1" applyBorder="1" applyAlignment="1" applyProtection="1">
      <alignment horizontal="center" vertical="center" wrapText="1"/>
    </xf>
    <xf numFmtId="0" fontId="29" fillId="0" borderId="30" xfId="3" applyFont="1" applyBorder="1" applyAlignment="1" applyProtection="1">
      <alignment horizontal="center" vertical="center" wrapText="1"/>
    </xf>
    <xf numFmtId="0" fontId="33" fillId="0" borderId="5" xfId="7" applyFont="1" applyBorder="1" applyAlignment="1">
      <alignment horizontal="justify" vertical="top" wrapText="1"/>
    </xf>
    <xf numFmtId="0" fontId="33" fillId="0" borderId="4" xfId="7" applyFont="1" applyBorder="1" applyAlignment="1">
      <alignment horizontal="justify" vertical="top" wrapText="1"/>
    </xf>
    <xf numFmtId="0" fontId="30" fillId="5" borderId="3" xfId="7" applyFont="1" applyFill="1" applyBorder="1" applyAlignment="1">
      <alignment horizontal="right" vertical="center"/>
    </xf>
  </cellXfs>
  <cellStyles count="14">
    <cellStyle name="Euro" xfId="1"/>
    <cellStyle name="Followed Hyperlink" xfId="2"/>
    <cellStyle name="Hiperligação" xfId="3" builtinId="8"/>
    <cellStyle name="Hyperlink" xfId="4"/>
    <cellStyle name="Normal" xfId="0" builtinId="0"/>
    <cellStyle name="Normal 2" xfId="5"/>
    <cellStyle name="Normal 3" xfId="6"/>
    <cellStyle name="Normal 4" xfId="7"/>
    <cellStyle name="Normal_Mapas SNC Bunge" xfId="8"/>
    <cellStyle name="Percentagem" xfId="9" builtinId="5"/>
    <cellStyle name="Percentagem 2" xfId="10"/>
    <cellStyle name="Percentagem 3" xfId="11"/>
    <cellStyle name="Vírgula" xfId="12" builtinId="3"/>
    <cellStyle name="Vírgula 2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BR\Application%20Data\Microsoft\Excel\SIG\SIG%20D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dos\CONTRIBUTO\MAPAS%20DE%20CONTROLO\CONTROLO%20DE%20FECHOS\Clientes%202014\ELEUTA\ELEUTA%2020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dos\CONTRIBUTO\MAPAS%20DE%20CONTROLO\CONTROLO%20DE%20FECHOS\Clientes%202014\ELEUTA\IGENMAI%20DEZ%20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ecks"/>
      <sheetName val="DF_DR"/>
      <sheetName val="DF_FSE"/>
      <sheetName val="DF_Bal"/>
      <sheetName val="DF_FC"/>
      <sheetName val="DF_IEF"/>
      <sheetName val="DF_DR_CC"/>
      <sheetName val="DF_FSE_CC"/>
      <sheetName val="Rev_Analitica_Graficos"/>
      <sheetName val="Params"/>
      <sheetName val="Aux"/>
      <sheetName val="DB_R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B4">
            <v>8</v>
          </cell>
        </row>
        <row r="5">
          <cell r="E5" t="str">
            <v>???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Balanço"/>
      <sheetName val="Resultados"/>
      <sheetName val="Total ano"/>
      <sheetName val="Relatorio"/>
      <sheetName val="Trib Auton"/>
      <sheetName val="IRC"/>
      <sheetName val="Impostos ano seguinte"/>
      <sheetName val="directriz 14 95 indirecto"/>
      <sheetName val="anexo fL CX"/>
      <sheetName val="DRF"/>
      <sheetName val="Ano 1"/>
      <sheetName val="Total ano -1"/>
      <sheetName val="Ano -1"/>
      <sheetName val="Tabelas"/>
    </sheetNames>
    <sheetDataSet>
      <sheetData sheetId="0"/>
      <sheetData sheetId="1">
        <row r="14">
          <cell r="F14">
            <v>0</v>
          </cell>
          <cell r="H14">
            <v>0</v>
          </cell>
        </row>
        <row r="15">
          <cell r="F15">
            <v>0</v>
          </cell>
          <cell r="H15">
            <v>0</v>
          </cell>
        </row>
        <row r="16">
          <cell r="F16">
            <v>0</v>
          </cell>
          <cell r="H16">
            <v>0</v>
          </cell>
        </row>
        <row r="17">
          <cell r="F17">
            <v>0</v>
          </cell>
          <cell r="H17">
            <v>0</v>
          </cell>
        </row>
        <row r="18">
          <cell r="F18">
            <v>0</v>
          </cell>
          <cell r="H18">
            <v>0</v>
          </cell>
        </row>
        <row r="19">
          <cell r="F19">
            <v>0</v>
          </cell>
          <cell r="H19">
            <v>0</v>
          </cell>
        </row>
        <row r="20">
          <cell r="F20">
            <v>0</v>
          </cell>
          <cell r="H20">
            <v>0</v>
          </cell>
        </row>
        <row r="21">
          <cell r="F21">
            <v>0</v>
          </cell>
          <cell r="H21">
            <v>0</v>
          </cell>
        </row>
        <row r="27">
          <cell r="F27">
            <v>0</v>
          </cell>
        </row>
        <row r="31">
          <cell r="F31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53">
          <cell r="F53">
            <v>0</v>
          </cell>
          <cell r="H53">
            <v>0</v>
          </cell>
        </row>
        <row r="54">
          <cell r="F54">
            <v>0</v>
          </cell>
          <cell r="H54">
            <v>0</v>
          </cell>
        </row>
        <row r="55">
          <cell r="F55">
            <v>0</v>
          </cell>
          <cell r="H55">
            <v>0</v>
          </cell>
        </row>
        <row r="57">
          <cell r="H57" t="str">
            <v/>
          </cell>
        </row>
        <row r="62">
          <cell r="F62">
            <v>0</v>
          </cell>
          <cell r="H62">
            <v>0</v>
          </cell>
        </row>
        <row r="64">
          <cell r="F64">
            <v>0</v>
          </cell>
          <cell r="H64">
            <v>0</v>
          </cell>
        </row>
        <row r="65">
          <cell r="F65">
            <v>0</v>
          </cell>
          <cell r="H65">
            <v>0</v>
          </cell>
        </row>
        <row r="66">
          <cell r="F66">
            <v>0</v>
          </cell>
          <cell r="H66">
            <v>0</v>
          </cell>
        </row>
        <row r="75">
          <cell r="F75">
            <v>0</v>
          </cell>
          <cell r="H75">
            <v>0</v>
          </cell>
        </row>
        <row r="76">
          <cell r="F76">
            <v>0</v>
          </cell>
          <cell r="H76">
            <v>0</v>
          </cell>
        </row>
        <row r="77">
          <cell r="F77">
            <v>0</v>
          </cell>
          <cell r="H77">
            <v>0</v>
          </cell>
        </row>
        <row r="78">
          <cell r="F78">
            <v>0</v>
          </cell>
          <cell r="H78">
            <v>0</v>
          </cell>
        </row>
      </sheetData>
      <sheetData sheetId="2">
        <row r="33">
          <cell r="G33">
            <v>0</v>
          </cell>
          <cell r="J33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lha2"/>
      <sheetName val="DR Natureza"/>
      <sheetName val="Calculo IRC 2011"/>
      <sheetName val="Cálculo TA"/>
      <sheetName val="Calculo IRC 2010"/>
      <sheetName val="Balanço (2)"/>
      <sheetName val="Balanço _2_"/>
      <sheetName val="Balanço total"/>
      <sheetName val="Alt_ CP"/>
      <sheetName val="Fluxos Caixa"/>
      <sheetName val="Balanço"/>
      <sheetName val="DR"/>
      <sheetName val="DFC"/>
      <sheetName val="DCP"/>
      <sheetName val="Anexo"/>
      <sheetName val="AI"/>
      <sheetName val="Folha1"/>
      <sheetName val="Anexo 1"/>
      <sheetName val="Exemplos práticos"/>
    </sheetNames>
    <sheetDataSet>
      <sheetData sheetId="0">
        <row r="22">
          <cell r="B22">
            <v>2010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http://info.portaldasfinancas.gov.pt/pt/informacao_fiscal/codigos_tributarios/circ_rep/irc88.htm" TargetMode="External"/><Relationship Id="rId7" Type="http://schemas.openxmlformats.org/officeDocument/2006/relationships/hyperlink" Target="http://info.portaldasfinancas.gov.pt/pt/informacao_fiscal/codigos_tributarios/bf_rep/bf18.htm" TargetMode="External"/><Relationship Id="rId2" Type="http://schemas.openxmlformats.org/officeDocument/2006/relationships/hyperlink" Target="http://info.portaldasfinancas.gov.pt/pt/informacao_fiscal/codigos_tributarios/circ_rep/irc88.htm" TargetMode="External"/><Relationship Id="rId1" Type="http://schemas.openxmlformats.org/officeDocument/2006/relationships/hyperlink" Target="http://info.portaldasfinancas.gov.pt/pt/informacao_fiscal/codigos_tributarios/circ_rep/irc88.htm" TargetMode="External"/><Relationship Id="rId6" Type="http://schemas.openxmlformats.org/officeDocument/2006/relationships/hyperlink" Target="http://info.portaldasfinancas.gov.pt/pt/informacao_fiscal/codigos_tributarios/circ_rep/irc88.htm" TargetMode="External"/><Relationship Id="rId5" Type="http://schemas.openxmlformats.org/officeDocument/2006/relationships/hyperlink" Target="http://info.portaldasfinancas.gov.pt/pt/informacao_fiscal/codigos_tributarios/circ_rep/irc88.htm" TargetMode="External"/><Relationship Id="rId4" Type="http://schemas.openxmlformats.org/officeDocument/2006/relationships/hyperlink" Target="http://info.portaldasfinancas.gov.pt/pt/informacao_fiscal/codigos_tributarios/circ_rep/irc88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58"/>
  <sheetViews>
    <sheetView showGridLines="0" topLeftCell="A34" workbookViewId="0">
      <selection activeCell="H47" sqref="H47"/>
    </sheetView>
  </sheetViews>
  <sheetFormatPr defaultRowHeight="15"/>
  <cols>
    <col min="1" max="1" width="9.42578125" style="23" customWidth="1"/>
    <col min="2" max="2" width="20.5703125" style="23" customWidth="1"/>
    <col min="3" max="3" width="70.42578125" style="23" customWidth="1"/>
    <col min="4" max="5" width="9.140625" style="23"/>
    <col min="6" max="7" width="0" style="23" hidden="1" customWidth="1"/>
    <col min="8" max="9" width="8.7109375" style="23" customWidth="1"/>
    <col min="10" max="16384" width="9.140625" style="23"/>
  </cols>
  <sheetData>
    <row r="3" spans="2:9">
      <c r="B3" s="34" t="s">
        <v>298</v>
      </c>
      <c r="C3" s="27"/>
    </row>
    <row r="5" spans="2:9">
      <c r="B5" s="34" t="s">
        <v>299</v>
      </c>
      <c r="C5" s="28">
        <v>2014</v>
      </c>
    </row>
    <row r="6" spans="2:9">
      <c r="B6" s="34" t="s">
        <v>300</v>
      </c>
      <c r="C6" s="28">
        <f>+C5-1</f>
        <v>2013</v>
      </c>
    </row>
    <row r="8" spans="2:9">
      <c r="B8" s="34" t="s">
        <v>301</v>
      </c>
      <c r="C8" s="28" t="s">
        <v>545</v>
      </c>
    </row>
    <row r="10" spans="2:9">
      <c r="H10" s="8" t="s">
        <v>320</v>
      </c>
    </row>
    <row r="11" spans="2:9">
      <c r="C11" s="30"/>
      <c r="D11" s="30"/>
      <c r="H11" s="37">
        <f>+C5</f>
        <v>2014</v>
      </c>
      <c r="I11" s="38">
        <f>+C6</f>
        <v>2013</v>
      </c>
    </row>
    <row r="12" spans="2:9">
      <c r="B12" s="34" t="s">
        <v>317</v>
      </c>
      <c r="C12" s="32" t="s">
        <v>423</v>
      </c>
      <c r="D12" s="30"/>
      <c r="H12" s="10">
        <f ca="1">+Balanço!E36-Balanço!E75</f>
        <v>0</v>
      </c>
      <c r="I12" s="40">
        <f ca="1">+Balanço!G36-Balanço!G75</f>
        <v>0</v>
      </c>
    </row>
    <row r="13" spans="2:9">
      <c r="C13" s="32" t="s">
        <v>422</v>
      </c>
      <c r="D13" s="30"/>
      <c r="H13" s="41">
        <f ca="1">+Balanço!E50-DR!E37</f>
        <v>0</v>
      </c>
      <c r="I13" s="39">
        <f ca="1">+Balanço!G50-DR!G37</f>
        <v>0</v>
      </c>
    </row>
    <row r="14" spans="2:9">
      <c r="C14" s="32" t="s">
        <v>316</v>
      </c>
      <c r="D14" s="31"/>
      <c r="E14" s="29"/>
      <c r="F14" s="29"/>
      <c r="G14" s="29"/>
      <c r="H14" s="41"/>
      <c r="I14" s="39"/>
    </row>
    <row r="15" spans="2:9">
      <c r="C15" s="32" t="s">
        <v>424</v>
      </c>
      <c r="D15" s="30"/>
      <c r="H15" s="41" t="e">
        <f ca="1">+Balanço!E52-#REF!</f>
        <v>#REF!</v>
      </c>
      <c r="I15" s="39" t="e">
        <f ca="1">+Balanço!G52-#REF!</f>
        <v>#REF!</v>
      </c>
    </row>
    <row r="16" spans="2:9">
      <c r="C16" s="32" t="s">
        <v>318</v>
      </c>
      <c r="D16" s="30"/>
      <c r="H16" s="41"/>
      <c r="I16" s="39"/>
    </row>
    <row r="17" spans="2:9">
      <c r="C17" s="33" t="s">
        <v>362</v>
      </c>
      <c r="D17" s="30"/>
      <c r="H17" s="41"/>
      <c r="I17" s="39"/>
    </row>
    <row r="18" spans="2:9">
      <c r="C18" s="33" t="s">
        <v>363</v>
      </c>
      <c r="D18" s="30"/>
      <c r="H18" s="41">
        <f ca="1">Balanço!E12-Anexo!M76+Anexo!M85</f>
        <v>0</v>
      </c>
      <c r="I18" s="39">
        <f ca="1">+Balanço!G12-Anexo!M51+Anexo!M60</f>
        <v>-2591.25</v>
      </c>
    </row>
    <row r="19" spans="2:9">
      <c r="B19" s="23" t="s">
        <v>427</v>
      </c>
      <c r="C19" s="33" t="s">
        <v>364</v>
      </c>
      <c r="D19" s="30"/>
      <c r="H19" s="41">
        <f ca="1">+Balanço!E13-Anexo!M106</f>
        <v>0</v>
      </c>
      <c r="I19" s="39">
        <f ca="1">+Balanço!G13-Anexo!M86</f>
        <v>0</v>
      </c>
    </row>
    <row r="20" spans="2:9">
      <c r="B20" s="23" t="s">
        <v>427</v>
      </c>
      <c r="C20" s="33" t="s">
        <v>365</v>
      </c>
      <c r="D20" s="30"/>
      <c r="H20" s="41">
        <f ca="1">+Balanço!E14-Anexo!M146</f>
        <v>0</v>
      </c>
      <c r="I20" s="39">
        <f ca="1">+Balanço!G14-Anexo!M129</f>
        <v>0</v>
      </c>
    </row>
    <row r="21" spans="2:9">
      <c r="B21" s="23" t="s">
        <v>427</v>
      </c>
      <c r="C21" s="33" t="s">
        <v>366</v>
      </c>
      <c r="D21" s="30"/>
      <c r="H21" s="41">
        <f ca="1">+Balanço!E24-Anexo!M182</f>
        <v>0</v>
      </c>
      <c r="I21" s="39">
        <f ca="1">+Balanço!G24-Anexo!M174</f>
        <v>0</v>
      </c>
    </row>
    <row r="22" spans="2:9">
      <c r="B22" s="23" t="s">
        <v>427</v>
      </c>
      <c r="C22" s="33" t="s">
        <v>416</v>
      </c>
      <c r="D22" s="30"/>
      <c r="H22" s="41">
        <f ca="1">+Balanço!E16-Anexo!AE222</f>
        <v>-540000</v>
      </c>
      <c r="I22" s="39">
        <f ca="1">+Balanço!G16-Anexo!AE213</f>
        <v>-540000</v>
      </c>
    </row>
    <row r="23" spans="2:9">
      <c r="C23" s="33" t="s">
        <v>414</v>
      </c>
      <c r="D23" s="30"/>
      <c r="H23" s="41">
        <f ca="1">+Balanço!E18+Balanço!E28-Anexo!C252-Anexo!E252</f>
        <v>0</v>
      </c>
      <c r="I23" s="39">
        <f ca="1">+Balanço!G18+Balanço!G28-Anexo!G252-Anexo!I252</f>
        <v>0</v>
      </c>
    </row>
    <row r="24" spans="2:9">
      <c r="B24" s="35"/>
      <c r="C24" s="36" t="s">
        <v>367</v>
      </c>
      <c r="D24" s="30"/>
      <c r="H24" s="41">
        <f ca="1">+Balanço!E19+Balanço!E32-Anexo!C271</f>
        <v>0</v>
      </c>
      <c r="I24" s="39">
        <f ca="1">+Balanço!G19+Balanço!G32-Anexo!E271</f>
        <v>0</v>
      </c>
    </row>
    <row r="25" spans="2:9">
      <c r="C25" s="33" t="s">
        <v>415</v>
      </c>
      <c r="D25" s="30"/>
      <c r="H25" s="41">
        <f ca="1">+Balanço!E20+Balanço!E59-Anexo!M305-Anexo!M312</f>
        <v>0</v>
      </c>
      <c r="I25" s="39">
        <f ca="1">+Balanço!G20+Balanço!G59-Anexo!M285-Anexo!M292</f>
        <v>0</v>
      </c>
    </row>
    <row r="26" spans="2:9">
      <c r="C26" s="33" t="s">
        <v>368</v>
      </c>
      <c r="D26" s="30"/>
      <c r="H26" s="41">
        <f ca="1">+Balanço!E23-Anexo!C340</f>
        <v>0</v>
      </c>
      <c r="I26" s="39">
        <f ca="1">+Balanço!G23-Anexo!E340</f>
        <v>0</v>
      </c>
    </row>
    <row r="27" spans="2:9">
      <c r="C27" s="33" t="s">
        <v>369</v>
      </c>
      <c r="D27" s="30"/>
      <c r="H27" s="41">
        <f ca="1">+Balanço!E25-Anexo!C364-Anexo!E364</f>
        <v>0</v>
      </c>
      <c r="I27" s="39">
        <f ca="1">+Balanço!G25-Anexo!G364-Anexo!I364</f>
        <v>0</v>
      </c>
    </row>
    <row r="28" spans="2:9">
      <c r="C28" s="33" t="s">
        <v>370</v>
      </c>
      <c r="D28" s="30"/>
      <c r="H28" s="41">
        <f ca="1">+Balanço!E27+Balanço!E65-Anexo!C404-Anexo!C411</f>
        <v>0</v>
      </c>
      <c r="I28" s="39">
        <f ca="1">+Balanço!G27+Balanço!G65-Anexo!E404-Anexo!E411</f>
        <v>0</v>
      </c>
    </row>
    <row r="29" spans="2:9">
      <c r="C29" s="33" t="s">
        <v>371</v>
      </c>
      <c r="D29" s="30"/>
      <c r="H29" s="41">
        <f ca="1">+Balanço!E29-Anexo!C423-Anexo!E423</f>
        <v>0</v>
      </c>
      <c r="I29" s="39">
        <f ca="1">+Balanço!G29-Anexo!G423-Anexo!I423</f>
        <v>-980</v>
      </c>
    </row>
    <row r="30" spans="2:9">
      <c r="C30" s="33" t="s">
        <v>372</v>
      </c>
      <c r="D30" s="30"/>
      <c r="H30" s="41">
        <f ca="1">+Balanço!E30+Balanço!E69-Anexo!C444-Anexo!C448</f>
        <v>0</v>
      </c>
      <c r="I30" s="39">
        <f ca="1">+Balanço!G30+Balanço!G69-Anexo!E444-Anexo!E448</f>
        <v>0</v>
      </c>
    </row>
    <row r="31" spans="2:9">
      <c r="C31" s="33" t="s">
        <v>373</v>
      </c>
      <c r="D31" s="30"/>
      <c r="H31" s="41">
        <f ca="1">+Balanço!E31-Anexo!C460</f>
        <v>0</v>
      </c>
      <c r="I31" s="39">
        <f ca="1">+Balanço!G70-Anexo!E460</f>
        <v>0</v>
      </c>
    </row>
    <row r="32" spans="2:9">
      <c r="C32" s="33" t="s">
        <v>417</v>
      </c>
      <c r="D32" s="30"/>
      <c r="H32" s="41">
        <f ca="1">+Balanço!E33-Anexo!C482</f>
        <v>0</v>
      </c>
      <c r="I32" s="39">
        <f ca="1">+Balanço!G33-Anexo!E482</f>
        <v>0</v>
      </c>
    </row>
    <row r="33" spans="2:9">
      <c r="C33" s="33" t="s">
        <v>375</v>
      </c>
      <c r="D33" s="30"/>
      <c r="H33" s="41">
        <f ca="1">+Balanço!E34-Anexo!C497</f>
        <v>0</v>
      </c>
      <c r="I33" s="39">
        <f ca="1">+Balanço!G34-Anexo!E497</f>
        <v>0</v>
      </c>
    </row>
    <row r="34" spans="2:9">
      <c r="C34" s="33" t="s">
        <v>376</v>
      </c>
      <c r="D34" s="30"/>
      <c r="H34" s="41"/>
      <c r="I34" s="39"/>
    </row>
    <row r="35" spans="2:9">
      <c r="B35" s="35"/>
      <c r="C35" s="33" t="s">
        <v>377</v>
      </c>
      <c r="D35" s="30"/>
      <c r="H35" s="43">
        <f ca="1">+Balanço!E48-Anexo!C527</f>
        <v>0</v>
      </c>
      <c r="I35" s="44"/>
    </row>
    <row r="36" spans="2:9">
      <c r="B36" s="35"/>
      <c r="C36" s="33" t="s">
        <v>378</v>
      </c>
      <c r="D36" s="30"/>
      <c r="H36" s="43">
        <f ca="1">+Balanço!E49-Anexo!I516</f>
        <v>0</v>
      </c>
      <c r="I36" s="44"/>
    </row>
    <row r="37" spans="2:9">
      <c r="C37" s="33" t="s">
        <v>379</v>
      </c>
      <c r="D37" s="30"/>
      <c r="H37" s="41">
        <f ca="1">+Balanço!E56-Anexo!C540</f>
        <v>0</v>
      </c>
      <c r="I37" s="39">
        <f ca="1">+Balanço!G56-Anexo!E540</f>
        <v>0</v>
      </c>
    </row>
    <row r="38" spans="2:9">
      <c r="C38" s="33" t="s">
        <v>380</v>
      </c>
      <c r="D38" s="30"/>
      <c r="H38" s="41">
        <f ca="1">+Balanço!E57+Balanço!E67-Anexo!C559-Anexo!E559</f>
        <v>0</v>
      </c>
      <c r="I38" s="39">
        <f ca="1">+Balanço!G57+Balanço!G67-Anexo!G559-Anexo!I559</f>
        <v>581.32000000000698</v>
      </c>
    </row>
    <row r="39" spans="2:9">
      <c r="C39" s="33" t="s">
        <v>381</v>
      </c>
      <c r="D39" s="30"/>
      <c r="H39" s="41">
        <f ca="1">+Balanço!E60+Balanço!E68-Anexo!C615-Anexo!E615</f>
        <v>0</v>
      </c>
      <c r="I39" s="39">
        <f ca="1">+Balanço!G60+Balanço!G68-Anexo!G615-Anexo!I615</f>
        <v>0</v>
      </c>
    </row>
    <row r="40" spans="2:9">
      <c r="C40" s="33" t="s">
        <v>382</v>
      </c>
      <c r="D40" s="30"/>
      <c r="H40" s="41">
        <f ca="1">+Balanço!E63-Anexo!C626</f>
        <v>0</v>
      </c>
      <c r="I40" s="39">
        <f ca="1">+Balanço!G63-Anexo!E626</f>
        <v>0</v>
      </c>
    </row>
    <row r="41" spans="2:9">
      <c r="C41" s="33" t="s">
        <v>383</v>
      </c>
      <c r="D41" s="30"/>
      <c r="H41" s="41" t="e">
        <f ca="1">+DR!E11+DR!#REF!-Anexo!G658</f>
        <v>#REF!</v>
      </c>
      <c r="I41" s="39" t="e">
        <f ca="1">+DR!G11+DR!#REF!-Anexo!M658</f>
        <v>#REF!</v>
      </c>
    </row>
    <row r="42" spans="2:9">
      <c r="C42" s="33" t="s">
        <v>384</v>
      </c>
      <c r="D42" s="30"/>
      <c r="H42" s="41">
        <f ca="1">+DR!E12-Anexo!C669</f>
        <v>0</v>
      </c>
      <c r="I42" s="39">
        <f ca="1">+DR!G12-Anexo!E669</f>
        <v>0</v>
      </c>
    </row>
    <row r="43" spans="2:9">
      <c r="B43" s="35"/>
      <c r="C43" s="36" t="s">
        <v>385</v>
      </c>
      <c r="D43" s="30"/>
      <c r="H43" s="41">
        <f ca="1">+DR!E13-Anexo!G679</f>
        <v>0</v>
      </c>
      <c r="I43" s="39">
        <f ca="1">+DR!G13-Anexo!M679</f>
        <v>0</v>
      </c>
    </row>
    <row r="44" spans="2:9">
      <c r="B44" s="35"/>
      <c r="C44" s="36" t="s">
        <v>386</v>
      </c>
      <c r="D44" s="30"/>
      <c r="H44" s="41">
        <f ca="1">+DR!E14-Anexo!G691</f>
        <v>0</v>
      </c>
      <c r="I44" s="39">
        <f ca="1">+DR!G14-Anexo!M691</f>
        <v>0</v>
      </c>
    </row>
    <row r="45" spans="2:9">
      <c r="B45" s="35"/>
      <c r="C45" s="36" t="s">
        <v>418</v>
      </c>
      <c r="D45" s="30"/>
      <c r="H45" s="41">
        <f ca="1">+DR!E16-Anexo!G704</f>
        <v>0</v>
      </c>
      <c r="I45" s="39">
        <f ca="1">+DR!G16-Anexo!M704</f>
        <v>0</v>
      </c>
    </row>
    <row r="46" spans="2:9">
      <c r="B46" s="35"/>
      <c r="C46" s="36" t="s">
        <v>419</v>
      </c>
      <c r="D46" s="30"/>
      <c r="H46" s="41">
        <f ca="1">+DR!E17-Anexo!C720</f>
        <v>-4562.8</v>
      </c>
      <c r="I46" s="39">
        <f ca="1">+DR!G17-Anexo!E720</f>
        <v>-6039.4</v>
      </c>
    </row>
    <row r="47" spans="2:9">
      <c r="B47" s="35"/>
      <c r="C47" s="36" t="s">
        <v>420</v>
      </c>
      <c r="D47" s="30"/>
      <c r="H47" s="41">
        <f ca="1">+DR!E18-Anexo!C737</f>
        <v>-39983.340000000004</v>
      </c>
      <c r="I47" s="39">
        <f ca="1">+DR!G18-Anexo!E737</f>
        <v>-40472.92</v>
      </c>
    </row>
    <row r="48" spans="2:9">
      <c r="C48" s="33" t="s">
        <v>387</v>
      </c>
      <c r="D48" s="30"/>
      <c r="H48" s="41">
        <f ca="1">+DR!E22-Anexo!G751</f>
        <v>0</v>
      </c>
      <c r="I48" s="39">
        <f ca="1">+DR!G22-Anexo!M751</f>
        <v>0</v>
      </c>
    </row>
    <row r="49" spans="2:9">
      <c r="C49" s="33" t="s">
        <v>388</v>
      </c>
      <c r="D49" s="30"/>
      <c r="H49" s="41">
        <f ca="1">+DR!E23-Anexo!G763</f>
        <v>0</v>
      </c>
      <c r="I49" s="39">
        <f ca="1">+DR!G23-Anexo!M763</f>
        <v>0</v>
      </c>
    </row>
    <row r="50" spans="2:9">
      <c r="C50" s="33" t="s">
        <v>389</v>
      </c>
      <c r="D50" s="30"/>
      <c r="H50" s="41">
        <f ca="1">+DR!E24-Anexo!C778</f>
        <v>0</v>
      </c>
      <c r="I50" s="39">
        <f ca="1">+DR!G24-Anexo!E778</f>
        <v>0</v>
      </c>
    </row>
    <row r="51" spans="2:9">
      <c r="C51" s="33" t="s">
        <v>390</v>
      </c>
      <c r="D51" s="30"/>
      <c r="H51" s="41">
        <f ca="1">+DR!E25-Anexo!C793</f>
        <v>-1340.46</v>
      </c>
      <c r="I51" s="39">
        <f ca="1">+DR!G25-Anexo!E793</f>
        <v>-1292.1399999999999</v>
      </c>
    </row>
    <row r="52" spans="2:9">
      <c r="C52" s="33" t="s">
        <v>391</v>
      </c>
      <c r="D52" s="30"/>
      <c r="H52" s="41">
        <f ca="1">+DR!E28-Anexo!G804</f>
        <v>0</v>
      </c>
      <c r="I52" s="39">
        <f ca="1">+DR!G28-Anexo!M804</f>
        <v>0</v>
      </c>
    </row>
    <row r="53" spans="2:9">
      <c r="B53" s="35"/>
      <c r="C53" s="36" t="s">
        <v>392</v>
      </c>
      <c r="D53" s="42"/>
      <c r="H53" s="41">
        <f ca="1">+DR!E29-Anexo!G814</f>
        <v>0</v>
      </c>
      <c r="I53" s="39">
        <f ca="1">+DR!G29-Anexo!M814</f>
        <v>0</v>
      </c>
    </row>
    <row r="54" spans="2:9">
      <c r="B54" s="35"/>
      <c r="C54" s="36" t="s">
        <v>393</v>
      </c>
      <c r="D54" s="42"/>
      <c r="H54" s="41">
        <f ca="1">+DR!E32+DR!E33-Anexo!C824-Anexo!C829</f>
        <v>0</v>
      </c>
      <c r="I54" s="39">
        <f ca="1">+DR!G32+DR!G33-Anexo!E824-Anexo!E829</f>
        <v>0</v>
      </c>
    </row>
    <row r="55" spans="2:9">
      <c r="B55" s="35"/>
      <c r="C55" s="36" t="s">
        <v>394</v>
      </c>
      <c r="D55" s="35"/>
      <c r="H55" s="41"/>
      <c r="I55" s="39"/>
    </row>
    <row r="58" spans="2:9">
      <c r="C58" s="45" t="s">
        <v>421</v>
      </c>
    </row>
  </sheetData>
  <phoneticPr fontId="0" type="noConversion"/>
  <hyperlinks>
    <hyperlink ref="C12" location="Balanço!A1" display="Balanço"/>
    <hyperlink ref="C13" location="DR!A1" display="Demonstração dos Resultados"/>
    <hyperlink ref="C14" location="DFC!A1" display="Demonstração Individual das Alterações no Capital Próprio no Período de 31 de Dezembro de 2010"/>
    <hyperlink ref="C15" location="Anexo!A1" display="Demonstração Individual das Alterações no Capital Próprio no Período de 31 de Dezembro de 2010"/>
    <hyperlink ref="C16" location="Anexo!A1" display="Anexo"/>
    <hyperlink ref="C17" location="Reconciliação_POC_SNC" display="Reconciliação do Capital Próprio"/>
    <hyperlink ref="C18" location="Activos_fixos_tangíveis__NCRF_7" display="Activos fixos tangíveis (NCRF 7)"/>
    <hyperlink ref="C19" location="Propriedades_de_investimento_1" display="Propriedades de Investimento (NCRF 11)"/>
    <hyperlink ref="C20" location="Activos_Intangiveis_1" display="Activos intangíveis (NCRF 6)"/>
    <hyperlink ref="C22" location="Investimentos_financeiros_1" display="Investimentos financeiros (NCRF 13)"/>
    <hyperlink ref="C23" location="Accionistas" display="Sócios e Accionistas"/>
    <hyperlink ref="C25" location="Impostos_Diferidos_1" display="Impostos Diferidos"/>
    <hyperlink ref="C26" location="Inventários_1" display="Inventários (NCRF 18)"/>
    <hyperlink ref="C21" location="Activos_Biologicos_1" display="Agricultura (NCRF 17)"/>
    <hyperlink ref="C27" location="Clientes" display="Clientes "/>
    <hyperlink ref="C28" location="Estado" display="Estado e outros entes públicos"/>
    <hyperlink ref="C29" location="Outras_Contas_a_Receber_1" display="Outras contas a receber"/>
    <hyperlink ref="C30" location="Diferimentos" display="Diferimentos"/>
    <hyperlink ref="C31" location="Activos_Financeiros_Detidos_para_Negociação" display="Activos financeiros disponíveis para negociação"/>
    <hyperlink ref="C24" location="Outros_Activos_Financeiros" display="Outros activos financeiros"/>
    <hyperlink ref="C32" location="ANCDV" display="Activos não correntes detidos para venda e unidades operacionais descontadas (NCRF 8)"/>
    <hyperlink ref="C33" location="Caixa_e_Bancos" display="Caixa e depósitos bancários"/>
    <hyperlink ref="C34" location="Capital_Social" display="Identificação das pessoas colectivas com mais de 20% do capital"/>
    <hyperlink ref="C37" location="Provisões" display="Provisões"/>
    <hyperlink ref="C38" location="Financiamentos_1" display="Financiamentos obtidos"/>
    <hyperlink ref="C39" location="Outras_Contas_a_Pagar" display="Outras contas a pagar"/>
    <hyperlink ref="C40" location="Fornecedores" display="Fornecedores"/>
    <hyperlink ref="C55" location="Partes_Relacionadas" display="Divulgações de partes relacionadas (NCRF 5)"/>
    <hyperlink ref="C41" location="Vendas_e_PS" display="Vendas e prestação de serviços"/>
    <hyperlink ref="C42" location="Subsidios" display="Subsídios"/>
    <hyperlink ref="C43" location="Ganhos_e_Perdas_de_Investimentos_Financeiros" display="Ganhos e perdas decorrentes dos investimentos financeiros"/>
    <hyperlink ref="C44" location="Variação_da_Produção" display="Variação da produção"/>
    <hyperlink ref="C45" location="Custo_das_Vendas" display="Custo das vendas"/>
    <hyperlink ref="C46" location="FSE" display=" Fornecimentos e serviços externos"/>
    <hyperlink ref="C47" location="Pessoal" display=" Gastos com o pessoal"/>
    <hyperlink ref="C49" location="Aumento_e_Redução_de_Justo_Valor" display="Aumento/redução de justo valor"/>
    <hyperlink ref="C50" location="Outros_Rendimentos_e_Ganhos" display="Outros rendimentos e ganhos"/>
    <hyperlink ref="C51" location="Outros_Gastos_e_Perdas" display="Outros gastos e perdas"/>
    <hyperlink ref="C52" location="Gastos_Reversões_de_Depreciações_e_Amortizações" display="Gastos/reversões de depreciação e de amortização"/>
    <hyperlink ref="C53" location="Imparidade_de_Investimentos_Depreciaveis" display="Imparidade de investimentos depreciáveis/amortizáveis (perdas/reversões)"/>
    <hyperlink ref="C54" location="Resultados_Financeiros" display="Resultados financeiros"/>
    <hyperlink ref="C35" location="Revalorizações" display="Nota 27 - Exedentes de revalorizção"/>
    <hyperlink ref="C36" location="Outras_variações_nos_CP" display="Nota 28 - Outras variações nos capitais próprios"/>
    <hyperlink ref="C48" location="Aumento_e_Redução_de_Justo_Valor" display="Aumento/redução de justo valor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84"/>
  <sheetViews>
    <sheetView showGridLines="0" topLeftCell="A37" zoomScaleNormal="100" workbookViewId="0">
      <selection activeCell="G50" sqref="G50"/>
    </sheetView>
  </sheetViews>
  <sheetFormatPr defaultRowHeight="12.75"/>
  <cols>
    <col min="1" max="1" width="0.85546875" style="1" customWidth="1"/>
    <col min="2" max="2" width="61.5703125" style="1" customWidth="1"/>
    <col min="3" max="3" width="9.140625" style="20"/>
    <col min="4" max="4" width="3.140625" style="1" customWidth="1"/>
    <col min="5" max="5" width="10.85546875" style="1" customWidth="1"/>
    <col min="6" max="6" width="2" style="1" customWidth="1"/>
    <col min="7" max="7" width="10.85546875" style="1" customWidth="1"/>
    <col min="8" max="8" width="4.5703125" style="1" customWidth="1"/>
    <col min="9" max="9" width="9.140625" style="1"/>
    <col min="10" max="10" width="2.5703125" style="1" customWidth="1"/>
    <col min="11" max="11" width="9.42578125" style="1" bestFit="1" customWidth="1"/>
    <col min="12" max="16384" width="9.140625" style="1"/>
  </cols>
  <sheetData>
    <row r="2" spans="2:7" ht="20.25" customHeight="1">
      <c r="B2" s="223">
        <f ca="1">+Indice!C3</f>
        <v>0</v>
      </c>
      <c r="C2" s="223"/>
      <c r="D2" s="223"/>
      <c r="E2" s="223"/>
      <c r="F2" s="223"/>
      <c r="G2" s="223"/>
    </row>
    <row r="3" spans="2:7" ht="5.0999999999999996" customHeight="1">
      <c r="B3" s="8"/>
      <c r="C3" s="19"/>
      <c r="D3" s="8"/>
      <c r="E3" s="8"/>
      <c r="F3" s="8"/>
      <c r="G3" s="8"/>
    </row>
    <row r="4" spans="2:7" ht="14.25">
      <c r="B4" s="224" t="str">
        <f ca="1">+"Balanço Individual em 31 de Dezembro de "&amp;Indice!C5&amp;" "</f>
        <v xml:space="preserve">Balanço Individual em 31 de Dezembro de 2014 </v>
      </c>
      <c r="C4" s="224"/>
      <c r="D4" s="224"/>
      <c r="E4" s="224"/>
      <c r="F4" s="224"/>
      <c r="G4" s="224"/>
    </row>
    <row r="5" spans="2:7" ht="5.0999999999999996" customHeight="1">
      <c r="B5" s="22"/>
      <c r="C5" s="22"/>
      <c r="D5" s="22"/>
      <c r="E5" s="22"/>
      <c r="F5" s="22"/>
      <c r="G5" s="22"/>
    </row>
    <row r="6" spans="2:7">
      <c r="B6" s="221" t="s">
        <v>209</v>
      </c>
      <c r="C6" s="221"/>
      <c r="D6" s="221"/>
      <c r="E6" s="221"/>
      <c r="F6" s="221"/>
      <c r="G6" s="221"/>
    </row>
    <row r="7" spans="2:7" ht="5.0999999999999996" customHeight="1"/>
    <row r="8" spans="2:7" ht="21" customHeight="1">
      <c r="C8" s="4" t="s">
        <v>42</v>
      </c>
      <c r="E8" s="4" t="str">
        <f ca="1">+"31.Dez."&amp;RIGHT(Indice!$C$5,2)</f>
        <v>31.Dez.14</v>
      </c>
      <c r="G8" s="4" t="str">
        <f ca="1">+"31.Dez."&amp;RIGHT(Indice!$C$6,2)</f>
        <v>31.Dez.13</v>
      </c>
    </row>
    <row r="10" spans="2:7" ht="13.5">
      <c r="B10" s="2" t="s">
        <v>0</v>
      </c>
      <c r="E10" s="9"/>
      <c r="G10" s="9"/>
    </row>
    <row r="11" spans="2:7" ht="6.75" customHeight="1">
      <c r="E11" s="9"/>
      <c r="G11" s="9"/>
    </row>
    <row r="12" spans="2:7" hidden="1">
      <c r="B12" s="24" t="s">
        <v>39</v>
      </c>
      <c r="C12" s="97">
        <v>4</v>
      </c>
      <c r="E12" s="10">
        <v>0</v>
      </c>
      <c r="G12" s="10">
        <v>0</v>
      </c>
    </row>
    <row r="13" spans="2:7" hidden="1">
      <c r="B13" s="24" t="s">
        <v>1</v>
      </c>
      <c r="C13" s="97">
        <v>5</v>
      </c>
      <c r="E13" s="10">
        <f>+[2]Balanço!F14</f>
        <v>0</v>
      </c>
      <c r="G13" s="10">
        <f>+[2]Balanço!H14</f>
        <v>0</v>
      </c>
    </row>
    <row r="14" spans="2:7" hidden="1">
      <c r="B14" s="24" t="s">
        <v>3</v>
      </c>
      <c r="C14" s="97">
        <v>6</v>
      </c>
      <c r="E14" s="10">
        <f>+[2]Balanço!F15</f>
        <v>0</v>
      </c>
      <c r="G14" s="10">
        <f>+[2]Balanço!H15</f>
        <v>0</v>
      </c>
    </row>
    <row r="15" spans="2:7" hidden="1">
      <c r="B15" s="24" t="s">
        <v>4</v>
      </c>
      <c r="C15" s="97">
        <v>7</v>
      </c>
      <c r="E15" s="10">
        <f>+[2]Balanço!F16</f>
        <v>0</v>
      </c>
      <c r="G15" s="10">
        <f>+[2]Balanço!H16</f>
        <v>0</v>
      </c>
    </row>
    <row r="16" spans="2:7" hidden="1">
      <c r="B16" s="24" t="s">
        <v>212</v>
      </c>
      <c r="C16" s="97">
        <v>8</v>
      </c>
      <c r="E16" s="10">
        <f>+[2]Balanço!F17</f>
        <v>0</v>
      </c>
      <c r="G16" s="10">
        <f>+[2]Balanço!H17</f>
        <v>0</v>
      </c>
    </row>
    <row r="17" spans="2:7" hidden="1">
      <c r="B17" s="24" t="s">
        <v>5</v>
      </c>
      <c r="C17" s="97">
        <v>4</v>
      </c>
      <c r="E17" s="10">
        <f>+[2]Balanço!F18</f>
        <v>0</v>
      </c>
      <c r="G17" s="10">
        <f>+[2]Balanço!H18</f>
        <v>0</v>
      </c>
    </row>
    <row r="18" spans="2:7" hidden="1">
      <c r="B18" s="24" t="s">
        <v>6</v>
      </c>
      <c r="C18" s="97">
        <v>10</v>
      </c>
      <c r="E18" s="10">
        <f>+[2]Balanço!F19</f>
        <v>0</v>
      </c>
      <c r="G18" s="10">
        <f>+[2]Balanço!H19</f>
        <v>0</v>
      </c>
    </row>
    <row r="19" spans="2:7" hidden="1">
      <c r="B19" s="3" t="s">
        <v>7</v>
      </c>
      <c r="C19" s="97">
        <v>11</v>
      </c>
      <c r="E19" s="10">
        <f>+[2]Balanço!F20</f>
        <v>0</v>
      </c>
      <c r="G19" s="10">
        <f>+[2]Balanço!H20</f>
        <v>0</v>
      </c>
    </row>
    <row r="20" spans="2:7" hidden="1">
      <c r="B20" s="3" t="s">
        <v>8</v>
      </c>
      <c r="C20" s="97">
        <v>12</v>
      </c>
      <c r="E20" s="10">
        <f>+[2]Balanço!F21</f>
        <v>0</v>
      </c>
      <c r="G20" s="10">
        <f>+[2]Balanço!H21</f>
        <v>0</v>
      </c>
    </row>
    <row r="21" spans="2:7" s="6" customFormat="1" ht="23.25" hidden="1" customHeight="1">
      <c r="B21" s="7" t="s">
        <v>47</v>
      </c>
      <c r="C21" s="106"/>
      <c r="E21" s="102">
        <f>+SUM(E12:E20)</f>
        <v>0</v>
      </c>
      <c r="F21" s="107"/>
      <c r="G21" s="102">
        <f>+SUM(G12:G20)</f>
        <v>0</v>
      </c>
    </row>
    <row r="22" spans="2:7" hidden="1">
      <c r="C22" s="97"/>
      <c r="E22" s="10"/>
      <c r="G22" s="10"/>
    </row>
    <row r="23" spans="2:7">
      <c r="B23" s="3" t="s">
        <v>9</v>
      </c>
      <c r="C23" s="97">
        <v>4</v>
      </c>
      <c r="E23" s="10">
        <v>247752.57</v>
      </c>
      <c r="F23" s="10"/>
      <c r="G23" s="10">
        <v>247752.57</v>
      </c>
    </row>
    <row r="24" spans="2:7" hidden="1">
      <c r="B24" s="3" t="s">
        <v>4</v>
      </c>
      <c r="C24" s="97">
        <v>7</v>
      </c>
      <c r="E24" s="10">
        <f>+[2]Balanço!F27</f>
        <v>0</v>
      </c>
      <c r="F24" s="10"/>
      <c r="G24" s="10">
        <v>0</v>
      </c>
    </row>
    <row r="25" spans="2:7">
      <c r="B25" s="3" t="s">
        <v>210</v>
      </c>
      <c r="C25" s="97">
        <v>5</v>
      </c>
      <c r="E25" s="10">
        <v>12068.039999999997</v>
      </c>
      <c r="F25" s="10"/>
      <c r="G25" s="10">
        <v>11651.48</v>
      </c>
    </row>
    <row r="26" spans="2:7" hidden="1">
      <c r="B26" s="3" t="s">
        <v>10</v>
      </c>
      <c r="C26" s="97">
        <v>6</v>
      </c>
      <c r="E26" s="10">
        <v>0</v>
      </c>
      <c r="F26" s="10"/>
      <c r="G26" s="10">
        <v>0</v>
      </c>
    </row>
    <row r="27" spans="2:7">
      <c r="B27" s="3" t="s">
        <v>11</v>
      </c>
      <c r="C27" s="97">
        <v>6</v>
      </c>
      <c r="E27" s="10">
        <v>3351.69</v>
      </c>
      <c r="F27" s="10"/>
      <c r="G27" s="10">
        <v>1881.03</v>
      </c>
    </row>
    <row r="28" spans="2:7" hidden="1">
      <c r="B28" s="3" t="s">
        <v>6</v>
      </c>
      <c r="C28" s="93">
        <v>10</v>
      </c>
      <c r="E28" s="10">
        <f>+[2]Balanço!F31</f>
        <v>0</v>
      </c>
      <c r="F28" s="10"/>
      <c r="G28" s="10">
        <v>0</v>
      </c>
    </row>
    <row r="29" spans="2:7" hidden="1">
      <c r="B29" s="3" t="s">
        <v>211</v>
      </c>
      <c r="C29" s="97">
        <v>9</v>
      </c>
      <c r="E29" s="10">
        <v>0</v>
      </c>
      <c r="F29" s="10"/>
      <c r="G29" s="10">
        <v>0</v>
      </c>
    </row>
    <row r="30" spans="2:7">
      <c r="B30" s="3" t="s">
        <v>12</v>
      </c>
      <c r="C30" s="97">
        <v>7</v>
      </c>
      <c r="E30" s="10">
        <v>113.56</v>
      </c>
      <c r="F30" s="10"/>
      <c r="G30" s="10">
        <v>93.86</v>
      </c>
    </row>
    <row r="31" spans="2:7" hidden="1">
      <c r="B31" s="3" t="s">
        <v>13</v>
      </c>
      <c r="C31" s="97">
        <v>10</v>
      </c>
      <c r="E31" s="10">
        <f>+[2]Balanço!F34</f>
        <v>0</v>
      </c>
      <c r="F31" s="10"/>
      <c r="G31" s="10">
        <v>0</v>
      </c>
    </row>
    <row r="32" spans="2:7" hidden="1">
      <c r="B32" s="3" t="s">
        <v>7</v>
      </c>
      <c r="C32" s="97">
        <v>20</v>
      </c>
      <c r="E32" s="10">
        <f>+[2]Balanço!F35</f>
        <v>0</v>
      </c>
      <c r="F32" s="10"/>
      <c r="G32" s="10">
        <v>0</v>
      </c>
    </row>
    <row r="33" spans="2:8" hidden="1">
      <c r="B33" s="3" t="s">
        <v>14</v>
      </c>
      <c r="C33" s="97">
        <v>21</v>
      </c>
      <c r="E33" s="10">
        <f>+[2]Balanço!F36</f>
        <v>0</v>
      </c>
      <c r="F33" s="10"/>
      <c r="G33" s="10">
        <v>0</v>
      </c>
    </row>
    <row r="34" spans="2:8">
      <c r="B34" s="3" t="s">
        <v>15</v>
      </c>
      <c r="C34" s="97">
        <v>8</v>
      </c>
      <c r="E34" s="10">
        <v>101756.03</v>
      </c>
      <c r="F34" s="10"/>
      <c r="G34" s="10">
        <v>100000</v>
      </c>
    </row>
    <row r="35" spans="2:8" s="6" customFormat="1" ht="23.25" customHeight="1">
      <c r="B35" s="7" t="s">
        <v>46</v>
      </c>
      <c r="C35" s="106"/>
      <c r="E35" s="102">
        <f>+SUM(E23:E34)</f>
        <v>365041.89</v>
      </c>
      <c r="G35" s="102">
        <f>+SUM(G23:G34)</f>
        <v>361378.94</v>
      </c>
      <c r="H35" s="107"/>
    </row>
    <row r="36" spans="2:8" ht="23.25" customHeight="1" thickBot="1">
      <c r="C36" s="97"/>
      <c r="E36" s="104">
        <f>+E35+E21</f>
        <v>365041.89</v>
      </c>
      <c r="F36" s="6"/>
      <c r="G36" s="104">
        <f>+G35+G21</f>
        <v>361378.94</v>
      </c>
    </row>
    <row r="37" spans="2:8" ht="5.0999999999999996" customHeight="1" thickTop="1">
      <c r="C37" s="97"/>
      <c r="E37" s="10"/>
      <c r="G37" s="10"/>
    </row>
    <row r="38" spans="2:8" ht="13.5">
      <c r="B38" s="2" t="s">
        <v>40</v>
      </c>
      <c r="C38" s="97"/>
      <c r="E38" s="10"/>
      <c r="G38" s="10"/>
    </row>
    <row r="39" spans="2:8" ht="6.75" customHeight="1">
      <c r="C39" s="97"/>
      <c r="E39" s="10"/>
      <c r="G39" s="10"/>
    </row>
    <row r="40" spans="2:8">
      <c r="B40" s="3" t="s">
        <v>16</v>
      </c>
      <c r="C40" s="97">
        <v>9</v>
      </c>
      <c r="E40" s="10">
        <v>5237.3799999999992</v>
      </c>
      <c r="F40" s="10"/>
      <c r="G40" s="10">
        <v>5237.3799999999992</v>
      </c>
    </row>
    <row r="41" spans="2:8" hidden="1">
      <c r="B41" s="3" t="s">
        <v>17</v>
      </c>
      <c r="C41" s="97"/>
      <c r="E41" s="10">
        <v>0</v>
      </c>
      <c r="F41" s="10"/>
      <c r="G41" s="10">
        <v>0</v>
      </c>
    </row>
    <row r="42" spans="2:8" hidden="1">
      <c r="B42" s="3" t="s">
        <v>18</v>
      </c>
      <c r="C42" s="97">
        <v>24</v>
      </c>
      <c r="E42" s="10">
        <v>0</v>
      </c>
      <c r="F42" s="10"/>
      <c r="G42" s="10">
        <v>0</v>
      </c>
    </row>
    <row r="43" spans="2:8" hidden="1">
      <c r="B43" s="3" t="s">
        <v>19</v>
      </c>
      <c r="C43" s="97"/>
      <c r="E43" s="10">
        <v>0</v>
      </c>
      <c r="F43" s="10"/>
      <c r="G43" s="10">
        <v>0</v>
      </c>
    </row>
    <row r="44" spans="2:8">
      <c r="B44" s="3" t="s">
        <v>20</v>
      </c>
      <c r="C44" s="97">
        <v>10</v>
      </c>
      <c r="E44" s="10">
        <v>2500</v>
      </c>
      <c r="F44" s="10"/>
      <c r="G44" s="10">
        <v>2500</v>
      </c>
    </row>
    <row r="45" spans="2:8">
      <c r="B45" s="3" t="s">
        <v>21</v>
      </c>
      <c r="C45" s="97">
        <v>11</v>
      </c>
      <c r="E45" s="10">
        <v>26379.82</v>
      </c>
      <c r="F45" s="10"/>
      <c r="G45" s="10">
        <v>26379.82</v>
      </c>
    </row>
    <row r="46" spans="2:8">
      <c r="B46" s="3" t="s">
        <v>22</v>
      </c>
      <c r="C46" s="97">
        <v>12</v>
      </c>
      <c r="E46" s="10">
        <v>91931.66</v>
      </c>
      <c r="F46" s="10"/>
      <c r="G46" s="10">
        <v>96919.56</v>
      </c>
    </row>
    <row r="47" spans="2:8" hidden="1">
      <c r="B47" s="3" t="s">
        <v>23</v>
      </c>
      <c r="C47" s="97"/>
      <c r="E47" s="10">
        <f>+[2]Balanço!F53</f>
        <v>0</v>
      </c>
      <c r="F47" s="10"/>
      <c r="G47" s="10">
        <f>+[2]Balanço!H53</f>
        <v>0</v>
      </c>
    </row>
    <row r="48" spans="2:8" hidden="1">
      <c r="B48" s="3" t="s">
        <v>24</v>
      </c>
      <c r="C48" s="97">
        <v>27</v>
      </c>
      <c r="E48" s="10">
        <f>+[2]Balanço!F54</f>
        <v>0</v>
      </c>
      <c r="F48" s="10"/>
      <c r="G48" s="10">
        <f>+[2]Balanço!H54</f>
        <v>0</v>
      </c>
    </row>
    <row r="49" spans="2:7" hidden="1">
      <c r="B49" s="3" t="s">
        <v>25</v>
      </c>
      <c r="C49" s="97">
        <v>28</v>
      </c>
      <c r="E49" s="10">
        <f>+[2]Balanço!F55</f>
        <v>0</v>
      </c>
      <c r="F49" s="10"/>
      <c r="G49" s="10">
        <f>+[2]Balanço!H55</f>
        <v>0</v>
      </c>
    </row>
    <row r="50" spans="2:7">
      <c r="B50" s="3" t="s">
        <v>26</v>
      </c>
      <c r="C50" s="97"/>
      <c r="E50" s="10">
        <f ca="1">+DR!E37</f>
        <v>116.19999999999773</v>
      </c>
      <c r="F50" s="10"/>
      <c r="G50" s="10">
        <f ca="1">+DR!G37</f>
        <v>-4987.8999999999987</v>
      </c>
    </row>
    <row r="51" spans="2:7" hidden="1">
      <c r="B51" s="3" t="s">
        <v>27</v>
      </c>
      <c r="C51" s="97"/>
      <c r="E51" s="10">
        <f>+[2]Balanço!F57</f>
        <v>0</v>
      </c>
      <c r="F51" s="10"/>
      <c r="G51" s="10" t="str">
        <f>+[2]Balanço!H57</f>
        <v/>
      </c>
    </row>
    <row r="52" spans="2:7" s="6" customFormat="1" ht="23.25" customHeight="1">
      <c r="B52" s="7" t="s">
        <v>41</v>
      </c>
      <c r="C52" s="106"/>
      <c r="E52" s="102">
        <f>+SUM(E40:E51)</f>
        <v>126165.06</v>
      </c>
      <c r="F52" s="107"/>
      <c r="G52" s="102">
        <f>+SUM(G40:G51)</f>
        <v>126048.86</v>
      </c>
    </row>
    <row r="53" spans="2:7">
      <c r="C53" s="97"/>
      <c r="E53" s="10"/>
      <c r="G53" s="10"/>
    </row>
    <row r="54" spans="2:7" ht="13.5">
      <c r="B54" s="2" t="s">
        <v>28</v>
      </c>
      <c r="C54" s="97"/>
      <c r="E54" s="10"/>
      <c r="G54" s="10"/>
    </row>
    <row r="55" spans="2:7" ht="6.75" customHeight="1">
      <c r="C55" s="97"/>
      <c r="E55" s="10"/>
      <c r="G55" s="10"/>
    </row>
    <row r="56" spans="2:7" hidden="1">
      <c r="B56" s="3" t="s">
        <v>29</v>
      </c>
      <c r="C56" s="93">
        <v>29</v>
      </c>
      <c r="E56" s="10">
        <f>+[2]Balanço!F62</f>
        <v>0</v>
      </c>
      <c r="F56" s="10"/>
      <c r="G56" s="10">
        <f>+[2]Balanço!H62</f>
        <v>0</v>
      </c>
    </row>
    <row r="57" spans="2:7">
      <c r="B57" s="3" t="s">
        <v>30</v>
      </c>
      <c r="C57" s="97">
        <v>13</v>
      </c>
      <c r="E57" s="10">
        <v>234541.07</v>
      </c>
      <c r="F57" s="10"/>
      <c r="G57" s="10">
        <v>230886</v>
      </c>
    </row>
    <row r="58" spans="2:7" hidden="1">
      <c r="B58" s="3" t="s">
        <v>31</v>
      </c>
      <c r="C58" s="97"/>
      <c r="E58" s="10">
        <f>+[2]Balanço!F64</f>
        <v>0</v>
      </c>
      <c r="F58" s="10"/>
      <c r="G58" s="10">
        <f>+[2]Balanço!H64</f>
        <v>0</v>
      </c>
    </row>
    <row r="59" spans="2:7" hidden="1">
      <c r="B59" s="3" t="s">
        <v>32</v>
      </c>
      <c r="C59" s="97">
        <v>12</v>
      </c>
      <c r="E59" s="10">
        <f>+[2]Balanço!F65</f>
        <v>0</v>
      </c>
      <c r="F59" s="10"/>
      <c r="G59" s="10">
        <f>+[2]Balanço!H65</f>
        <v>0</v>
      </c>
    </row>
    <row r="60" spans="2:7" hidden="1">
      <c r="B60" s="3" t="s">
        <v>33</v>
      </c>
      <c r="C60" s="97">
        <v>31</v>
      </c>
      <c r="E60" s="10">
        <f>+[2]Balanço!F66</f>
        <v>0</v>
      </c>
      <c r="F60" s="10"/>
      <c r="G60" s="10">
        <f>+[2]Balanço!H66</f>
        <v>0</v>
      </c>
    </row>
    <row r="61" spans="2:7" s="6" customFormat="1" ht="23.25" customHeight="1">
      <c r="B61" s="7" t="s">
        <v>45</v>
      </c>
      <c r="C61" s="106"/>
      <c r="E61" s="11">
        <f>+SUM(E56:E60)</f>
        <v>234541.07</v>
      </c>
      <c r="G61" s="11">
        <f>+SUM(G56:G60)</f>
        <v>230886</v>
      </c>
    </row>
    <row r="62" spans="2:7">
      <c r="C62" s="97"/>
      <c r="E62" s="10"/>
      <c r="G62" s="10"/>
    </row>
    <row r="63" spans="2:7">
      <c r="B63" s="3" t="s">
        <v>34</v>
      </c>
      <c r="C63" s="97">
        <v>14</v>
      </c>
      <c r="E63" s="10">
        <v>123</v>
      </c>
      <c r="F63" s="10"/>
      <c r="G63" s="10">
        <v>123</v>
      </c>
    </row>
    <row r="64" spans="2:7" hidden="1">
      <c r="B64" s="3" t="s">
        <v>35</v>
      </c>
      <c r="C64" s="97">
        <v>15</v>
      </c>
      <c r="E64" s="10">
        <v>0</v>
      </c>
      <c r="F64" s="10"/>
      <c r="G64" s="10">
        <v>0</v>
      </c>
    </row>
    <row r="65" spans="2:15">
      <c r="B65" s="3" t="s">
        <v>11</v>
      </c>
      <c r="C65" s="97">
        <v>6</v>
      </c>
      <c r="E65" s="10">
        <v>1077.1300000000001</v>
      </c>
      <c r="F65" s="10"/>
      <c r="G65" s="10">
        <v>1079.1300000000001</v>
      </c>
    </row>
    <row r="66" spans="2:15" hidden="1">
      <c r="B66" s="3" t="s">
        <v>6</v>
      </c>
      <c r="C66" s="97">
        <v>18</v>
      </c>
      <c r="E66" s="10">
        <v>0</v>
      </c>
      <c r="F66" s="10"/>
      <c r="G66" s="10">
        <v>0</v>
      </c>
    </row>
    <row r="67" spans="2:15">
      <c r="B67" s="3" t="s">
        <v>30</v>
      </c>
      <c r="C67" s="97">
        <v>13</v>
      </c>
      <c r="E67" s="10">
        <v>0</v>
      </c>
      <c r="F67" s="10"/>
      <c r="G67" s="10">
        <v>581.32000000000005</v>
      </c>
    </row>
    <row r="68" spans="2:15">
      <c r="B68" s="3" t="s">
        <v>33</v>
      </c>
      <c r="C68" s="97">
        <v>15</v>
      </c>
      <c r="E68" s="10">
        <v>3135.63</v>
      </c>
      <c r="F68" s="10"/>
      <c r="G68" s="10">
        <v>2660.63</v>
      </c>
    </row>
    <row r="69" spans="2:15" ht="25.5" hidden="1" customHeight="1">
      <c r="B69" s="3" t="s">
        <v>12</v>
      </c>
      <c r="C69" s="97">
        <v>9</v>
      </c>
      <c r="E69" s="10">
        <f>+[2]Balanço!F75</f>
        <v>0</v>
      </c>
      <c r="F69" s="10"/>
      <c r="G69" s="10">
        <f>+[2]Balanço!H75</f>
        <v>0</v>
      </c>
    </row>
    <row r="70" spans="2:15" ht="12.75" hidden="1" customHeight="1">
      <c r="B70" s="3" t="s">
        <v>36</v>
      </c>
      <c r="C70" s="97"/>
      <c r="E70" s="10">
        <f>+[2]Balanço!F76</f>
        <v>0</v>
      </c>
      <c r="F70" s="10"/>
      <c r="G70" s="10">
        <f>+[2]Balanço!H76</f>
        <v>0</v>
      </c>
    </row>
    <row r="71" spans="2:15" ht="12.75" hidden="1" customHeight="1">
      <c r="B71" s="3" t="s">
        <v>38</v>
      </c>
      <c r="C71" s="97"/>
      <c r="E71" s="10">
        <f>+[2]Balanço!F77</f>
        <v>0</v>
      </c>
      <c r="F71" s="10"/>
      <c r="G71" s="10">
        <f>+[2]Balanço!H77</f>
        <v>0</v>
      </c>
    </row>
    <row r="72" spans="2:15" ht="12.75" hidden="1" customHeight="1">
      <c r="B72" s="3" t="s">
        <v>37</v>
      </c>
      <c r="C72" s="97">
        <v>34</v>
      </c>
      <c r="E72" s="10">
        <f>+[2]Balanço!F78</f>
        <v>0</v>
      </c>
      <c r="F72" s="10"/>
      <c r="G72" s="10">
        <f>+[2]Balanço!H78</f>
        <v>0</v>
      </c>
    </row>
    <row r="73" spans="2:15" s="6" customFormat="1" ht="23.25" customHeight="1">
      <c r="B73" s="7" t="s">
        <v>44</v>
      </c>
      <c r="C73" s="106"/>
      <c r="E73" s="102">
        <f>+SUM(E63:E72)</f>
        <v>4335.76</v>
      </c>
      <c r="F73" s="107"/>
      <c r="G73" s="102">
        <f>+SUM(G63:G72)</f>
        <v>4444.08</v>
      </c>
    </row>
    <row r="74" spans="2:15" s="6" customFormat="1" ht="23.25" customHeight="1">
      <c r="B74" s="7" t="s">
        <v>43</v>
      </c>
      <c r="C74" s="106"/>
      <c r="E74" s="102">
        <f>+E73+E61</f>
        <v>238876.83000000002</v>
      </c>
      <c r="F74" s="107"/>
      <c r="G74" s="102">
        <f>+G73+G61</f>
        <v>235330.08</v>
      </c>
      <c r="I74" s="1"/>
      <c r="J74" s="1"/>
      <c r="K74" s="1"/>
      <c r="L74" s="1"/>
      <c r="M74" s="1"/>
      <c r="N74" s="1"/>
      <c r="O74" s="1"/>
    </row>
    <row r="75" spans="2:15" s="6" customFormat="1" ht="23.25" customHeight="1" thickBot="1">
      <c r="C75" s="21"/>
      <c r="E75" s="104">
        <f>+E74+E52</f>
        <v>365041.89</v>
      </c>
      <c r="F75" s="107"/>
      <c r="G75" s="104">
        <f>+G74+G52</f>
        <v>361378.94</v>
      </c>
      <c r="I75" s="1"/>
      <c r="J75" s="1"/>
      <c r="K75" s="1">
        <f>+E75-E36</f>
        <v>0</v>
      </c>
      <c r="L75" s="1"/>
      <c r="M75" s="1">
        <f>+G75-G36</f>
        <v>0</v>
      </c>
      <c r="N75" s="1"/>
      <c r="O75" s="1"/>
    </row>
    <row r="76" spans="2:15" s="6" customFormat="1" ht="13.5" customHeight="1" thickTop="1">
      <c r="C76" s="21"/>
      <c r="E76" s="13"/>
      <c r="G76" s="13"/>
      <c r="I76" s="1"/>
      <c r="J76" s="1"/>
      <c r="K76" s="1"/>
      <c r="L76" s="1"/>
      <c r="M76" s="1"/>
      <c r="N76" s="1"/>
      <c r="O76" s="1"/>
    </row>
    <row r="77" spans="2:15">
      <c r="B77" s="222" t="s">
        <v>49</v>
      </c>
      <c r="C77" s="222"/>
      <c r="D77" s="222"/>
      <c r="E77" s="222"/>
      <c r="F77" s="222"/>
      <c r="G77" s="222"/>
    </row>
    <row r="78" spans="2:15">
      <c r="B78" s="1" t="str">
        <f ca="1">+"Almada, "&amp;Indice!C8</f>
        <v>Almada, 16 de Março de 2015</v>
      </c>
    </row>
    <row r="81" spans="2:7">
      <c r="B81" s="1" t="s">
        <v>48</v>
      </c>
      <c r="D81" s="221" t="s">
        <v>437</v>
      </c>
      <c r="E81" s="221"/>
      <c r="F81" s="221"/>
      <c r="G81" s="221"/>
    </row>
    <row r="84" spans="2:7">
      <c r="B84" s="222" t="s">
        <v>49</v>
      </c>
      <c r="C84" s="222"/>
      <c r="D84" s="222"/>
      <c r="E84" s="222"/>
      <c r="F84" s="222"/>
      <c r="G84" s="222"/>
    </row>
  </sheetData>
  <mergeCells count="6">
    <mergeCell ref="D81:G81"/>
    <mergeCell ref="B84:G84"/>
    <mergeCell ref="B2:G2"/>
    <mergeCell ref="B4:G4"/>
    <mergeCell ref="B6:G6"/>
    <mergeCell ref="B77:G77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51"/>
  <sheetViews>
    <sheetView showGridLines="0" tabSelected="1" topLeftCell="A28" zoomScaleNormal="100" workbookViewId="0">
      <selection activeCell="E18" sqref="E18"/>
    </sheetView>
  </sheetViews>
  <sheetFormatPr defaultRowHeight="15"/>
  <cols>
    <col min="1" max="1" width="0.85546875" style="1" customWidth="1"/>
    <col min="2" max="2" width="66.85546875" style="1" customWidth="1"/>
    <col min="3" max="3" width="9.28515625" style="20" bestFit="1" customWidth="1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8" max="8" width="4.28515625" customWidth="1"/>
    <col min="9" max="9" width="3.5703125" style="17" bestFit="1" customWidth="1"/>
    <col min="11" max="11" width="12.28515625" bestFit="1" customWidth="1"/>
    <col min="12" max="12" width="11" bestFit="1" customWidth="1"/>
  </cols>
  <sheetData>
    <row r="2" spans="2:11" ht="15.75">
      <c r="B2" s="223"/>
      <c r="C2" s="223"/>
      <c r="D2" s="223"/>
      <c r="E2" s="223"/>
      <c r="F2" s="223"/>
      <c r="G2" s="223"/>
    </row>
    <row r="3" spans="2:11">
      <c r="B3" s="8"/>
      <c r="C3" s="19"/>
      <c r="D3" s="8"/>
      <c r="E3" s="8"/>
      <c r="F3" s="8"/>
      <c r="G3" s="8"/>
    </row>
    <row r="4" spans="2:11">
      <c r="B4" s="224" t="s">
        <v>396</v>
      </c>
      <c r="C4" s="224"/>
      <c r="D4" s="224"/>
      <c r="E4" s="224"/>
      <c r="F4" s="224"/>
      <c r="G4" s="224"/>
    </row>
    <row r="5" spans="2:11">
      <c r="B5" s="224" t="str">
        <f ca="1">+"Exercício findo em 31 de Dezembro de "&amp;Indice!C5&amp;" "</f>
        <v xml:space="preserve">Exercício findo em 31 de Dezembro de 2014 </v>
      </c>
      <c r="C5" s="224"/>
      <c r="D5" s="224"/>
      <c r="E5" s="224"/>
      <c r="F5" s="224"/>
      <c r="G5" s="224"/>
    </row>
    <row r="7" spans="2:11">
      <c r="B7" s="221" t="s">
        <v>209</v>
      </c>
      <c r="C7" s="221"/>
      <c r="D7" s="221"/>
      <c r="E7" s="221"/>
      <c r="F7" s="221"/>
      <c r="G7" s="221"/>
    </row>
    <row r="9" spans="2:11" ht="20.25" customHeight="1">
      <c r="C9" s="25" t="s">
        <v>42</v>
      </c>
      <c r="E9" s="4" t="str">
        <f ca="1">+Balanço!E8</f>
        <v>31.Dez.14</v>
      </c>
      <c r="G9" s="4" t="str">
        <f ca="1">+Balanço!G8</f>
        <v>31.Dez.13</v>
      </c>
    </row>
    <row r="11" spans="2:11">
      <c r="B11" s="1" t="s">
        <v>434</v>
      </c>
      <c r="C11" s="97">
        <v>16</v>
      </c>
      <c r="E11" s="10">
        <v>432</v>
      </c>
      <c r="G11" s="10">
        <v>200</v>
      </c>
      <c r="I11" s="17" t="s">
        <v>74</v>
      </c>
      <c r="K11">
        <f>+E11+E24+E32</f>
        <v>23083.3</v>
      </c>
    </row>
    <row r="12" spans="2:11" hidden="1">
      <c r="B12" s="1" t="s">
        <v>50</v>
      </c>
      <c r="C12" s="97">
        <v>36</v>
      </c>
      <c r="E12" s="10">
        <v>0</v>
      </c>
      <c r="G12" s="10">
        <v>0</v>
      </c>
      <c r="I12" s="17" t="s">
        <v>74</v>
      </c>
    </row>
    <row r="13" spans="2:11" hidden="1">
      <c r="B13" s="16" t="s">
        <v>51</v>
      </c>
      <c r="C13" s="97">
        <v>37</v>
      </c>
      <c r="E13" s="10">
        <v>0</v>
      </c>
      <c r="G13" s="10">
        <v>0</v>
      </c>
      <c r="I13" s="17" t="s">
        <v>75</v>
      </c>
    </row>
    <row r="14" spans="2:11" hidden="1">
      <c r="B14" s="16" t="s">
        <v>52</v>
      </c>
      <c r="C14" s="97">
        <v>19</v>
      </c>
      <c r="E14" s="10">
        <v>0</v>
      </c>
      <c r="G14" s="10">
        <v>0</v>
      </c>
      <c r="I14" s="17" t="s">
        <v>75</v>
      </c>
    </row>
    <row r="15" spans="2:11" hidden="1">
      <c r="B15" s="16" t="s">
        <v>53</v>
      </c>
      <c r="C15" s="97"/>
      <c r="E15" s="10">
        <v>0</v>
      </c>
      <c r="G15" s="10">
        <v>0</v>
      </c>
      <c r="I15" s="17" t="s">
        <v>74</v>
      </c>
    </row>
    <row r="16" spans="2:11" hidden="1">
      <c r="B16" s="16" t="s">
        <v>95</v>
      </c>
      <c r="C16" s="97">
        <v>17</v>
      </c>
      <c r="E16" s="10">
        <v>0</v>
      </c>
      <c r="G16" s="10">
        <v>0</v>
      </c>
      <c r="I16" s="17" t="s">
        <v>76</v>
      </c>
    </row>
    <row r="17" spans="1:9">
      <c r="B17" s="16" t="s">
        <v>54</v>
      </c>
      <c r="C17" s="97">
        <v>17</v>
      </c>
      <c r="E17" s="10">
        <v>-2281.4</v>
      </c>
      <c r="G17" s="10">
        <v>-3019.7000000000003</v>
      </c>
      <c r="I17" s="17" t="s">
        <v>76</v>
      </c>
    </row>
    <row r="18" spans="1:9">
      <c r="B18" s="16" t="s">
        <v>55</v>
      </c>
      <c r="C18" s="97">
        <v>18</v>
      </c>
      <c r="E18" s="10">
        <v>-19991.670000000002</v>
      </c>
      <c r="G18" s="10">
        <v>-20236.46</v>
      </c>
      <c r="I18" s="17" t="s">
        <v>76</v>
      </c>
    </row>
    <row r="19" spans="1:9" hidden="1">
      <c r="B19" s="16" t="s">
        <v>56</v>
      </c>
      <c r="C19" s="97"/>
      <c r="E19" s="10">
        <v>0</v>
      </c>
      <c r="G19" s="10">
        <v>0</v>
      </c>
      <c r="I19" s="17" t="s">
        <v>77</v>
      </c>
    </row>
    <row r="20" spans="1:9" hidden="1">
      <c r="B20" s="16" t="s">
        <v>57</v>
      </c>
      <c r="C20" s="97"/>
      <c r="E20" s="10">
        <v>0</v>
      </c>
      <c r="G20" s="10">
        <v>0</v>
      </c>
      <c r="I20" s="17" t="s">
        <v>77</v>
      </c>
    </row>
    <row r="21" spans="1:9" hidden="1">
      <c r="B21" s="16" t="s">
        <v>58</v>
      </c>
      <c r="C21" s="97"/>
      <c r="E21" s="10">
        <v>0</v>
      </c>
      <c r="G21" s="10">
        <v>0</v>
      </c>
      <c r="I21" s="17" t="s">
        <v>77</v>
      </c>
    </row>
    <row r="22" spans="1:9" hidden="1">
      <c r="B22" s="16" t="s">
        <v>59</v>
      </c>
      <c r="C22" s="97"/>
      <c r="E22" s="10">
        <v>0</v>
      </c>
      <c r="G22" s="10">
        <v>0</v>
      </c>
      <c r="I22" s="17" t="s">
        <v>77</v>
      </c>
    </row>
    <row r="23" spans="1:9" hidden="1">
      <c r="A23" s="6"/>
      <c r="B23" s="5" t="s">
        <v>60</v>
      </c>
      <c r="C23" s="97"/>
      <c r="D23" s="6"/>
      <c r="E23" s="10">
        <v>0</v>
      </c>
      <c r="G23" s="10">
        <v>0</v>
      </c>
      <c r="I23" s="17" t="s">
        <v>75</v>
      </c>
    </row>
    <row r="24" spans="1:9">
      <c r="B24" s="1" t="s">
        <v>61</v>
      </c>
      <c r="C24" s="97">
        <v>19</v>
      </c>
      <c r="E24" s="10">
        <v>20319.36</v>
      </c>
      <c r="G24" s="10">
        <v>17415.72</v>
      </c>
      <c r="I24" s="17" t="s">
        <v>74</v>
      </c>
    </row>
    <row r="25" spans="1:9">
      <c r="B25" s="16" t="s">
        <v>62</v>
      </c>
      <c r="C25" s="97">
        <v>20</v>
      </c>
      <c r="E25" s="10">
        <v>-670.2299999999999</v>
      </c>
      <c r="G25" s="10">
        <v>-646.07000000000005</v>
      </c>
      <c r="I25" s="17" t="s">
        <v>76</v>
      </c>
    </row>
    <row r="26" spans="1:9" ht="23.25" customHeight="1">
      <c r="B26" s="18" t="s">
        <v>63</v>
      </c>
      <c r="C26" s="97"/>
      <c r="E26" s="102">
        <f>+SUM(E11:E25)</f>
        <v>-2191.9400000000028</v>
      </c>
      <c r="F26" s="103"/>
      <c r="G26" s="102">
        <f>+SUM(G11:G25)</f>
        <v>-6286.5099999999984</v>
      </c>
      <c r="I26" s="17" t="s">
        <v>78</v>
      </c>
    </row>
    <row r="27" spans="1:9" ht="6.75" customHeight="1">
      <c r="B27" s="3"/>
      <c r="C27" s="97"/>
      <c r="E27" s="13"/>
      <c r="F27" s="15"/>
      <c r="G27" s="13"/>
    </row>
    <row r="28" spans="1:9">
      <c r="B28" s="16" t="s">
        <v>64</v>
      </c>
      <c r="C28" s="97"/>
      <c r="E28" s="10">
        <v>0</v>
      </c>
      <c r="F28" s="15"/>
      <c r="G28" s="10">
        <v>0</v>
      </c>
      <c r="I28" s="17" t="s">
        <v>77</v>
      </c>
    </row>
    <row r="29" spans="1:9" ht="15" hidden="1" customHeight="1">
      <c r="B29" s="16" t="s">
        <v>65</v>
      </c>
      <c r="C29" s="97">
        <v>48</v>
      </c>
      <c r="E29" s="10">
        <f>+[2]Resultados!G33</f>
        <v>0</v>
      </c>
      <c r="F29" s="15"/>
      <c r="G29" s="10">
        <f>+[2]Resultados!J33</f>
        <v>0</v>
      </c>
      <c r="I29" s="17" t="s">
        <v>77</v>
      </c>
    </row>
    <row r="30" spans="1:9" ht="23.25" customHeight="1">
      <c r="B30" s="18" t="s">
        <v>66</v>
      </c>
      <c r="C30" s="97"/>
      <c r="E30" s="102">
        <f>+E26+E28+E29</f>
        <v>-2191.9400000000028</v>
      </c>
      <c r="F30" s="103"/>
      <c r="G30" s="102">
        <f>+G26+G28+G29</f>
        <v>-6286.5099999999984</v>
      </c>
      <c r="I30" s="17" t="s">
        <v>78</v>
      </c>
    </row>
    <row r="31" spans="1:9" ht="9" customHeight="1">
      <c r="B31" s="16"/>
      <c r="C31" s="97"/>
      <c r="E31" s="13"/>
      <c r="F31" s="15"/>
      <c r="G31" s="13"/>
    </row>
    <row r="32" spans="1:9">
      <c r="B32" s="16" t="s">
        <v>67</v>
      </c>
      <c r="C32" s="97">
        <v>21</v>
      </c>
      <c r="E32" s="10">
        <v>2331.94</v>
      </c>
      <c r="F32" s="15"/>
      <c r="G32" s="10">
        <v>1298.6099999999999</v>
      </c>
      <c r="I32" s="17" t="s">
        <v>74</v>
      </c>
    </row>
    <row r="33" spans="2:9">
      <c r="B33" s="16" t="s">
        <v>68</v>
      </c>
      <c r="C33" s="97"/>
      <c r="E33" s="10">
        <v>0</v>
      </c>
      <c r="F33" s="15"/>
      <c r="G33" s="10">
        <v>0</v>
      </c>
      <c r="I33" s="17" t="s">
        <v>76</v>
      </c>
    </row>
    <row r="34" spans="2:9" ht="23.25" customHeight="1">
      <c r="B34" s="18" t="s">
        <v>69</v>
      </c>
      <c r="C34" s="97"/>
      <c r="E34" s="102">
        <f>+E30+E32+E33</f>
        <v>139.99999999999727</v>
      </c>
      <c r="F34" s="103"/>
      <c r="G34" s="102">
        <f>+G30+G32+G33</f>
        <v>-4987.8999999999987</v>
      </c>
      <c r="I34" s="17" t="s">
        <v>78</v>
      </c>
    </row>
    <row r="35" spans="2:9" ht="9" customHeight="1">
      <c r="B35" s="16"/>
      <c r="C35" s="97"/>
      <c r="E35" s="13"/>
      <c r="F35" s="15"/>
      <c r="G35" s="13"/>
    </row>
    <row r="36" spans="2:9">
      <c r="B36" s="16" t="s">
        <v>70</v>
      </c>
      <c r="C36" s="97">
        <v>6</v>
      </c>
      <c r="E36" s="10">
        <f ca="1">-'Calculo IRC'!D33</f>
        <v>-23.799999999999539</v>
      </c>
      <c r="F36" s="15"/>
      <c r="G36" s="10">
        <v>0</v>
      </c>
      <c r="I36" s="17" t="s">
        <v>77</v>
      </c>
    </row>
    <row r="37" spans="2:9" ht="23.25" customHeight="1" thickBot="1">
      <c r="B37" s="18" t="s">
        <v>71</v>
      </c>
      <c r="C37" s="97"/>
      <c r="E37" s="104">
        <f>+E34+E36</f>
        <v>116.19999999999773</v>
      </c>
      <c r="F37" s="105"/>
      <c r="G37" s="104">
        <f>+G34+G36</f>
        <v>-4987.8999999999987</v>
      </c>
      <c r="I37" s="17" t="s">
        <v>78</v>
      </c>
    </row>
    <row r="38" spans="2:9" ht="15.75" thickTop="1">
      <c r="E38" s="13"/>
      <c r="F38" s="15"/>
      <c r="G38" s="13"/>
    </row>
    <row r="39" spans="2:9" hidden="1">
      <c r="B39" s="2"/>
      <c r="E39" s="13"/>
      <c r="F39" s="15"/>
      <c r="G39" s="13"/>
    </row>
    <row r="40" spans="2:9" ht="16.5" hidden="1">
      <c r="B40" s="3" t="s">
        <v>79</v>
      </c>
      <c r="E40" s="13"/>
      <c r="F40" s="15"/>
      <c r="G40" s="13"/>
    </row>
    <row r="41" spans="2:9" hidden="1">
      <c r="B41" s="3" t="s">
        <v>72</v>
      </c>
      <c r="E41" s="13"/>
      <c r="F41" s="15"/>
      <c r="G41" s="13"/>
    </row>
    <row r="42" spans="2:9" hidden="1">
      <c r="B42" s="3" t="s">
        <v>27</v>
      </c>
      <c r="E42" s="13"/>
      <c r="F42" s="15"/>
      <c r="G42" s="13"/>
    </row>
    <row r="43" spans="2:9" hidden="1">
      <c r="B43" s="3"/>
      <c r="E43" s="13"/>
      <c r="F43" s="15"/>
      <c r="G43" s="13"/>
    </row>
    <row r="44" spans="2:9" ht="15.75" hidden="1" thickBot="1">
      <c r="B44" s="3" t="s">
        <v>73</v>
      </c>
      <c r="E44" s="12">
        <f>+E41+E43</f>
        <v>0</v>
      </c>
      <c r="F44" s="14"/>
      <c r="G44" s="12">
        <f>+G41+G43</f>
        <v>0</v>
      </c>
    </row>
    <row r="45" spans="2:9" ht="15.75" hidden="1" thickTop="1">
      <c r="B45" s="3"/>
      <c r="E45" s="13"/>
      <c r="F45" s="15"/>
      <c r="G45" s="13"/>
    </row>
    <row r="46" spans="2:9" hidden="1">
      <c r="B46" s="3"/>
      <c r="E46" s="13"/>
      <c r="F46" s="15"/>
      <c r="G46" s="13"/>
    </row>
    <row r="47" spans="2:9" ht="16.5" hidden="1">
      <c r="B47" s="3" t="s">
        <v>80</v>
      </c>
      <c r="E47" s="13"/>
      <c r="F47" s="15"/>
      <c r="G47" s="13"/>
    </row>
    <row r="48" spans="2:9">
      <c r="B48" s="222" t="s">
        <v>49</v>
      </c>
      <c r="C48" s="222"/>
      <c r="D48" s="222"/>
      <c r="E48" s="222"/>
      <c r="F48" s="222"/>
      <c r="G48" s="222"/>
    </row>
    <row r="49" spans="2:7">
      <c r="B49" s="3" t="str">
        <f ca="1">+Balanço!B78</f>
        <v>Almada, 16 de Março de 2015</v>
      </c>
      <c r="E49" s="13"/>
      <c r="F49" s="15"/>
      <c r="G49" s="13"/>
    </row>
    <row r="50" spans="2:7">
      <c r="B50" s="3"/>
      <c r="E50" s="13"/>
      <c r="F50" s="15"/>
      <c r="G50" s="13"/>
    </row>
    <row r="51" spans="2:7" s="1" customFormat="1" ht="15" customHeight="1">
      <c r="B51" s="1" t="s">
        <v>48</v>
      </c>
      <c r="C51" s="221" t="s">
        <v>437</v>
      </c>
      <c r="D51" s="221"/>
      <c r="E51" s="221"/>
      <c r="F51" s="221"/>
      <c r="G51" s="221"/>
    </row>
  </sheetData>
  <mergeCells count="6">
    <mergeCell ref="C51:G51"/>
    <mergeCell ref="B7:G7"/>
    <mergeCell ref="B2:G2"/>
    <mergeCell ref="B4:G4"/>
    <mergeCell ref="B48:G48"/>
    <mergeCell ref="B5:G5"/>
  </mergeCells>
  <phoneticPr fontId="0" type="noConversion"/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863"/>
  <sheetViews>
    <sheetView showGridLines="0" topLeftCell="A10" zoomScaleNormal="100" zoomScaleSheetLayoutView="100" workbookViewId="0">
      <selection activeCell="C16" sqref="C16"/>
    </sheetView>
  </sheetViews>
  <sheetFormatPr defaultRowHeight="12.75"/>
  <cols>
    <col min="1" max="1" width="44.5703125" style="1" customWidth="1"/>
    <col min="2" max="2" width="1.85546875" style="1" customWidth="1"/>
    <col min="3" max="3" width="12.7109375" style="1" customWidth="1"/>
    <col min="4" max="4" width="1.85546875" style="1" customWidth="1"/>
    <col min="5" max="5" width="12.5703125" style="1" customWidth="1"/>
    <col min="6" max="6" width="2" style="1" customWidth="1"/>
    <col min="7" max="7" width="12.28515625" style="1" customWidth="1"/>
    <col min="8" max="8" width="1.5703125" style="1" customWidth="1"/>
    <col min="9" max="9" width="12.28515625" style="1" customWidth="1"/>
    <col min="10" max="10" width="2.140625" style="1" customWidth="1"/>
    <col min="11" max="11" width="12.28515625" style="1" customWidth="1"/>
    <col min="12" max="12" width="2.28515625" style="1" customWidth="1"/>
    <col min="13" max="13" width="9.140625" style="1"/>
    <col min="14" max="14" width="1.85546875" style="1" customWidth="1"/>
    <col min="15" max="15" width="32.140625" style="1" customWidth="1"/>
    <col min="16" max="16" width="2.140625" style="1" customWidth="1"/>
    <col min="17" max="17" width="11.7109375" style="1" customWidth="1"/>
    <col min="18" max="18" width="2.42578125" style="1" customWidth="1"/>
    <col min="19" max="19" width="10" style="1" customWidth="1"/>
    <col min="20" max="20" width="1.28515625" style="1" customWidth="1"/>
    <col min="21" max="21" width="15.5703125" style="1" customWidth="1"/>
    <col min="22" max="22" width="1.42578125" style="1" customWidth="1"/>
    <col min="23" max="23" width="10" style="1" customWidth="1"/>
    <col min="24" max="24" width="1.140625" style="1" customWidth="1"/>
    <col min="25" max="25" width="9.140625" style="1"/>
    <col min="26" max="26" width="2" style="1" customWidth="1"/>
    <col min="27" max="27" width="10.7109375" style="1" customWidth="1"/>
    <col min="28" max="28" width="1.5703125" style="1" customWidth="1"/>
    <col min="29" max="29" width="9.140625" style="1"/>
    <col min="30" max="30" width="1.28515625" style="1" customWidth="1"/>
    <col min="31" max="16384" width="9.140625" style="1"/>
  </cols>
  <sheetData>
    <row r="1" spans="1:5">
      <c r="A1" s="26" t="s">
        <v>362</v>
      </c>
    </row>
    <row r="2" spans="1:5">
      <c r="A2" s="46" t="s">
        <v>243</v>
      </c>
      <c r="B2" s="47"/>
    </row>
    <row r="3" spans="1:5">
      <c r="A3" s="48" t="s">
        <v>305</v>
      </c>
      <c r="C3" s="49">
        <v>40178</v>
      </c>
      <c r="D3" s="47"/>
      <c r="E3" s="49">
        <v>39814</v>
      </c>
    </row>
    <row r="5" spans="1:5">
      <c r="A5" s="26" t="s">
        <v>306</v>
      </c>
      <c r="C5" s="50" t="e">
        <f>+#REF!</f>
        <v>#REF!</v>
      </c>
      <c r="E5" s="50" t="e">
        <f>+#REF!</f>
        <v>#REF!</v>
      </c>
    </row>
    <row r="7" spans="1:5">
      <c r="A7" s="1" t="s">
        <v>307</v>
      </c>
      <c r="C7" s="50">
        <v>0</v>
      </c>
      <c r="E7" s="50">
        <v>0</v>
      </c>
    </row>
    <row r="8" spans="1:5">
      <c r="A8" s="1" t="s">
        <v>308</v>
      </c>
      <c r="C8" s="50">
        <v>0</v>
      </c>
      <c r="E8" s="50">
        <v>0</v>
      </c>
    </row>
    <row r="9" spans="1:5">
      <c r="A9" s="1" t="s">
        <v>309</v>
      </c>
      <c r="C9" s="50">
        <v>0</v>
      </c>
      <c r="E9" s="50">
        <v>0</v>
      </c>
    </row>
    <row r="10" spans="1:5">
      <c r="A10" s="1" t="s">
        <v>310</v>
      </c>
      <c r="C10" s="50">
        <v>0</v>
      </c>
      <c r="E10" s="50">
        <v>0</v>
      </c>
    </row>
    <row r="12" spans="1:5" ht="13.5" thickBot="1">
      <c r="A12" s="1" t="s">
        <v>311</v>
      </c>
      <c r="C12" s="51" t="e">
        <f>+SUM(C5:C11)</f>
        <v>#REF!</v>
      </c>
      <c r="E12" s="51" t="e">
        <f>+SUM(E5:E11)</f>
        <v>#REF!</v>
      </c>
    </row>
    <row r="13" spans="1:5" ht="13.5" thickTop="1"/>
    <row r="14" spans="1:5">
      <c r="A14" s="26" t="s">
        <v>314</v>
      </c>
    </row>
    <row r="16" spans="1:5">
      <c r="A16" s="1" t="s">
        <v>312</v>
      </c>
      <c r="C16" s="50">
        <f ca="1">+Balanço!G50</f>
        <v>-4987.8999999999987</v>
      </c>
    </row>
    <row r="18" spans="1:3">
      <c r="A18" s="1" t="s">
        <v>307</v>
      </c>
      <c r="C18" s="50">
        <v>0</v>
      </c>
    </row>
    <row r="19" spans="1:3">
      <c r="A19" s="1" t="s">
        <v>308</v>
      </c>
      <c r="C19" s="50">
        <v>0</v>
      </c>
    </row>
    <row r="20" spans="1:3">
      <c r="A20" s="1" t="s">
        <v>309</v>
      </c>
      <c r="C20" s="50">
        <v>0</v>
      </c>
    </row>
    <row r="21" spans="1:3">
      <c r="A21" s="1" t="s">
        <v>310</v>
      </c>
      <c r="C21" s="50">
        <v>0</v>
      </c>
    </row>
    <row r="22" spans="1:3" ht="13.5" thickBot="1">
      <c r="A22" s="1" t="s">
        <v>313</v>
      </c>
      <c r="C22" s="51">
        <f>+SUM(C14:C20)</f>
        <v>-4987.8999999999987</v>
      </c>
    </row>
    <row r="23" spans="1:3" ht="13.5" thickTop="1"/>
    <row r="28" spans="1:3" ht="25.5">
      <c r="A28" s="52"/>
      <c r="B28" s="52"/>
      <c r="C28" s="53" t="s">
        <v>164</v>
      </c>
    </row>
    <row r="30" spans="1:3">
      <c r="A30" s="54" t="s">
        <v>97</v>
      </c>
      <c r="C30" s="55" t="s">
        <v>161</v>
      </c>
    </row>
    <row r="31" spans="1:3">
      <c r="A31" s="54" t="s">
        <v>98</v>
      </c>
      <c r="C31" s="55" t="s">
        <v>162</v>
      </c>
    </row>
    <row r="32" spans="1:3">
      <c r="A32" s="54" t="s">
        <v>99</v>
      </c>
      <c r="C32" s="55" t="s">
        <v>163</v>
      </c>
    </row>
    <row r="33" spans="1:13">
      <c r="A33" s="54" t="s">
        <v>96</v>
      </c>
      <c r="C33" s="55" t="s">
        <v>163</v>
      </c>
    </row>
    <row r="34" spans="1:13">
      <c r="A34" s="54" t="s">
        <v>100</v>
      </c>
      <c r="C34" s="55" t="s">
        <v>159</v>
      </c>
    </row>
    <row r="35" spans="1:13">
      <c r="A35" s="54" t="s">
        <v>101</v>
      </c>
      <c r="C35" s="55" t="s">
        <v>160</v>
      </c>
    </row>
    <row r="36" spans="1:13">
      <c r="A36" s="52"/>
      <c r="B36" s="52"/>
      <c r="C36" s="52"/>
    </row>
    <row r="38" spans="1:13" hidden="1">
      <c r="A38" s="26" t="s">
        <v>363</v>
      </c>
    </row>
    <row r="39" spans="1:13" hidden="1"/>
    <row r="40" spans="1:13" ht="21" hidden="1" customHeight="1">
      <c r="A40" s="47"/>
      <c r="B40" s="47"/>
      <c r="C40" s="226" t="str">
        <f ca="1">+"31 de Dezembro de "&amp;Indice!C6</f>
        <v>31 de Dezembro de 2013</v>
      </c>
      <c r="D40" s="226"/>
      <c r="E40" s="226"/>
      <c r="F40" s="226"/>
      <c r="G40" s="226"/>
      <c r="H40" s="226"/>
      <c r="I40" s="226"/>
      <c r="J40" s="226"/>
      <c r="K40" s="226"/>
      <c r="L40" s="226"/>
      <c r="M40" s="226"/>
    </row>
    <row r="41" spans="1:13" ht="35.25" hidden="1" customHeight="1">
      <c r="A41" s="56"/>
      <c r="B41" s="56"/>
      <c r="C41" s="53" t="str">
        <f ca="1">+"Saldo em
01-Jan-"&amp;RIGHT(Indice!C6,2)</f>
        <v>Saldo em
01-Jan-13</v>
      </c>
      <c r="D41" s="57"/>
      <c r="E41" s="53" t="s">
        <v>87</v>
      </c>
      <c r="F41" s="58"/>
      <c r="G41" s="59" t="s">
        <v>83</v>
      </c>
      <c r="H41" s="57"/>
      <c r="I41" s="60" t="s">
        <v>88</v>
      </c>
      <c r="J41" s="61"/>
      <c r="K41" s="60" t="s">
        <v>113</v>
      </c>
      <c r="L41" s="62"/>
      <c r="M41" s="53" t="str">
        <f ca="1">+"Saldo em
31-Dez-"&amp;RIGHT(Indice!C6,2)</f>
        <v>Saldo em
31-Dez-13</v>
      </c>
    </row>
    <row r="42" spans="1:13" hidden="1">
      <c r="A42" s="56"/>
      <c r="B42" s="56"/>
      <c r="C42" s="46"/>
      <c r="D42" s="57"/>
      <c r="E42" s="46"/>
      <c r="F42" s="58"/>
      <c r="G42" s="63"/>
      <c r="H42" s="57"/>
      <c r="I42" s="61"/>
      <c r="J42" s="61"/>
      <c r="K42" s="46"/>
      <c r="L42" s="62"/>
      <c r="M42" s="46"/>
    </row>
    <row r="43" spans="1:13" hidden="1">
      <c r="A43" s="64" t="s">
        <v>102</v>
      </c>
      <c r="B43" s="64"/>
      <c r="C43" s="65"/>
      <c r="D43" s="65"/>
      <c r="E43" s="65"/>
      <c r="F43" s="65"/>
      <c r="G43" s="50"/>
      <c r="H43" s="66"/>
      <c r="I43" s="67"/>
      <c r="J43" s="66"/>
      <c r="K43" s="62"/>
      <c r="L43" s="62"/>
      <c r="M43" s="62"/>
    </row>
    <row r="44" spans="1:13" hidden="1">
      <c r="A44" s="54" t="s">
        <v>97</v>
      </c>
      <c r="B44" s="54"/>
      <c r="C44" s="50">
        <v>0</v>
      </c>
      <c r="D44" s="47"/>
      <c r="E44" s="50">
        <v>0</v>
      </c>
      <c r="F44" s="47"/>
      <c r="G44" s="50">
        <v>0</v>
      </c>
      <c r="H44" s="47"/>
      <c r="I44" s="50">
        <v>0</v>
      </c>
      <c r="J44" s="50"/>
      <c r="K44" s="50">
        <v>0</v>
      </c>
      <c r="L44" s="62"/>
      <c r="M44" s="50">
        <f>+SUM(C44:K44)</f>
        <v>0</v>
      </c>
    </row>
    <row r="45" spans="1:13" hidden="1">
      <c r="A45" s="54" t="s">
        <v>98</v>
      </c>
      <c r="B45" s="54"/>
      <c r="C45" s="50">
        <v>0</v>
      </c>
      <c r="D45" s="47"/>
      <c r="E45" s="50">
        <v>0</v>
      </c>
      <c r="F45" s="47"/>
      <c r="G45" s="50">
        <v>0</v>
      </c>
      <c r="H45" s="47"/>
      <c r="I45" s="50">
        <v>0</v>
      </c>
      <c r="J45" s="50"/>
      <c r="K45" s="50">
        <v>0</v>
      </c>
      <c r="L45" s="62"/>
      <c r="M45" s="50">
        <f t="shared" ref="M45:M50" si="0">+SUM(C45:K45)</f>
        <v>0</v>
      </c>
    </row>
    <row r="46" spans="1:13" hidden="1">
      <c r="A46" s="54" t="s">
        <v>99</v>
      </c>
      <c r="B46" s="54"/>
      <c r="C46" s="50">
        <v>10365</v>
      </c>
      <c r="D46" s="47"/>
      <c r="E46" s="50">
        <v>0</v>
      </c>
      <c r="F46" s="47"/>
      <c r="G46" s="50">
        <v>0</v>
      </c>
      <c r="H46" s="47"/>
      <c r="I46" s="50">
        <v>0</v>
      </c>
      <c r="J46" s="50"/>
      <c r="K46" s="50">
        <v>0</v>
      </c>
      <c r="L46" s="62"/>
      <c r="M46" s="50">
        <f t="shared" si="0"/>
        <v>10365</v>
      </c>
    </row>
    <row r="47" spans="1:13" hidden="1">
      <c r="A47" s="54" t="s">
        <v>321</v>
      </c>
      <c r="B47" s="54"/>
      <c r="C47" s="50">
        <v>0</v>
      </c>
      <c r="D47" s="47"/>
      <c r="E47" s="50">
        <v>0</v>
      </c>
      <c r="F47" s="47"/>
      <c r="G47" s="50">
        <v>0</v>
      </c>
      <c r="H47" s="47"/>
      <c r="I47" s="50">
        <v>0</v>
      </c>
      <c r="J47" s="50"/>
      <c r="K47" s="50">
        <v>0</v>
      </c>
      <c r="L47" s="62"/>
      <c r="M47" s="50">
        <f t="shared" si="0"/>
        <v>0</v>
      </c>
    </row>
    <row r="48" spans="1:13" hidden="1">
      <c r="A48" s="54" t="s">
        <v>100</v>
      </c>
      <c r="B48" s="54"/>
      <c r="C48" s="50">
        <v>248.9</v>
      </c>
      <c r="D48" s="47"/>
      <c r="E48" s="50">
        <v>0</v>
      </c>
      <c r="F48" s="47"/>
      <c r="G48" s="50">
        <v>0</v>
      </c>
      <c r="H48" s="47"/>
      <c r="I48" s="50">
        <v>0</v>
      </c>
      <c r="J48" s="50"/>
      <c r="K48" s="50">
        <v>0</v>
      </c>
      <c r="L48" s="62"/>
      <c r="M48" s="50">
        <f t="shared" si="0"/>
        <v>248.9</v>
      </c>
    </row>
    <row r="49" spans="1:13" hidden="1">
      <c r="A49" s="54" t="s">
        <v>101</v>
      </c>
      <c r="B49" s="54"/>
      <c r="C49" s="50">
        <v>0</v>
      </c>
      <c r="D49" s="47"/>
      <c r="E49" s="50">
        <v>0</v>
      </c>
      <c r="F49" s="47"/>
      <c r="G49" s="50">
        <v>0</v>
      </c>
      <c r="H49" s="47"/>
      <c r="I49" s="50">
        <v>0</v>
      </c>
      <c r="J49" s="50"/>
      <c r="K49" s="50">
        <v>0</v>
      </c>
      <c r="L49" s="62"/>
      <c r="M49" s="50">
        <f t="shared" si="0"/>
        <v>0</v>
      </c>
    </row>
    <row r="50" spans="1:13" hidden="1">
      <c r="A50" s="54" t="s">
        <v>322</v>
      </c>
      <c r="B50" s="54"/>
      <c r="C50" s="50">
        <v>0</v>
      </c>
      <c r="D50" s="47"/>
      <c r="E50" s="50">
        <v>0</v>
      </c>
      <c r="F50" s="47"/>
      <c r="G50" s="50">
        <v>0</v>
      </c>
      <c r="H50" s="50"/>
      <c r="I50" s="50">
        <v>0</v>
      </c>
      <c r="J50" s="50"/>
      <c r="K50" s="50">
        <v>0</v>
      </c>
      <c r="L50" s="62"/>
      <c r="M50" s="50">
        <f t="shared" si="0"/>
        <v>0</v>
      </c>
    </row>
    <row r="51" spans="1:13" ht="13.5" hidden="1" thickBot="1">
      <c r="A51" s="56"/>
      <c r="B51" s="56"/>
      <c r="C51" s="51">
        <f>SUM(C44:C50)</f>
        <v>10613.9</v>
      </c>
      <c r="D51" s="47"/>
      <c r="E51" s="51">
        <f>SUM(E44:E50)</f>
        <v>0</v>
      </c>
      <c r="F51" s="47"/>
      <c r="G51" s="51">
        <f>SUM(G44:G50)</f>
        <v>0</v>
      </c>
      <c r="H51" s="50"/>
      <c r="I51" s="51">
        <f>SUM(I44:I50)</f>
        <v>0</v>
      </c>
      <c r="J51" s="50"/>
      <c r="K51" s="51">
        <f>SUM(K44:K50)</f>
        <v>0</v>
      </c>
      <c r="L51" s="62"/>
      <c r="M51" s="51">
        <f>SUM(M44:M50)</f>
        <v>10613.9</v>
      </c>
    </row>
    <row r="52" spans="1:13" ht="13.5" hidden="1" thickTop="1">
      <c r="A52" s="56"/>
      <c r="B52" s="56"/>
      <c r="C52" s="50"/>
      <c r="D52" s="47"/>
      <c r="E52" s="50"/>
      <c r="F52" s="47"/>
      <c r="G52" s="50"/>
      <c r="H52" s="50"/>
      <c r="I52" s="50"/>
      <c r="J52" s="50"/>
      <c r="K52" s="50"/>
      <c r="L52" s="62"/>
      <c r="M52" s="50"/>
    </row>
    <row r="53" spans="1:13" hidden="1">
      <c r="A53" s="64" t="s">
        <v>103</v>
      </c>
      <c r="B53" s="64"/>
      <c r="C53" s="50"/>
      <c r="D53" s="47"/>
      <c r="E53" s="50"/>
      <c r="F53" s="47"/>
      <c r="G53" s="50"/>
      <c r="H53" s="50"/>
      <c r="I53" s="50"/>
      <c r="J53" s="50"/>
      <c r="K53" s="50"/>
      <c r="L53" s="62"/>
      <c r="M53" s="50"/>
    </row>
    <row r="54" spans="1:13" hidden="1">
      <c r="A54" s="54" t="s">
        <v>97</v>
      </c>
      <c r="B54" s="54"/>
      <c r="C54" s="50">
        <v>0</v>
      </c>
      <c r="D54" s="47"/>
      <c r="E54" s="50">
        <v>0</v>
      </c>
      <c r="F54" s="47"/>
      <c r="G54" s="50">
        <v>0</v>
      </c>
      <c r="H54" s="47"/>
      <c r="I54" s="50">
        <v>0</v>
      </c>
      <c r="J54" s="50"/>
      <c r="K54" s="50">
        <v>0</v>
      </c>
      <c r="L54" s="62"/>
      <c r="M54" s="50">
        <f t="shared" ref="M54:M59" si="1">+SUM(C54:K54)</f>
        <v>0</v>
      </c>
    </row>
    <row r="55" spans="1:13" hidden="1">
      <c r="A55" s="54" t="s">
        <v>98</v>
      </c>
      <c r="B55" s="54"/>
      <c r="C55" s="50">
        <v>0</v>
      </c>
      <c r="D55" s="47"/>
      <c r="E55" s="50">
        <v>0</v>
      </c>
      <c r="F55" s="47"/>
      <c r="G55" s="50">
        <v>0</v>
      </c>
      <c r="H55" s="47"/>
      <c r="I55" s="50">
        <v>0</v>
      </c>
      <c r="J55" s="50"/>
      <c r="K55" s="50">
        <v>0</v>
      </c>
      <c r="L55" s="62"/>
      <c r="M55" s="50">
        <f t="shared" si="1"/>
        <v>0</v>
      </c>
    </row>
    <row r="56" spans="1:13" hidden="1">
      <c r="A56" s="54" t="s">
        <v>99</v>
      </c>
      <c r="B56" s="54"/>
      <c r="C56" s="50">
        <v>5182.5</v>
      </c>
      <c r="D56" s="47"/>
      <c r="E56" s="50">
        <v>2591.25</v>
      </c>
      <c r="F56" s="47"/>
      <c r="G56" s="50">
        <v>0</v>
      </c>
      <c r="H56" s="47"/>
      <c r="I56" s="50">
        <v>0</v>
      </c>
      <c r="J56" s="50"/>
      <c r="K56" s="50">
        <v>0</v>
      </c>
      <c r="L56" s="62"/>
      <c r="M56" s="50">
        <f t="shared" si="1"/>
        <v>7773.75</v>
      </c>
    </row>
    <row r="57" spans="1:13" hidden="1">
      <c r="A57" s="54" t="s">
        <v>321</v>
      </c>
      <c r="B57" s="54"/>
      <c r="C57" s="50">
        <v>0</v>
      </c>
      <c r="D57" s="47"/>
      <c r="E57" s="50">
        <v>0</v>
      </c>
      <c r="F57" s="47"/>
      <c r="G57" s="50">
        <v>0</v>
      </c>
      <c r="H57" s="47"/>
      <c r="I57" s="50">
        <v>0</v>
      </c>
      <c r="J57" s="50"/>
      <c r="K57" s="50">
        <v>0</v>
      </c>
      <c r="L57" s="62"/>
      <c r="M57" s="50">
        <f t="shared" si="1"/>
        <v>0</v>
      </c>
    </row>
    <row r="58" spans="1:13" hidden="1">
      <c r="A58" s="54" t="s">
        <v>100</v>
      </c>
      <c r="B58" s="54"/>
      <c r="C58" s="50">
        <v>248.9</v>
      </c>
      <c r="D58" s="47"/>
      <c r="E58" s="50">
        <v>0</v>
      </c>
      <c r="F58" s="47"/>
      <c r="G58" s="50">
        <v>0</v>
      </c>
      <c r="H58" s="47"/>
      <c r="I58" s="50">
        <v>0</v>
      </c>
      <c r="J58" s="50"/>
      <c r="K58" s="50">
        <v>0</v>
      </c>
      <c r="L58" s="62"/>
      <c r="M58" s="50">
        <f t="shared" si="1"/>
        <v>248.9</v>
      </c>
    </row>
    <row r="59" spans="1:13" hidden="1">
      <c r="A59" s="54" t="s">
        <v>101</v>
      </c>
      <c r="B59" s="54"/>
      <c r="C59" s="50">
        <v>0</v>
      </c>
      <c r="D59" s="47"/>
      <c r="E59" s="50">
        <v>0</v>
      </c>
      <c r="F59" s="47"/>
      <c r="G59" s="50">
        <v>0</v>
      </c>
      <c r="H59" s="47"/>
      <c r="I59" s="50">
        <v>0</v>
      </c>
      <c r="J59" s="50"/>
      <c r="K59" s="50">
        <v>0</v>
      </c>
      <c r="L59" s="62"/>
      <c r="M59" s="50">
        <f t="shared" si="1"/>
        <v>0</v>
      </c>
    </row>
    <row r="60" spans="1:13" ht="13.5" hidden="1" thickBot="1">
      <c r="A60" s="56"/>
      <c r="B60" s="56"/>
      <c r="C60" s="51">
        <f>SUM(C53:C59)</f>
        <v>5431.4</v>
      </c>
      <c r="D60" s="47"/>
      <c r="E60" s="51">
        <f>SUM(E53:E59)</f>
        <v>2591.25</v>
      </c>
      <c r="F60" s="47"/>
      <c r="G60" s="51">
        <f>SUM(G53:G59)</f>
        <v>0</v>
      </c>
      <c r="H60" s="50"/>
      <c r="I60" s="51">
        <f>SUM(I53:I59)</f>
        <v>0</v>
      </c>
      <c r="J60" s="50"/>
      <c r="K60" s="51">
        <f>SUM(K53:K59)</f>
        <v>0</v>
      </c>
      <c r="L60" s="62"/>
      <c r="M60" s="51">
        <f>SUM(M53:M59)</f>
        <v>8022.65</v>
      </c>
    </row>
    <row r="61" spans="1:13" ht="13.5" hidden="1" thickTop="1"/>
    <row r="62" spans="1:13" hidden="1"/>
    <row r="63" spans="1:13" hidden="1">
      <c r="A63" s="58"/>
      <c r="B63" s="58"/>
      <c r="C63" s="66"/>
      <c r="D63" s="58"/>
      <c r="E63" s="66"/>
      <c r="F63" s="58"/>
      <c r="G63" s="66"/>
      <c r="H63" s="66"/>
      <c r="I63" s="66"/>
      <c r="J63" s="66"/>
      <c r="K63" s="66"/>
      <c r="L63" s="62"/>
      <c r="M63" s="68"/>
    </row>
    <row r="64" spans="1:13" hidden="1">
      <c r="A64" s="56"/>
      <c r="B64" s="56"/>
      <c r="C64" s="47"/>
      <c r="D64" s="47"/>
      <c r="E64" s="47"/>
      <c r="F64" s="47"/>
      <c r="G64" s="67"/>
      <c r="H64" s="66"/>
      <c r="I64" s="67"/>
      <c r="J64" s="66"/>
      <c r="K64" s="62"/>
      <c r="L64" s="62"/>
      <c r="M64" s="68"/>
    </row>
    <row r="65" spans="1:13" ht="22.5" hidden="1" customHeight="1">
      <c r="A65" s="47"/>
      <c r="B65" s="47"/>
      <c r="C65" s="226" t="str">
        <f ca="1">+"31 de Dezembro de "&amp;Indice!C5</f>
        <v>31 de Dezembro de 2014</v>
      </c>
      <c r="D65" s="226"/>
      <c r="E65" s="226"/>
      <c r="F65" s="226"/>
      <c r="G65" s="226"/>
      <c r="H65" s="226"/>
      <c r="I65" s="226"/>
      <c r="J65" s="226"/>
      <c r="K65" s="226"/>
      <c r="L65" s="226"/>
      <c r="M65" s="226"/>
    </row>
    <row r="66" spans="1:13" ht="25.5" hidden="1">
      <c r="A66" s="56"/>
      <c r="B66" s="56"/>
      <c r="C66" s="53" t="str">
        <f ca="1">+"Saldo em
01-Jan-"&amp;RIGHT(Indice!C5,2)</f>
        <v>Saldo em
01-Jan-14</v>
      </c>
      <c r="D66" s="57"/>
      <c r="E66" s="53" t="s">
        <v>87</v>
      </c>
      <c r="F66" s="58"/>
      <c r="G66" s="59" t="s">
        <v>83</v>
      </c>
      <c r="H66" s="57"/>
      <c r="I66" s="60" t="s">
        <v>88</v>
      </c>
      <c r="J66" s="61"/>
      <c r="K66" s="60" t="s">
        <v>113</v>
      </c>
      <c r="L66" s="62"/>
      <c r="M66" s="53" t="str">
        <f ca="1">+"Saldo em
31-Dez-"&amp;RIGHT(Indice!C5,2)</f>
        <v>Saldo em
31-Dez-14</v>
      </c>
    </row>
    <row r="67" spans="1:13" hidden="1">
      <c r="A67" s="56"/>
      <c r="B67" s="56"/>
      <c r="C67" s="46"/>
      <c r="D67" s="57"/>
      <c r="E67" s="46"/>
      <c r="F67" s="58"/>
      <c r="G67" s="63"/>
      <c r="H67" s="57"/>
      <c r="I67" s="61"/>
      <c r="J67" s="61"/>
      <c r="K67" s="46"/>
      <c r="L67" s="62"/>
      <c r="M67" s="46"/>
    </row>
    <row r="68" spans="1:13" hidden="1">
      <c r="A68" s="64" t="s">
        <v>102</v>
      </c>
      <c r="B68" s="64"/>
      <c r="C68" s="65"/>
      <c r="D68" s="65"/>
      <c r="E68" s="65"/>
      <c r="F68" s="65"/>
      <c r="G68" s="67"/>
      <c r="H68" s="66"/>
      <c r="I68" s="67"/>
      <c r="J68" s="66"/>
      <c r="K68" s="62"/>
      <c r="L68" s="62"/>
      <c r="M68" s="62"/>
    </row>
    <row r="69" spans="1:13" hidden="1">
      <c r="A69" s="54" t="s">
        <v>97</v>
      </c>
      <c r="B69" s="54"/>
      <c r="C69" s="50">
        <f>+M44</f>
        <v>0</v>
      </c>
      <c r="D69" s="47"/>
      <c r="E69" s="50">
        <v>0</v>
      </c>
      <c r="F69" s="47"/>
      <c r="G69" s="50">
        <v>0</v>
      </c>
      <c r="H69" s="47"/>
      <c r="I69" s="50">
        <v>0</v>
      </c>
      <c r="J69" s="50"/>
      <c r="K69" s="50">
        <v>0</v>
      </c>
      <c r="L69" s="62"/>
      <c r="M69" s="50">
        <f>+SUM(C69:K69)</f>
        <v>0</v>
      </c>
    </row>
    <row r="70" spans="1:13" hidden="1">
      <c r="A70" s="54" t="s">
        <v>98</v>
      </c>
      <c r="B70" s="54"/>
      <c r="C70" s="50">
        <f t="shared" ref="C70:C75" si="2">+M45</f>
        <v>0</v>
      </c>
      <c r="D70" s="47"/>
      <c r="E70" s="50">
        <v>0</v>
      </c>
      <c r="F70" s="47"/>
      <c r="G70" s="50">
        <v>0</v>
      </c>
      <c r="H70" s="47"/>
      <c r="I70" s="50">
        <v>0</v>
      </c>
      <c r="J70" s="50"/>
      <c r="K70" s="50">
        <v>0</v>
      </c>
      <c r="L70" s="62"/>
      <c r="M70" s="50">
        <f t="shared" ref="M70:M75" si="3">+SUM(C70:K70)</f>
        <v>0</v>
      </c>
    </row>
    <row r="71" spans="1:13" hidden="1">
      <c r="A71" s="54" t="s">
        <v>99</v>
      </c>
      <c r="B71" s="54"/>
      <c r="C71" s="50">
        <f t="shared" si="2"/>
        <v>10365</v>
      </c>
      <c r="D71" s="47"/>
      <c r="E71" s="50">
        <v>0</v>
      </c>
      <c r="F71" s="47"/>
      <c r="G71" s="50">
        <v>0</v>
      </c>
      <c r="H71" s="47"/>
      <c r="I71" s="50">
        <v>0</v>
      </c>
      <c r="J71" s="50"/>
      <c r="K71" s="50">
        <v>0</v>
      </c>
      <c r="L71" s="62"/>
      <c r="M71" s="50">
        <f t="shared" si="3"/>
        <v>10365</v>
      </c>
    </row>
    <row r="72" spans="1:13" hidden="1">
      <c r="A72" s="54" t="s">
        <v>321</v>
      </c>
      <c r="B72" s="54"/>
      <c r="C72" s="50">
        <f t="shared" si="2"/>
        <v>0</v>
      </c>
      <c r="D72" s="47"/>
      <c r="E72" s="50">
        <v>0</v>
      </c>
      <c r="F72" s="47"/>
      <c r="G72" s="50">
        <v>0</v>
      </c>
      <c r="H72" s="47"/>
      <c r="I72" s="50">
        <v>0</v>
      </c>
      <c r="J72" s="50"/>
      <c r="K72" s="50">
        <v>0</v>
      </c>
      <c r="L72" s="62"/>
      <c r="M72" s="50">
        <f t="shared" si="3"/>
        <v>0</v>
      </c>
    </row>
    <row r="73" spans="1:13" hidden="1">
      <c r="A73" s="54" t="s">
        <v>100</v>
      </c>
      <c r="B73" s="54"/>
      <c r="C73" s="50">
        <f t="shared" si="2"/>
        <v>248.9</v>
      </c>
      <c r="D73" s="47"/>
      <c r="E73" s="50">
        <v>0</v>
      </c>
      <c r="F73" s="47"/>
      <c r="G73" s="50">
        <v>0</v>
      </c>
      <c r="H73" s="47"/>
      <c r="I73" s="50">
        <v>0</v>
      </c>
      <c r="J73" s="50"/>
      <c r="K73" s="50">
        <v>0</v>
      </c>
      <c r="L73" s="62"/>
      <c r="M73" s="50">
        <f t="shared" si="3"/>
        <v>248.9</v>
      </c>
    </row>
    <row r="74" spans="1:13" hidden="1">
      <c r="A74" s="54" t="s">
        <v>101</v>
      </c>
      <c r="B74" s="54"/>
      <c r="C74" s="50">
        <f t="shared" si="2"/>
        <v>0</v>
      </c>
      <c r="D74" s="47"/>
      <c r="E74" s="50">
        <v>0</v>
      </c>
      <c r="F74" s="47"/>
      <c r="G74" s="50">
        <v>0</v>
      </c>
      <c r="H74" s="47"/>
      <c r="I74" s="50">
        <v>0</v>
      </c>
      <c r="J74" s="50"/>
      <c r="K74" s="50">
        <v>0</v>
      </c>
      <c r="L74" s="62"/>
      <c r="M74" s="50">
        <f t="shared" si="3"/>
        <v>0</v>
      </c>
    </row>
    <row r="75" spans="1:13" hidden="1">
      <c r="A75" s="54" t="s">
        <v>322</v>
      </c>
      <c r="B75" s="54"/>
      <c r="C75" s="50">
        <f t="shared" si="2"/>
        <v>0</v>
      </c>
      <c r="D75" s="47"/>
      <c r="E75" s="50">
        <v>0</v>
      </c>
      <c r="F75" s="47"/>
      <c r="G75" s="50">
        <v>0</v>
      </c>
      <c r="H75" s="50"/>
      <c r="I75" s="50">
        <v>0</v>
      </c>
      <c r="J75" s="50"/>
      <c r="K75" s="50">
        <v>0</v>
      </c>
      <c r="L75" s="62"/>
      <c r="M75" s="50">
        <f t="shared" si="3"/>
        <v>0</v>
      </c>
    </row>
    <row r="76" spans="1:13" ht="13.5" hidden="1" thickBot="1">
      <c r="A76" s="56"/>
      <c r="B76" s="56"/>
      <c r="C76" s="51">
        <f>SUM(C69:C75)</f>
        <v>10613.9</v>
      </c>
      <c r="D76" s="47"/>
      <c r="E76" s="51">
        <f>SUM(E69:E75)</f>
        <v>0</v>
      </c>
      <c r="F76" s="47"/>
      <c r="G76" s="51">
        <f>SUM(G69:G75)</f>
        <v>0</v>
      </c>
      <c r="H76" s="50"/>
      <c r="I76" s="51">
        <f>SUM(I69:I75)</f>
        <v>0</v>
      </c>
      <c r="J76" s="50"/>
      <c r="K76" s="51">
        <f>SUM(K69:K75)</f>
        <v>0</v>
      </c>
      <c r="L76" s="62"/>
      <c r="M76" s="51">
        <f>SUM(M69:M75)</f>
        <v>10613.9</v>
      </c>
    </row>
    <row r="77" spans="1:13" ht="13.5" hidden="1" thickTop="1">
      <c r="A77" s="56"/>
      <c r="B77" s="56"/>
      <c r="C77" s="50"/>
      <c r="D77" s="47"/>
      <c r="E77" s="50"/>
      <c r="F77" s="47"/>
      <c r="G77" s="50"/>
      <c r="H77" s="50"/>
      <c r="I77" s="50"/>
      <c r="J77" s="50"/>
      <c r="K77" s="50"/>
      <c r="L77" s="62"/>
      <c r="M77" s="50"/>
    </row>
    <row r="78" spans="1:13" hidden="1">
      <c r="A78" s="64" t="s">
        <v>103</v>
      </c>
      <c r="B78" s="64"/>
      <c r="C78" s="50"/>
      <c r="D78" s="47"/>
      <c r="E78" s="50"/>
      <c r="F78" s="47"/>
      <c r="G78" s="50"/>
      <c r="H78" s="50"/>
      <c r="I78" s="50"/>
      <c r="J78" s="50"/>
      <c r="K78" s="50"/>
      <c r="L78" s="62"/>
      <c r="M78" s="50"/>
    </row>
    <row r="79" spans="1:13" hidden="1">
      <c r="A79" s="54" t="s">
        <v>97</v>
      </c>
      <c r="B79" s="54"/>
      <c r="C79" s="50">
        <f t="shared" ref="C79:C84" si="4">+M54</f>
        <v>0</v>
      </c>
      <c r="D79" s="47"/>
      <c r="E79" s="50">
        <v>0</v>
      </c>
      <c r="F79" s="47"/>
      <c r="G79" s="50">
        <v>0</v>
      </c>
      <c r="H79" s="47"/>
      <c r="I79" s="50">
        <v>0</v>
      </c>
      <c r="J79" s="50"/>
      <c r="K79" s="50">
        <v>0</v>
      </c>
      <c r="L79" s="62"/>
      <c r="M79" s="50">
        <f t="shared" ref="M79:M84" si="5">+SUM(C79:K79)</f>
        <v>0</v>
      </c>
    </row>
    <row r="80" spans="1:13" hidden="1">
      <c r="A80" s="54" t="s">
        <v>98</v>
      </c>
      <c r="B80" s="54"/>
      <c r="C80" s="50">
        <f t="shared" si="4"/>
        <v>0</v>
      </c>
      <c r="D80" s="47"/>
      <c r="E80" s="50">
        <v>0</v>
      </c>
      <c r="F80" s="47"/>
      <c r="G80" s="50">
        <v>0</v>
      </c>
      <c r="H80" s="47"/>
      <c r="I80" s="50">
        <v>0</v>
      </c>
      <c r="J80" s="50"/>
      <c r="K80" s="50">
        <v>0</v>
      </c>
      <c r="L80" s="62"/>
      <c r="M80" s="50">
        <f t="shared" si="5"/>
        <v>0</v>
      </c>
    </row>
    <row r="81" spans="1:13" hidden="1">
      <c r="A81" s="54" t="s">
        <v>99</v>
      </c>
      <c r="B81" s="54"/>
      <c r="C81" s="50">
        <f t="shared" si="4"/>
        <v>7773.75</v>
      </c>
      <c r="D81" s="47"/>
      <c r="E81" s="50">
        <v>2591.25</v>
      </c>
      <c r="F81" s="47"/>
      <c r="G81" s="50">
        <v>0</v>
      </c>
      <c r="H81" s="47"/>
      <c r="I81" s="50">
        <v>0</v>
      </c>
      <c r="J81" s="50"/>
      <c r="K81" s="50">
        <v>0</v>
      </c>
      <c r="L81" s="62"/>
      <c r="M81" s="50">
        <f t="shared" si="5"/>
        <v>10365</v>
      </c>
    </row>
    <row r="82" spans="1:13" hidden="1">
      <c r="A82" s="54" t="s">
        <v>321</v>
      </c>
      <c r="B82" s="54"/>
      <c r="C82" s="50">
        <f t="shared" si="4"/>
        <v>0</v>
      </c>
      <c r="D82" s="47"/>
      <c r="E82" s="50">
        <v>0</v>
      </c>
      <c r="F82" s="47"/>
      <c r="G82" s="50">
        <v>0</v>
      </c>
      <c r="H82" s="47"/>
      <c r="I82" s="50">
        <v>0</v>
      </c>
      <c r="J82" s="50"/>
      <c r="K82" s="50">
        <v>0</v>
      </c>
      <c r="L82" s="62"/>
      <c r="M82" s="50">
        <f t="shared" si="5"/>
        <v>0</v>
      </c>
    </row>
    <row r="83" spans="1:13" hidden="1">
      <c r="A83" s="54" t="s">
        <v>100</v>
      </c>
      <c r="B83" s="54"/>
      <c r="C83" s="50">
        <f t="shared" si="4"/>
        <v>248.9</v>
      </c>
      <c r="D83" s="47"/>
      <c r="E83" s="50">
        <v>0</v>
      </c>
      <c r="F83" s="47"/>
      <c r="G83" s="50">
        <v>0</v>
      </c>
      <c r="H83" s="47"/>
      <c r="I83" s="50">
        <v>0</v>
      </c>
      <c r="J83" s="50"/>
      <c r="K83" s="50">
        <v>0</v>
      </c>
      <c r="L83" s="62"/>
      <c r="M83" s="50">
        <f t="shared" si="5"/>
        <v>248.9</v>
      </c>
    </row>
    <row r="84" spans="1:13" hidden="1">
      <c r="A84" s="54" t="s">
        <v>101</v>
      </c>
      <c r="B84" s="54"/>
      <c r="C84" s="50">
        <f t="shared" si="4"/>
        <v>0</v>
      </c>
      <c r="D84" s="47"/>
      <c r="E84" s="50">
        <v>0</v>
      </c>
      <c r="F84" s="47"/>
      <c r="G84" s="50">
        <v>0</v>
      </c>
      <c r="H84" s="47"/>
      <c r="I84" s="50">
        <v>0</v>
      </c>
      <c r="J84" s="50"/>
      <c r="K84" s="50">
        <v>0</v>
      </c>
      <c r="L84" s="62"/>
      <c r="M84" s="50">
        <f t="shared" si="5"/>
        <v>0</v>
      </c>
    </row>
    <row r="85" spans="1:13" ht="13.5" hidden="1" thickBot="1">
      <c r="A85" s="54"/>
      <c r="B85" s="54"/>
      <c r="C85" s="51">
        <f>SUM(C78:C84)</f>
        <v>8022.65</v>
      </c>
      <c r="D85" s="47"/>
      <c r="E85" s="51">
        <f>SUM(E78:E84)</f>
        <v>2591.25</v>
      </c>
      <c r="F85" s="47"/>
      <c r="G85" s="51">
        <f>SUM(G78:G84)</f>
        <v>0</v>
      </c>
      <c r="H85" s="50"/>
      <c r="I85" s="51">
        <f>SUM(I78:I84)</f>
        <v>0</v>
      </c>
      <c r="J85" s="50"/>
      <c r="K85" s="51">
        <f>SUM(K78:K84)</f>
        <v>0</v>
      </c>
      <c r="L85" s="62"/>
      <c r="M85" s="51">
        <f>SUM(M78:M84)</f>
        <v>10613.9</v>
      </c>
    </row>
    <row r="86" spans="1:13" ht="13.5" hidden="1" thickTop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</row>
    <row r="87" spans="1:13" hidden="1"/>
    <row r="88" spans="1:13" hidden="1">
      <c r="A88" s="58"/>
      <c r="B88" s="58"/>
      <c r="C88" s="66"/>
      <c r="D88" s="58"/>
      <c r="E88" s="66"/>
      <c r="F88" s="58"/>
      <c r="G88" s="66"/>
      <c r="H88" s="66"/>
      <c r="I88" s="66"/>
      <c r="J88" s="66"/>
      <c r="K88" s="66"/>
      <c r="L88" s="62"/>
      <c r="M88" s="68"/>
    </row>
    <row r="89" spans="1:13" hidden="1">
      <c r="A89" s="26" t="s">
        <v>364</v>
      </c>
    </row>
    <row r="90" spans="1:13" hidden="1"/>
    <row r="91" spans="1:13" ht="19.5" hidden="1" customHeight="1">
      <c r="A91" s="56"/>
      <c r="B91" s="47"/>
      <c r="C91" s="226" t="str">
        <f>+C40</f>
        <v>31 de Dezembro de 2013</v>
      </c>
      <c r="D91" s="226"/>
      <c r="E91" s="226"/>
      <c r="F91" s="226"/>
      <c r="G91" s="226"/>
      <c r="H91" s="226"/>
      <c r="I91" s="226"/>
      <c r="J91" s="226"/>
      <c r="K91" s="226"/>
      <c r="L91" s="226"/>
      <c r="M91" s="226"/>
    </row>
    <row r="92" spans="1:13" ht="28.5" hidden="1" customHeight="1">
      <c r="A92" s="56"/>
      <c r="B92" s="57"/>
      <c r="C92" s="53" t="str">
        <f>+C41</f>
        <v>Saldo em
01-Jan-13</v>
      </c>
      <c r="D92" s="57"/>
      <c r="E92" s="59" t="s">
        <v>92</v>
      </c>
      <c r="F92" s="58"/>
      <c r="G92" s="59" t="s">
        <v>93</v>
      </c>
      <c r="H92" s="57"/>
      <c r="I92" s="60" t="s">
        <v>88</v>
      </c>
      <c r="J92" s="61"/>
      <c r="K92" s="53" t="s">
        <v>397</v>
      </c>
      <c r="L92" s="62"/>
      <c r="M92" s="53" t="str">
        <f>+M41</f>
        <v>Saldo em
31-Dez-13</v>
      </c>
    </row>
    <row r="93" spans="1:13" hidden="1">
      <c r="A93" s="56"/>
      <c r="B93" s="57"/>
      <c r="C93" s="46"/>
      <c r="D93" s="57"/>
      <c r="E93" s="46"/>
      <c r="F93" s="58"/>
      <c r="G93" s="63"/>
      <c r="H93" s="57"/>
      <c r="I93" s="61"/>
      <c r="J93" s="61"/>
      <c r="K93" s="46"/>
      <c r="L93" s="62"/>
      <c r="M93" s="46"/>
    </row>
    <row r="94" spans="1:13" hidden="1">
      <c r="A94" s="54" t="s">
        <v>105</v>
      </c>
      <c r="B94" s="47"/>
      <c r="C94" s="50">
        <v>0</v>
      </c>
      <c r="D94" s="47"/>
      <c r="E94" s="50">
        <v>0</v>
      </c>
      <c r="F94" s="47"/>
      <c r="G94" s="50">
        <v>0</v>
      </c>
      <c r="H94" s="47"/>
      <c r="I94" s="50">
        <v>0</v>
      </c>
      <c r="J94" s="50"/>
      <c r="K94" s="50">
        <v>0</v>
      </c>
      <c r="L94" s="62"/>
      <c r="M94" s="50">
        <f>+SUM(C94:K94)</f>
        <v>0</v>
      </c>
    </row>
    <row r="95" spans="1:13" hidden="1">
      <c r="A95" s="54" t="s">
        <v>106</v>
      </c>
      <c r="B95" s="47"/>
      <c r="C95" s="50">
        <v>0</v>
      </c>
      <c r="D95" s="47"/>
      <c r="E95" s="50">
        <v>0</v>
      </c>
      <c r="F95" s="47"/>
      <c r="G95" s="50">
        <v>0</v>
      </c>
      <c r="H95" s="47"/>
      <c r="I95" s="50">
        <v>0</v>
      </c>
      <c r="J95" s="50"/>
      <c r="K95" s="50">
        <v>0</v>
      </c>
      <c r="L95" s="62"/>
      <c r="M95" s="50">
        <f>+SUM(C95:K95)</f>
        <v>0</v>
      </c>
    </row>
    <row r="96" spans="1:13" hidden="1">
      <c r="A96" s="54" t="s">
        <v>107</v>
      </c>
      <c r="B96" s="47"/>
      <c r="C96" s="50">
        <v>0</v>
      </c>
      <c r="D96" s="47"/>
      <c r="E96" s="50">
        <v>0</v>
      </c>
      <c r="F96" s="47"/>
      <c r="G96" s="50">
        <v>0</v>
      </c>
      <c r="H96" s="47"/>
      <c r="I96" s="50">
        <v>0</v>
      </c>
      <c r="J96" s="50"/>
      <c r="K96" s="50">
        <v>0</v>
      </c>
      <c r="L96" s="62"/>
      <c r="M96" s="50">
        <f>+SUM(C96:K96)</f>
        <v>0</v>
      </c>
    </row>
    <row r="97" spans="1:13" ht="13.5" hidden="1" thickBot="1">
      <c r="A97" s="56"/>
      <c r="B97" s="47"/>
      <c r="C97" s="51">
        <f>SUM(C94:C96)</f>
        <v>0</v>
      </c>
      <c r="D97" s="47"/>
      <c r="E97" s="51">
        <f>SUM(E94:E96)</f>
        <v>0</v>
      </c>
      <c r="F97" s="47"/>
      <c r="G97" s="51">
        <f>SUM(G94:G96)</f>
        <v>0</v>
      </c>
      <c r="H97" s="50"/>
      <c r="I97" s="51">
        <f>SUM(I94:I96)</f>
        <v>0</v>
      </c>
      <c r="J97" s="50"/>
      <c r="K97" s="51">
        <f>SUM(K94:K96)</f>
        <v>0</v>
      </c>
      <c r="L97" s="62"/>
      <c r="M97" s="51">
        <f>SUM(M94:M96)</f>
        <v>0</v>
      </c>
    </row>
    <row r="98" spans="1:13" ht="13.5" hidden="1" thickTop="1">
      <c r="A98" s="56"/>
      <c r="B98" s="47"/>
      <c r="C98" s="50"/>
      <c r="D98" s="47"/>
      <c r="E98" s="50"/>
      <c r="F98" s="47"/>
      <c r="G98" s="50"/>
      <c r="H98" s="50"/>
      <c r="I98" s="50"/>
      <c r="J98" s="50"/>
      <c r="K98" s="50"/>
      <c r="L98" s="62"/>
      <c r="M98" s="68"/>
    </row>
    <row r="99" spans="1:13" hidden="1">
      <c r="A99" s="56"/>
      <c r="B99" s="47"/>
      <c r="C99" s="47"/>
      <c r="D99" s="47"/>
      <c r="E99" s="47"/>
      <c r="F99" s="47"/>
      <c r="G99" s="67"/>
      <c r="H99" s="66"/>
      <c r="I99" s="67"/>
      <c r="J99" s="66"/>
      <c r="K99" s="62"/>
      <c r="L99" s="62"/>
      <c r="M99" s="68"/>
    </row>
    <row r="100" spans="1:13" ht="26.25" hidden="1" customHeight="1">
      <c r="A100" s="56"/>
      <c r="B100" s="47"/>
      <c r="C100" s="226" t="str">
        <f>+C65</f>
        <v>31 de Dezembro de 2014</v>
      </c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</row>
    <row r="101" spans="1:13" ht="25.5" hidden="1">
      <c r="A101" s="56"/>
      <c r="B101" s="57"/>
      <c r="C101" s="53" t="str">
        <f>+C66</f>
        <v>Saldo em
01-Jan-14</v>
      </c>
      <c r="D101" s="57"/>
      <c r="E101" s="59" t="s">
        <v>92</v>
      </c>
      <c r="F101" s="58"/>
      <c r="G101" s="59" t="s">
        <v>93</v>
      </c>
      <c r="H101" s="57"/>
      <c r="I101" s="60" t="s">
        <v>88</v>
      </c>
      <c r="J101" s="61"/>
      <c r="K101" s="53" t="s">
        <v>397</v>
      </c>
      <c r="L101" s="62"/>
      <c r="M101" s="53" t="str">
        <f>+M66</f>
        <v>Saldo em
31-Dez-14</v>
      </c>
    </row>
    <row r="102" spans="1:13" hidden="1">
      <c r="A102" s="56"/>
      <c r="B102" s="57"/>
      <c r="C102" s="46"/>
      <c r="D102" s="57"/>
      <c r="E102" s="46"/>
      <c r="F102" s="58"/>
      <c r="G102" s="63"/>
      <c r="H102" s="57"/>
      <c r="I102" s="61"/>
      <c r="J102" s="61"/>
      <c r="K102" s="46"/>
      <c r="L102" s="62"/>
      <c r="M102" s="46"/>
    </row>
    <row r="103" spans="1:13" hidden="1">
      <c r="A103" s="54" t="s">
        <v>105</v>
      </c>
      <c r="B103" s="47"/>
      <c r="C103" s="50">
        <v>0</v>
      </c>
      <c r="D103" s="47"/>
      <c r="E103" s="50">
        <v>0</v>
      </c>
      <c r="F103" s="47"/>
      <c r="G103" s="50">
        <v>0</v>
      </c>
      <c r="H103" s="47"/>
      <c r="I103" s="50">
        <v>0</v>
      </c>
      <c r="J103" s="50"/>
      <c r="K103" s="50">
        <v>0</v>
      </c>
      <c r="L103" s="62"/>
      <c r="M103" s="50">
        <f>+SUM(C103:K103)</f>
        <v>0</v>
      </c>
    </row>
    <row r="104" spans="1:13" hidden="1">
      <c r="A104" s="54" t="s">
        <v>106</v>
      </c>
      <c r="B104" s="47"/>
      <c r="C104" s="50">
        <v>0</v>
      </c>
      <c r="D104" s="47"/>
      <c r="E104" s="50">
        <v>0</v>
      </c>
      <c r="F104" s="47"/>
      <c r="G104" s="50">
        <v>0</v>
      </c>
      <c r="H104" s="47"/>
      <c r="I104" s="50">
        <v>0</v>
      </c>
      <c r="J104" s="50"/>
      <c r="K104" s="50">
        <v>0</v>
      </c>
      <c r="L104" s="62"/>
      <c r="M104" s="50">
        <f>+SUM(C104:K104)</f>
        <v>0</v>
      </c>
    </row>
    <row r="105" spans="1:13" hidden="1">
      <c r="A105" s="54" t="s">
        <v>107</v>
      </c>
      <c r="B105" s="47"/>
      <c r="C105" s="50">
        <v>0</v>
      </c>
      <c r="D105" s="47"/>
      <c r="E105" s="50">
        <v>0</v>
      </c>
      <c r="F105" s="47"/>
      <c r="G105" s="50">
        <v>0</v>
      </c>
      <c r="H105" s="47"/>
      <c r="I105" s="50">
        <v>0</v>
      </c>
      <c r="J105" s="50"/>
      <c r="K105" s="50">
        <v>0</v>
      </c>
      <c r="L105" s="62"/>
      <c r="M105" s="50">
        <f>+SUM(C105:K105)</f>
        <v>0</v>
      </c>
    </row>
    <row r="106" spans="1:13" ht="13.5" hidden="1" thickBot="1">
      <c r="A106" s="54"/>
      <c r="B106" s="47"/>
      <c r="C106" s="51">
        <f>SUM(C103:C105)</f>
        <v>0</v>
      </c>
      <c r="D106" s="47"/>
      <c r="E106" s="51">
        <f>SUM(E103:E105)</f>
        <v>0</v>
      </c>
      <c r="F106" s="47"/>
      <c r="G106" s="51">
        <f>SUM(G103:G105)</f>
        <v>0</v>
      </c>
      <c r="H106" s="50"/>
      <c r="I106" s="51">
        <f>SUM(I103:I105)</f>
        <v>0</v>
      </c>
      <c r="J106" s="50"/>
      <c r="K106" s="51">
        <f>SUM(K103:K105)</f>
        <v>0</v>
      </c>
      <c r="L106" s="62"/>
      <c r="M106" s="51">
        <f>SUM(M103:M105)</f>
        <v>0</v>
      </c>
    </row>
    <row r="107" spans="1:13" ht="13.5" hidden="1" thickTop="1">
      <c r="A107" s="56"/>
      <c r="B107" s="47"/>
    </row>
    <row r="108" spans="1:13" hidden="1"/>
    <row r="109" spans="1:13" hidden="1">
      <c r="A109" s="56"/>
      <c r="B109" s="47"/>
      <c r="C109" s="47"/>
      <c r="D109" s="47"/>
      <c r="E109" s="47"/>
      <c r="F109" s="47"/>
      <c r="G109" s="67"/>
      <c r="H109" s="66"/>
      <c r="I109" s="67"/>
      <c r="J109" s="66"/>
      <c r="K109" s="62"/>
      <c r="L109" s="62"/>
      <c r="M109" s="68"/>
    </row>
    <row r="110" spans="1:13" hidden="1">
      <c r="A110" s="56"/>
      <c r="B110" s="47"/>
      <c r="C110" s="47"/>
      <c r="D110" s="47"/>
      <c r="E110" s="47"/>
      <c r="F110" s="47"/>
      <c r="G110" s="67"/>
      <c r="H110" s="66"/>
      <c r="I110" s="67"/>
      <c r="J110" s="66"/>
      <c r="K110" s="62"/>
      <c r="L110" s="62"/>
      <c r="M110" s="68"/>
    </row>
    <row r="111" spans="1:13" ht="38.25" hidden="1">
      <c r="A111" s="56"/>
      <c r="B111" s="57"/>
      <c r="C111" s="53" t="s">
        <v>84</v>
      </c>
      <c r="D111" s="57"/>
      <c r="E111" s="59" t="s">
        <v>110</v>
      </c>
      <c r="F111" s="58"/>
      <c r="G111" s="59" t="s">
        <v>111</v>
      </c>
      <c r="H111" s="66"/>
      <c r="I111" s="53" t="str">
        <f>+M66</f>
        <v>Saldo em
31-Dez-14</v>
      </c>
      <c r="J111" s="66"/>
      <c r="K111" s="62"/>
      <c r="L111" s="62"/>
      <c r="M111" s="68"/>
    </row>
    <row r="112" spans="1:13" hidden="1">
      <c r="A112" s="56"/>
      <c r="B112" s="57"/>
      <c r="C112" s="46"/>
      <c r="D112" s="57"/>
      <c r="E112" s="46"/>
      <c r="F112" s="58"/>
      <c r="G112" s="63"/>
      <c r="H112" s="66"/>
      <c r="I112" s="46"/>
      <c r="J112" s="66"/>
      <c r="K112" s="62"/>
      <c r="L112" s="62"/>
      <c r="M112" s="68"/>
    </row>
    <row r="113" spans="1:13" hidden="1">
      <c r="A113" s="54" t="s">
        <v>105</v>
      </c>
      <c r="B113" s="47"/>
      <c r="C113" s="50">
        <v>0</v>
      </c>
      <c r="D113" s="47"/>
      <c r="E113" s="50">
        <v>0</v>
      </c>
      <c r="F113" s="47"/>
      <c r="G113" s="50">
        <v>0</v>
      </c>
      <c r="H113" s="66"/>
      <c r="I113" s="50">
        <f>+C113+E113+G113</f>
        <v>0</v>
      </c>
      <c r="J113" s="66"/>
      <c r="K113" s="62"/>
      <c r="L113" s="62"/>
      <c r="M113" s="68"/>
    </row>
    <row r="114" spans="1:13" hidden="1">
      <c r="A114" s="54" t="s">
        <v>106</v>
      </c>
      <c r="B114" s="47"/>
      <c r="C114" s="50">
        <v>0</v>
      </c>
      <c r="D114" s="47"/>
      <c r="E114" s="50">
        <v>0</v>
      </c>
      <c r="F114" s="47"/>
      <c r="G114" s="50">
        <v>0</v>
      </c>
      <c r="H114" s="66"/>
      <c r="I114" s="50">
        <f>+C114+E114+G114</f>
        <v>0</v>
      </c>
      <c r="J114" s="66"/>
      <c r="K114" s="62"/>
      <c r="L114" s="62"/>
      <c r="M114" s="68"/>
    </row>
    <row r="115" spans="1:13" hidden="1">
      <c r="A115" s="54" t="s">
        <v>107</v>
      </c>
      <c r="B115" s="47"/>
      <c r="C115" s="50">
        <v>0</v>
      </c>
      <c r="D115" s="47"/>
      <c r="E115" s="50">
        <v>0</v>
      </c>
      <c r="F115" s="47"/>
      <c r="G115" s="50">
        <v>0</v>
      </c>
      <c r="H115" s="66"/>
      <c r="I115" s="50">
        <f>+C115+E115+G115</f>
        <v>0</v>
      </c>
      <c r="J115" s="66"/>
      <c r="K115" s="62"/>
      <c r="L115" s="62"/>
      <c r="M115" s="68"/>
    </row>
    <row r="116" spans="1:13" ht="13.5" hidden="1" thickBot="1">
      <c r="A116" s="54"/>
      <c r="B116" s="47"/>
      <c r="C116" s="51">
        <f>SUM(C113:C115)</f>
        <v>0</v>
      </c>
      <c r="D116" s="47"/>
      <c r="E116" s="51">
        <f>SUM(E113:E115)</f>
        <v>0</v>
      </c>
      <c r="F116" s="47"/>
      <c r="G116" s="51">
        <f>SUM(G113:G115)</f>
        <v>0</v>
      </c>
      <c r="H116" s="66"/>
      <c r="I116" s="51">
        <f>SUM(I113:I115)</f>
        <v>0</v>
      </c>
      <c r="J116" s="66"/>
      <c r="K116" s="62"/>
      <c r="L116" s="62"/>
      <c r="M116" s="68"/>
    </row>
    <row r="117" spans="1:13" ht="13.5" hidden="1" thickTop="1">
      <c r="A117" s="56"/>
      <c r="B117" s="47"/>
      <c r="J117" s="66"/>
      <c r="K117" s="62"/>
      <c r="L117" s="62"/>
      <c r="M117" s="68"/>
    </row>
    <row r="118" spans="1:13" hidden="1"/>
    <row r="119" spans="1:13" hidden="1">
      <c r="A119" s="56"/>
      <c r="B119" s="47"/>
      <c r="C119" s="50"/>
      <c r="D119" s="47"/>
      <c r="E119" s="50"/>
      <c r="F119" s="47"/>
      <c r="G119" s="50"/>
      <c r="H119" s="66"/>
      <c r="I119" s="67"/>
      <c r="J119" s="66"/>
      <c r="K119" s="62"/>
      <c r="L119" s="62"/>
      <c r="M119" s="68"/>
    </row>
    <row r="120" spans="1:13" hidden="1">
      <c r="A120" s="26" t="s">
        <v>365</v>
      </c>
    </row>
    <row r="121" spans="1:13" hidden="1"/>
    <row r="122" spans="1:13" ht="19.5" hidden="1" customHeight="1">
      <c r="A122" s="47"/>
      <c r="B122" s="47"/>
      <c r="C122" s="226" t="str">
        <f>+C40</f>
        <v>31 de Dezembro de 2013</v>
      </c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</row>
    <row r="123" spans="1:13" ht="25.5" hidden="1">
      <c r="A123" s="56"/>
      <c r="B123" s="57"/>
      <c r="C123" s="53" t="str">
        <f>+C41</f>
        <v>Saldo em
01-Jan-13</v>
      </c>
      <c r="D123" s="57"/>
      <c r="E123" s="53" t="s">
        <v>87</v>
      </c>
      <c r="F123" s="58"/>
      <c r="G123" s="59" t="s">
        <v>83</v>
      </c>
      <c r="H123" s="57"/>
      <c r="I123" s="60" t="s">
        <v>88</v>
      </c>
      <c r="J123" s="61"/>
      <c r="K123" s="53" t="s">
        <v>112</v>
      </c>
      <c r="L123" s="62"/>
      <c r="M123" s="53" t="str">
        <f>+M41</f>
        <v>Saldo em
31-Dez-13</v>
      </c>
    </row>
    <row r="124" spans="1:13" hidden="1">
      <c r="A124" s="64" t="s">
        <v>86</v>
      </c>
      <c r="B124" s="65"/>
      <c r="C124" s="65"/>
      <c r="D124" s="65"/>
      <c r="E124" s="65"/>
      <c r="F124" s="65"/>
      <c r="G124" s="67"/>
      <c r="H124" s="66"/>
      <c r="I124" s="67"/>
      <c r="J124" s="66"/>
      <c r="K124" s="62"/>
      <c r="L124" s="62"/>
      <c r="M124" s="62"/>
    </row>
    <row r="125" spans="1:13" hidden="1">
      <c r="A125" s="54" t="s">
        <v>335</v>
      </c>
      <c r="B125" s="47"/>
      <c r="C125" s="50">
        <v>0</v>
      </c>
      <c r="D125" s="47"/>
      <c r="E125" s="50">
        <v>0</v>
      </c>
      <c r="F125" s="47"/>
      <c r="G125" s="50">
        <v>0</v>
      </c>
      <c r="H125" s="47"/>
      <c r="I125" s="50">
        <v>0</v>
      </c>
      <c r="J125" s="68"/>
      <c r="K125" s="50">
        <v>0</v>
      </c>
      <c r="L125" s="62"/>
      <c r="M125" s="50">
        <f>SUM(C125:K125)</f>
        <v>0</v>
      </c>
    </row>
    <row r="126" spans="1:13" hidden="1">
      <c r="A126" s="54" t="s">
        <v>108</v>
      </c>
      <c r="B126" s="47"/>
      <c r="C126" s="50">
        <v>0</v>
      </c>
      <c r="D126" s="47"/>
      <c r="E126" s="50">
        <v>0</v>
      </c>
      <c r="F126" s="47"/>
      <c r="G126" s="50">
        <v>0</v>
      </c>
      <c r="H126" s="47"/>
      <c r="I126" s="50">
        <v>0</v>
      </c>
      <c r="J126" s="50"/>
      <c r="K126" s="50">
        <v>0</v>
      </c>
      <c r="L126" s="62"/>
      <c r="M126" s="50">
        <f>SUM(C126:K126)</f>
        <v>0</v>
      </c>
    </row>
    <row r="127" spans="1:13" hidden="1">
      <c r="A127" s="54" t="s">
        <v>315</v>
      </c>
      <c r="B127" s="47"/>
      <c r="C127" s="50">
        <v>0</v>
      </c>
      <c r="D127" s="47"/>
      <c r="E127" s="50">
        <v>0</v>
      </c>
      <c r="F127" s="47"/>
      <c r="G127" s="50">
        <v>0</v>
      </c>
      <c r="H127" s="47"/>
      <c r="I127" s="50">
        <v>0</v>
      </c>
      <c r="J127" s="50"/>
      <c r="K127" s="50">
        <v>0</v>
      </c>
      <c r="L127" s="62"/>
      <c r="M127" s="50">
        <f>SUM(C127:K127)</f>
        <v>0</v>
      </c>
    </row>
    <row r="128" spans="1:13" hidden="1">
      <c r="A128" s="54" t="s">
        <v>109</v>
      </c>
      <c r="B128" s="47"/>
      <c r="C128" s="50">
        <v>0</v>
      </c>
      <c r="D128" s="47"/>
      <c r="E128" s="50">
        <v>0</v>
      </c>
      <c r="F128" s="47"/>
      <c r="G128" s="50">
        <v>0</v>
      </c>
      <c r="H128" s="47"/>
      <c r="I128" s="50">
        <v>0</v>
      </c>
      <c r="J128" s="50"/>
      <c r="K128" s="50">
        <v>0</v>
      </c>
      <c r="L128" s="62"/>
      <c r="M128" s="50">
        <f>SUM(C128:K128)</f>
        <v>0</v>
      </c>
    </row>
    <row r="129" spans="1:13" ht="13.5" hidden="1" thickBot="1">
      <c r="A129" s="56"/>
      <c r="B129" s="47"/>
      <c r="C129" s="69">
        <f>SUM(C125:C128)</f>
        <v>0</v>
      </c>
      <c r="D129" s="47"/>
      <c r="E129" s="69">
        <f>SUM(E125:E128)</f>
        <v>0</v>
      </c>
      <c r="F129" s="47"/>
      <c r="G129" s="69">
        <f>SUM(G125:G128)</f>
        <v>0</v>
      </c>
      <c r="H129" s="68"/>
      <c r="I129" s="69">
        <f>SUM(I125:I128)</f>
        <v>0</v>
      </c>
      <c r="J129" s="68"/>
      <c r="K129" s="69">
        <f>SUM(K125:K128)</f>
        <v>0</v>
      </c>
      <c r="L129" s="62"/>
      <c r="M129" s="69">
        <f>SUM(M125:M128)</f>
        <v>0</v>
      </c>
    </row>
    <row r="130" spans="1:13" ht="13.5" hidden="1" thickTop="1">
      <c r="A130" s="56"/>
      <c r="B130" s="47"/>
      <c r="C130" s="68"/>
      <c r="D130" s="47"/>
      <c r="E130" s="68"/>
      <c r="F130" s="47"/>
      <c r="G130" s="68"/>
      <c r="H130" s="68"/>
      <c r="I130" s="68"/>
      <c r="J130" s="68"/>
      <c r="K130" s="68"/>
      <c r="L130" s="62"/>
      <c r="M130" s="68"/>
    </row>
    <row r="131" spans="1:13" hidden="1">
      <c r="A131" s="64" t="s">
        <v>82</v>
      </c>
      <c r="B131" s="47"/>
      <c r="C131" s="68"/>
      <c r="D131" s="47"/>
      <c r="E131" s="68"/>
      <c r="F131" s="47"/>
      <c r="G131" s="68"/>
      <c r="H131" s="68"/>
      <c r="I131" s="68"/>
      <c r="J131" s="68"/>
      <c r="K131" s="68"/>
      <c r="L131" s="62"/>
      <c r="M131" s="68"/>
    </row>
    <row r="132" spans="1:13" hidden="1">
      <c r="A132" s="54" t="s">
        <v>335</v>
      </c>
      <c r="B132" s="47"/>
      <c r="C132" s="50">
        <v>0</v>
      </c>
      <c r="D132" s="47"/>
      <c r="E132" s="50">
        <v>0</v>
      </c>
      <c r="F132" s="47"/>
      <c r="G132" s="50">
        <v>0</v>
      </c>
      <c r="H132" s="68"/>
      <c r="I132" s="68">
        <v>0</v>
      </c>
      <c r="J132" s="68"/>
      <c r="K132" s="68">
        <v>0</v>
      </c>
      <c r="L132" s="62"/>
      <c r="M132" s="50">
        <f>SUM(C132:K132)</f>
        <v>0</v>
      </c>
    </row>
    <row r="133" spans="1:13" hidden="1">
      <c r="A133" s="54" t="s">
        <v>108</v>
      </c>
      <c r="B133" s="47"/>
      <c r="C133" s="50">
        <v>0</v>
      </c>
      <c r="D133" s="47"/>
      <c r="E133" s="50">
        <v>0</v>
      </c>
      <c r="F133" s="47"/>
      <c r="G133" s="50">
        <v>0</v>
      </c>
      <c r="H133" s="68"/>
      <c r="I133" s="68">
        <v>0</v>
      </c>
      <c r="J133" s="68"/>
      <c r="K133" s="68">
        <v>0</v>
      </c>
      <c r="L133" s="62"/>
      <c r="M133" s="50">
        <f>SUM(C133:K133)</f>
        <v>0</v>
      </c>
    </row>
    <row r="134" spans="1:13" hidden="1">
      <c r="A134" s="54" t="s">
        <v>315</v>
      </c>
      <c r="B134" s="47"/>
      <c r="C134" s="50">
        <v>0</v>
      </c>
      <c r="D134" s="47"/>
      <c r="E134" s="50">
        <v>0</v>
      </c>
      <c r="F134" s="47"/>
      <c r="G134" s="50">
        <v>0</v>
      </c>
      <c r="H134" s="68"/>
      <c r="I134" s="68">
        <v>0</v>
      </c>
      <c r="J134" s="68"/>
      <c r="K134" s="68">
        <v>0</v>
      </c>
      <c r="L134" s="62"/>
      <c r="M134" s="50">
        <f>SUM(C134:K134)</f>
        <v>0</v>
      </c>
    </row>
    <row r="135" spans="1:13" hidden="1">
      <c r="A135" s="54" t="s">
        <v>109</v>
      </c>
      <c r="B135" s="47"/>
      <c r="C135" s="68">
        <v>0</v>
      </c>
      <c r="D135" s="47"/>
      <c r="E135" s="50">
        <v>0</v>
      </c>
      <c r="F135" s="47"/>
      <c r="G135" s="50">
        <v>0</v>
      </c>
      <c r="H135" s="68"/>
      <c r="I135" s="68">
        <v>0</v>
      </c>
      <c r="J135" s="68"/>
      <c r="K135" s="68">
        <v>0</v>
      </c>
      <c r="L135" s="62"/>
      <c r="M135" s="50">
        <f>SUM(C135:K135)</f>
        <v>0</v>
      </c>
    </row>
    <row r="136" spans="1:13" ht="13.5" hidden="1" thickBot="1">
      <c r="A136" s="56"/>
      <c r="B136" s="47"/>
      <c r="C136" s="69">
        <f>SUM(C132:C135)</f>
        <v>0</v>
      </c>
      <c r="D136" s="47"/>
      <c r="E136" s="69">
        <f>SUM(E132:E135)</f>
        <v>0</v>
      </c>
      <c r="F136" s="47"/>
      <c r="G136" s="69">
        <f>SUM(G132:G135)</f>
        <v>0</v>
      </c>
      <c r="H136" s="68"/>
      <c r="I136" s="69">
        <f>SUM(I132:I135)</f>
        <v>0</v>
      </c>
      <c r="J136" s="68"/>
      <c r="K136" s="69">
        <f>SUM(K132:K135)</f>
        <v>0</v>
      </c>
      <c r="L136" s="62"/>
      <c r="M136" s="69">
        <f>SUM(M132:M135)</f>
        <v>0</v>
      </c>
    </row>
    <row r="137" spans="1:13" ht="13.5" hidden="1" thickTop="1"/>
    <row r="138" spans="1:13" hidden="1">
      <c r="A138" s="58"/>
      <c r="B138" s="58"/>
      <c r="C138" s="66"/>
      <c r="D138" s="58"/>
      <c r="E138" s="66"/>
      <c r="F138" s="58"/>
      <c r="G138" s="66"/>
      <c r="H138" s="66"/>
      <c r="I138" s="66"/>
      <c r="J138" s="66"/>
      <c r="K138" s="66"/>
      <c r="L138" s="62"/>
      <c r="M138" s="66"/>
    </row>
    <row r="139" spans="1:13" ht="19.5" hidden="1" customHeight="1">
      <c r="A139" s="47"/>
      <c r="B139" s="47"/>
      <c r="C139" s="226" t="str">
        <f>+C65</f>
        <v>31 de Dezembro de 2014</v>
      </c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</row>
    <row r="140" spans="1:13" ht="25.5" hidden="1">
      <c r="A140" s="56"/>
      <c r="B140" s="57"/>
      <c r="C140" s="53" t="str">
        <f>+C66</f>
        <v>Saldo em
01-Jan-14</v>
      </c>
      <c r="D140" s="57"/>
      <c r="E140" s="53" t="s">
        <v>87</v>
      </c>
      <c r="F140" s="58"/>
      <c r="G140" s="59" t="s">
        <v>83</v>
      </c>
      <c r="H140" s="57"/>
      <c r="I140" s="60" t="s">
        <v>88</v>
      </c>
      <c r="J140" s="61"/>
      <c r="K140" s="53" t="s">
        <v>112</v>
      </c>
      <c r="L140" s="62"/>
      <c r="M140" s="53" t="str">
        <f>+M66</f>
        <v>Saldo em
31-Dez-14</v>
      </c>
    </row>
    <row r="141" spans="1:13" hidden="1">
      <c r="A141" s="64" t="s">
        <v>86</v>
      </c>
      <c r="B141" s="65"/>
      <c r="C141" s="65"/>
      <c r="D141" s="65"/>
      <c r="E141" s="65"/>
      <c r="F141" s="65"/>
      <c r="G141" s="67"/>
      <c r="H141" s="66"/>
      <c r="I141" s="67"/>
      <c r="J141" s="66"/>
      <c r="K141" s="62"/>
      <c r="L141" s="62"/>
      <c r="M141" s="62"/>
    </row>
    <row r="142" spans="1:13" hidden="1">
      <c r="A142" s="54" t="s">
        <v>335</v>
      </c>
      <c r="B142" s="47"/>
      <c r="C142" s="50">
        <v>0</v>
      </c>
      <c r="D142" s="47"/>
      <c r="E142" s="50">
        <v>0</v>
      </c>
      <c r="F142" s="47"/>
      <c r="G142" s="50">
        <v>0</v>
      </c>
      <c r="H142" s="47"/>
      <c r="I142" s="50">
        <v>0</v>
      </c>
      <c r="J142" s="68"/>
      <c r="K142" s="50">
        <v>0</v>
      </c>
      <c r="L142" s="62"/>
      <c r="M142" s="50">
        <f>SUM(C142:K142)</f>
        <v>0</v>
      </c>
    </row>
    <row r="143" spans="1:13" hidden="1">
      <c r="A143" s="54" t="s">
        <v>108</v>
      </c>
      <c r="B143" s="47"/>
      <c r="C143" s="50">
        <v>0</v>
      </c>
      <c r="D143" s="47"/>
      <c r="E143" s="50">
        <v>0</v>
      </c>
      <c r="F143" s="47"/>
      <c r="G143" s="50">
        <v>0</v>
      </c>
      <c r="H143" s="47"/>
      <c r="I143" s="50">
        <v>0</v>
      </c>
      <c r="J143" s="50"/>
      <c r="K143" s="50">
        <v>0</v>
      </c>
      <c r="L143" s="62"/>
      <c r="M143" s="50">
        <f>SUM(C143:K143)</f>
        <v>0</v>
      </c>
    </row>
    <row r="144" spans="1:13" hidden="1">
      <c r="A144" s="54" t="s">
        <v>315</v>
      </c>
      <c r="B144" s="47"/>
      <c r="C144" s="50">
        <v>0</v>
      </c>
      <c r="D144" s="47"/>
      <c r="E144" s="50">
        <v>0</v>
      </c>
      <c r="F144" s="47"/>
      <c r="G144" s="50">
        <v>0</v>
      </c>
      <c r="H144" s="47"/>
      <c r="I144" s="50">
        <v>0</v>
      </c>
      <c r="J144" s="50"/>
      <c r="K144" s="50">
        <v>0</v>
      </c>
      <c r="L144" s="62"/>
      <c r="M144" s="50">
        <f>SUM(C144:K144)</f>
        <v>0</v>
      </c>
    </row>
    <row r="145" spans="1:13" hidden="1">
      <c r="A145" s="54" t="s">
        <v>109</v>
      </c>
      <c r="B145" s="47"/>
      <c r="C145" s="50">
        <v>0</v>
      </c>
      <c r="D145" s="47"/>
      <c r="E145" s="50">
        <v>0</v>
      </c>
      <c r="F145" s="47"/>
      <c r="G145" s="50">
        <v>0</v>
      </c>
      <c r="H145" s="47"/>
      <c r="I145" s="50">
        <v>0</v>
      </c>
      <c r="J145" s="50"/>
      <c r="K145" s="50">
        <v>0</v>
      </c>
      <c r="L145" s="62"/>
      <c r="M145" s="50">
        <f>SUM(C145:K145)</f>
        <v>0</v>
      </c>
    </row>
    <row r="146" spans="1:13" ht="13.5" hidden="1" thickBot="1">
      <c r="A146" s="56"/>
      <c r="B146" s="47"/>
      <c r="C146" s="69">
        <f>SUM(C142:C145)</f>
        <v>0</v>
      </c>
      <c r="D146" s="47"/>
      <c r="E146" s="69">
        <f>SUM(E142:E145)</f>
        <v>0</v>
      </c>
      <c r="F146" s="47"/>
      <c r="G146" s="69">
        <f>SUM(G142:G145)</f>
        <v>0</v>
      </c>
      <c r="H146" s="68"/>
      <c r="I146" s="69">
        <f>SUM(I142:I145)</f>
        <v>0</v>
      </c>
      <c r="J146" s="68"/>
      <c r="K146" s="69">
        <f>SUM(K142:K145)</f>
        <v>0</v>
      </c>
      <c r="L146" s="62"/>
      <c r="M146" s="69">
        <f>SUM(M142:M145)</f>
        <v>0</v>
      </c>
    </row>
    <row r="147" spans="1:13" ht="13.5" hidden="1" thickTop="1">
      <c r="A147" s="56"/>
      <c r="B147" s="47"/>
      <c r="C147" s="68"/>
      <c r="D147" s="47"/>
      <c r="E147" s="68"/>
      <c r="F147" s="47"/>
      <c r="G147" s="68"/>
      <c r="H147" s="68"/>
      <c r="I147" s="68"/>
      <c r="J147" s="68"/>
      <c r="K147" s="68"/>
      <c r="L147" s="62"/>
      <c r="M147" s="68"/>
    </row>
    <row r="148" spans="1:13" hidden="1">
      <c r="A148" s="64" t="s">
        <v>82</v>
      </c>
      <c r="B148" s="47"/>
      <c r="C148" s="68"/>
      <c r="D148" s="47"/>
      <c r="E148" s="68"/>
      <c r="F148" s="47"/>
      <c r="G148" s="68"/>
      <c r="H148" s="68"/>
      <c r="I148" s="68"/>
      <c r="J148" s="68"/>
      <c r="K148" s="68"/>
      <c r="L148" s="62"/>
      <c r="M148" s="68"/>
    </row>
    <row r="149" spans="1:13" hidden="1">
      <c r="A149" s="54" t="s">
        <v>335</v>
      </c>
      <c r="B149" s="47"/>
      <c r="C149" s="50">
        <v>0</v>
      </c>
      <c r="D149" s="47"/>
      <c r="E149" s="50">
        <v>0</v>
      </c>
      <c r="F149" s="47"/>
      <c r="G149" s="50">
        <v>0</v>
      </c>
      <c r="H149" s="68"/>
      <c r="I149" s="68">
        <v>0</v>
      </c>
      <c r="J149" s="68"/>
      <c r="K149" s="68">
        <v>0</v>
      </c>
      <c r="L149" s="62"/>
      <c r="M149" s="50">
        <f>SUM(C149:K149)</f>
        <v>0</v>
      </c>
    </row>
    <row r="150" spans="1:13" hidden="1">
      <c r="A150" s="54" t="s">
        <v>108</v>
      </c>
      <c r="B150" s="47"/>
      <c r="C150" s="50">
        <v>0</v>
      </c>
      <c r="D150" s="47"/>
      <c r="E150" s="50">
        <v>0</v>
      </c>
      <c r="F150" s="47"/>
      <c r="G150" s="50">
        <v>0</v>
      </c>
      <c r="H150" s="68"/>
      <c r="I150" s="68">
        <v>0</v>
      </c>
      <c r="J150" s="68"/>
      <c r="K150" s="68">
        <v>0</v>
      </c>
      <c r="L150" s="62"/>
      <c r="M150" s="50">
        <f>SUM(C150:K150)</f>
        <v>0</v>
      </c>
    </row>
    <row r="151" spans="1:13" hidden="1">
      <c r="A151" s="54" t="s">
        <v>315</v>
      </c>
      <c r="B151" s="47"/>
      <c r="C151" s="50">
        <v>0</v>
      </c>
      <c r="D151" s="47"/>
      <c r="E151" s="50">
        <v>0</v>
      </c>
      <c r="F151" s="47"/>
      <c r="G151" s="50">
        <v>0</v>
      </c>
      <c r="H151" s="68"/>
      <c r="I151" s="68">
        <v>0</v>
      </c>
      <c r="J151" s="68"/>
      <c r="K151" s="68">
        <v>0</v>
      </c>
      <c r="L151" s="62"/>
      <c r="M151" s="50">
        <f>SUM(C151:K151)</f>
        <v>0</v>
      </c>
    </row>
    <row r="152" spans="1:13" hidden="1">
      <c r="A152" s="54" t="s">
        <v>109</v>
      </c>
      <c r="B152" s="47"/>
      <c r="C152" s="68">
        <v>0</v>
      </c>
      <c r="D152" s="47"/>
      <c r="E152" s="50">
        <v>0</v>
      </c>
      <c r="F152" s="47"/>
      <c r="G152" s="50">
        <v>0</v>
      </c>
      <c r="H152" s="68"/>
      <c r="I152" s="68">
        <v>0</v>
      </c>
      <c r="J152" s="68"/>
      <c r="K152" s="68">
        <v>0</v>
      </c>
      <c r="L152" s="62"/>
      <c r="M152" s="50">
        <f>SUM(C152:K152)</f>
        <v>0</v>
      </c>
    </row>
    <row r="153" spans="1:13" ht="13.5" hidden="1" thickBot="1">
      <c r="A153" s="54"/>
      <c r="B153" s="47"/>
      <c r="C153" s="69">
        <f>SUM(C148:C151)</f>
        <v>0</v>
      </c>
      <c r="D153" s="47"/>
      <c r="E153" s="69">
        <f>SUM(E148:E151)</f>
        <v>0</v>
      </c>
      <c r="F153" s="47"/>
      <c r="G153" s="69">
        <f>SUM(G148:G151)</f>
        <v>0</v>
      </c>
      <c r="H153" s="68"/>
      <c r="I153" s="69">
        <f>SUM(I148:I151)</f>
        <v>0</v>
      </c>
      <c r="J153" s="68"/>
      <c r="K153" s="69">
        <f>SUM(K148:K151)</f>
        <v>0</v>
      </c>
      <c r="L153" s="62"/>
      <c r="M153" s="69">
        <f>SUM(M148:M151)</f>
        <v>0</v>
      </c>
    </row>
    <row r="154" spans="1:13" ht="13.5" hidden="1" thickTop="1">
      <c r="A154" s="56"/>
      <c r="B154" s="47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</row>
    <row r="155" spans="1:13" hidden="1"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</row>
    <row r="156" spans="1:13" hidden="1">
      <c r="A156" s="58"/>
      <c r="B156" s="58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</row>
    <row r="157" spans="1:13" hidden="1">
      <c r="A157" s="58"/>
      <c r="B157" s="58"/>
      <c r="C157" s="66"/>
      <c r="D157" s="58"/>
      <c r="E157" s="66"/>
      <c r="F157" s="58"/>
      <c r="G157" s="66"/>
      <c r="H157" s="66"/>
      <c r="I157" s="66"/>
      <c r="J157" s="66"/>
      <c r="K157" s="66"/>
      <c r="L157" s="62"/>
      <c r="M157" s="66"/>
    </row>
    <row r="158" spans="1:13" ht="25.5" hidden="1">
      <c r="A158" s="53" t="s">
        <v>120</v>
      </c>
      <c r="B158" s="57"/>
      <c r="C158" s="53" t="s">
        <v>119</v>
      </c>
      <c r="D158" s="57"/>
      <c r="E158" s="53" t="s">
        <v>117</v>
      </c>
      <c r="F158" s="57"/>
      <c r="G158" s="53" t="s">
        <v>104</v>
      </c>
      <c r="H158" s="58"/>
      <c r="I158" s="59" t="s">
        <v>118</v>
      </c>
      <c r="J158" s="66"/>
      <c r="K158" s="66"/>
      <c r="L158" s="62"/>
      <c r="M158" s="66"/>
    </row>
    <row r="159" spans="1:13" hidden="1">
      <c r="A159" s="64"/>
      <c r="B159" s="65"/>
      <c r="C159" s="65"/>
      <c r="D159" s="65"/>
      <c r="E159" s="65"/>
      <c r="F159" s="65"/>
      <c r="G159" s="65"/>
      <c r="H159" s="65"/>
      <c r="I159" s="67"/>
      <c r="J159" s="66"/>
      <c r="K159" s="66"/>
      <c r="L159" s="62"/>
      <c r="M159" s="66"/>
    </row>
    <row r="160" spans="1:13" hidden="1">
      <c r="A160" s="70" t="s">
        <v>114</v>
      </c>
      <c r="B160" s="47"/>
      <c r="C160" s="50">
        <v>0</v>
      </c>
      <c r="D160" s="47"/>
      <c r="E160" s="50">
        <v>0</v>
      </c>
      <c r="F160" s="47"/>
      <c r="G160" s="50">
        <v>0</v>
      </c>
      <c r="H160" s="47"/>
      <c r="I160" s="50">
        <v>0</v>
      </c>
      <c r="J160" s="66"/>
      <c r="K160" s="66"/>
      <c r="L160" s="62"/>
      <c r="M160" s="66"/>
    </row>
    <row r="161" spans="1:13" hidden="1">
      <c r="A161" s="70" t="s">
        <v>115</v>
      </c>
      <c r="B161" s="47"/>
      <c r="C161" s="50">
        <v>0</v>
      </c>
      <c r="D161" s="47"/>
      <c r="E161" s="50">
        <v>0</v>
      </c>
      <c r="F161" s="47"/>
      <c r="G161" s="50">
        <v>0</v>
      </c>
      <c r="H161" s="47"/>
      <c r="I161" s="50">
        <v>0</v>
      </c>
      <c r="J161" s="66"/>
      <c r="K161" s="66"/>
      <c r="L161" s="62"/>
      <c r="M161" s="66"/>
    </row>
    <row r="162" spans="1:13" hidden="1">
      <c r="A162" s="70" t="s">
        <v>116</v>
      </c>
      <c r="B162" s="47"/>
      <c r="C162" s="50">
        <v>0</v>
      </c>
      <c r="D162" s="47"/>
      <c r="E162" s="50">
        <v>0</v>
      </c>
      <c r="F162" s="47"/>
      <c r="G162" s="50">
        <v>0</v>
      </c>
      <c r="H162" s="47"/>
      <c r="I162" s="50">
        <v>0</v>
      </c>
      <c r="J162" s="66"/>
      <c r="K162" s="66"/>
      <c r="L162" s="62"/>
      <c r="M162" s="66"/>
    </row>
    <row r="163" spans="1:13" ht="13.5" hidden="1" thickBot="1">
      <c r="A163" s="70"/>
      <c r="B163" s="47"/>
      <c r="C163" s="69">
        <f>SUM(C158:C161)</f>
        <v>0</v>
      </c>
      <c r="D163" s="47"/>
      <c r="E163" s="69">
        <f>SUM(E158:E161)</f>
        <v>0</v>
      </c>
      <c r="F163" s="47"/>
      <c r="G163" s="69">
        <f>SUM(G158:G161)</f>
        <v>0</v>
      </c>
      <c r="H163" s="47"/>
      <c r="I163" s="69">
        <f>SUM(I158:I161)</f>
        <v>0</v>
      </c>
      <c r="J163" s="66"/>
      <c r="K163" s="66"/>
      <c r="L163" s="62"/>
      <c r="M163" s="66"/>
    </row>
    <row r="164" spans="1:13" ht="13.5" hidden="1" thickTop="1">
      <c r="A164" s="70"/>
      <c r="B164" s="47"/>
      <c r="C164" s="70"/>
      <c r="D164" s="70"/>
      <c r="E164" s="70"/>
      <c r="F164" s="70"/>
      <c r="G164" s="70"/>
      <c r="H164" s="70"/>
      <c r="I164" s="70"/>
      <c r="J164" s="66"/>
      <c r="K164" s="66"/>
      <c r="L164" s="62"/>
      <c r="M164" s="66"/>
    </row>
    <row r="165" spans="1:13" hidden="1"/>
    <row r="166" spans="1:13" hidden="1">
      <c r="A166" s="26" t="s">
        <v>366</v>
      </c>
    </row>
    <row r="167" spans="1:13" hidden="1"/>
    <row r="168" spans="1:13" ht="20.25" hidden="1" customHeight="1">
      <c r="A168" s="56"/>
      <c r="B168" s="47"/>
      <c r="C168" s="226" t="str">
        <f>+C40</f>
        <v>31 de Dezembro de 2013</v>
      </c>
      <c r="D168" s="226"/>
      <c r="E168" s="226"/>
      <c r="F168" s="226"/>
      <c r="G168" s="226"/>
      <c r="H168" s="226"/>
      <c r="I168" s="226"/>
      <c r="J168" s="226"/>
      <c r="K168" s="226"/>
      <c r="L168" s="226"/>
      <c r="M168" s="226"/>
    </row>
    <row r="169" spans="1:13" ht="25.5" hidden="1">
      <c r="A169" s="56"/>
      <c r="B169" s="57"/>
      <c r="C169" s="53" t="str">
        <f>+C41</f>
        <v>Saldo em
01-Jan-13</v>
      </c>
      <c r="D169" s="57"/>
      <c r="E169" s="59" t="s">
        <v>92</v>
      </c>
      <c r="F169" s="58"/>
      <c r="G169" s="59" t="s">
        <v>93</v>
      </c>
      <c r="H169" s="57"/>
      <c r="I169" s="60" t="s">
        <v>88</v>
      </c>
      <c r="J169" s="61"/>
      <c r="K169" s="53" t="s">
        <v>397</v>
      </c>
      <c r="L169" s="62"/>
      <c r="M169" s="53" t="str">
        <f>+M41</f>
        <v>Saldo em
31-Dez-13</v>
      </c>
    </row>
    <row r="170" spans="1:13" hidden="1">
      <c r="A170" s="56"/>
      <c r="B170" s="57"/>
      <c r="C170" s="46"/>
      <c r="D170" s="57"/>
      <c r="E170" s="46"/>
      <c r="F170" s="58"/>
      <c r="G170" s="63"/>
      <c r="H170" s="57"/>
      <c r="I170" s="61"/>
      <c r="J170" s="61"/>
      <c r="K170" s="46"/>
      <c r="L170" s="62"/>
      <c r="M170" s="46"/>
    </row>
    <row r="171" spans="1:13" hidden="1">
      <c r="A171" s="54" t="s">
        <v>146</v>
      </c>
      <c r="B171" s="47"/>
      <c r="C171" s="50">
        <f>-C1391</f>
        <v>0</v>
      </c>
      <c r="D171" s="47"/>
      <c r="E171" s="50">
        <f>-E1391</f>
        <v>0</v>
      </c>
      <c r="F171" s="47"/>
      <c r="G171" s="50">
        <f>-G1391</f>
        <v>0</v>
      </c>
      <c r="H171" s="47"/>
      <c r="I171" s="50">
        <f>-I1391</f>
        <v>0</v>
      </c>
      <c r="J171" s="50"/>
      <c r="K171" s="50">
        <f>+C171+E171+G171+I171</f>
        <v>0</v>
      </c>
      <c r="L171" s="62"/>
      <c r="M171" s="50">
        <f>+E171+G171+I171+K171</f>
        <v>0</v>
      </c>
    </row>
    <row r="172" spans="1:13" hidden="1">
      <c r="A172" s="54" t="s">
        <v>148</v>
      </c>
      <c r="B172" s="47"/>
      <c r="C172" s="50">
        <f>-C1392</f>
        <v>0</v>
      </c>
      <c r="D172" s="47"/>
      <c r="E172" s="50">
        <f>-E1392</f>
        <v>0</v>
      </c>
      <c r="F172" s="47"/>
      <c r="G172" s="50">
        <f>-G1392</f>
        <v>0</v>
      </c>
      <c r="H172" s="47"/>
      <c r="I172" s="50">
        <f>-I1392</f>
        <v>0</v>
      </c>
      <c r="J172" s="50"/>
      <c r="K172" s="50">
        <f>+C172+E172+G172+I172</f>
        <v>0</v>
      </c>
      <c r="L172" s="62"/>
      <c r="M172" s="50">
        <f>+E172+G172+I172+K172</f>
        <v>0</v>
      </c>
    </row>
    <row r="173" spans="1:13" hidden="1">
      <c r="A173" s="54" t="s">
        <v>147</v>
      </c>
      <c r="B173" s="47"/>
      <c r="C173" s="50">
        <f>-C1393</f>
        <v>0</v>
      </c>
      <c r="D173" s="47"/>
      <c r="E173" s="50">
        <f>-E1393</f>
        <v>0</v>
      </c>
      <c r="F173" s="47"/>
      <c r="G173" s="50">
        <f>-G1393</f>
        <v>0</v>
      </c>
      <c r="H173" s="47"/>
      <c r="I173" s="50">
        <f>-I1393</f>
        <v>0</v>
      </c>
      <c r="J173" s="50"/>
      <c r="K173" s="50">
        <f>+C173+E173+G173+I173</f>
        <v>0</v>
      </c>
      <c r="L173" s="62"/>
      <c r="M173" s="50">
        <f>+E173+G173+I173+K173</f>
        <v>0</v>
      </c>
    </row>
    <row r="174" spans="1:13" ht="13.5" hidden="1" thickBot="1">
      <c r="A174" s="56"/>
      <c r="B174" s="47"/>
      <c r="C174" s="51">
        <f>SUM(C171:C173)</f>
        <v>0</v>
      </c>
      <c r="D174" s="47"/>
      <c r="E174" s="51">
        <f>SUM(E171:E173)</f>
        <v>0</v>
      </c>
      <c r="F174" s="47"/>
      <c r="G174" s="51">
        <f>SUM(G171:G173)</f>
        <v>0</v>
      </c>
      <c r="H174" s="50"/>
      <c r="I174" s="51">
        <f>SUM(I171:I173)</f>
        <v>0</v>
      </c>
      <c r="J174" s="50"/>
      <c r="K174" s="51">
        <f>SUM(K171:K173)</f>
        <v>0</v>
      </c>
      <c r="L174" s="62"/>
      <c r="M174" s="51">
        <f>SUM(M171:M173)</f>
        <v>0</v>
      </c>
    </row>
    <row r="175" spans="1:13" ht="13.5" hidden="1" thickTop="1">
      <c r="A175" s="56"/>
      <c r="B175" s="47"/>
      <c r="C175" s="50"/>
      <c r="D175" s="47"/>
      <c r="E175" s="50"/>
      <c r="F175" s="47"/>
      <c r="G175" s="50"/>
      <c r="H175" s="50"/>
      <c r="I175" s="50"/>
      <c r="J175" s="50"/>
      <c r="K175" s="50"/>
      <c r="L175" s="62"/>
      <c r="M175" s="68"/>
    </row>
    <row r="176" spans="1:13" ht="26.25" hidden="1" customHeight="1">
      <c r="A176" s="56"/>
      <c r="B176" s="47"/>
      <c r="C176" s="226" t="str">
        <f>+C65</f>
        <v>31 de Dezembro de 2014</v>
      </c>
      <c r="D176" s="226"/>
      <c r="E176" s="226"/>
      <c r="F176" s="226"/>
      <c r="G176" s="226"/>
      <c r="H176" s="226"/>
      <c r="I176" s="226"/>
      <c r="J176" s="226"/>
      <c r="K176" s="226"/>
      <c r="L176" s="226"/>
      <c r="M176" s="226"/>
    </row>
    <row r="177" spans="1:13" ht="25.5" hidden="1">
      <c r="A177" s="56"/>
      <c r="B177" s="57"/>
      <c r="C177" s="53" t="str">
        <f>+C66</f>
        <v>Saldo em
01-Jan-14</v>
      </c>
      <c r="D177" s="57"/>
      <c r="E177" s="59" t="s">
        <v>92</v>
      </c>
      <c r="F177" s="58"/>
      <c r="G177" s="59" t="s">
        <v>83</v>
      </c>
      <c r="H177" s="57"/>
      <c r="I177" s="60" t="s">
        <v>88</v>
      </c>
      <c r="J177" s="61"/>
      <c r="K177" s="53" t="s">
        <v>397</v>
      </c>
      <c r="L177" s="62"/>
      <c r="M177" s="53" t="str">
        <f>+M66</f>
        <v>Saldo em
31-Dez-14</v>
      </c>
    </row>
    <row r="178" spans="1:13" hidden="1">
      <c r="A178" s="56"/>
      <c r="B178" s="57"/>
      <c r="C178" s="46"/>
      <c r="D178" s="57"/>
      <c r="E178" s="46"/>
      <c r="F178" s="58"/>
      <c r="G178" s="63"/>
      <c r="H178" s="57"/>
      <c r="I178" s="61"/>
      <c r="J178" s="61"/>
      <c r="K178" s="46"/>
      <c r="L178" s="62"/>
      <c r="M178" s="46"/>
    </row>
    <row r="179" spans="1:13" hidden="1">
      <c r="A179" s="54" t="s">
        <v>146</v>
      </c>
      <c r="B179" s="47"/>
      <c r="C179" s="50">
        <f>-C1400</f>
        <v>0</v>
      </c>
      <c r="D179" s="47"/>
      <c r="E179" s="50">
        <f>-E1400</f>
        <v>0</v>
      </c>
      <c r="F179" s="47"/>
      <c r="G179" s="50">
        <f>-G1400</f>
        <v>0</v>
      </c>
      <c r="H179" s="47"/>
      <c r="I179" s="50">
        <f>-I1400</f>
        <v>0</v>
      </c>
      <c r="J179" s="50"/>
      <c r="K179" s="50">
        <f>+C179+E179+G179+I179</f>
        <v>0</v>
      </c>
      <c r="L179" s="62"/>
      <c r="M179" s="50">
        <f>+E179+G179+I179+K179</f>
        <v>0</v>
      </c>
    </row>
    <row r="180" spans="1:13" hidden="1">
      <c r="A180" s="54" t="s">
        <v>148</v>
      </c>
      <c r="B180" s="47"/>
      <c r="C180" s="50">
        <f>-C1401</f>
        <v>0</v>
      </c>
      <c r="D180" s="47"/>
      <c r="E180" s="50">
        <f>-E1401</f>
        <v>0</v>
      </c>
      <c r="F180" s="47"/>
      <c r="G180" s="50">
        <f>-G1401</f>
        <v>0</v>
      </c>
      <c r="H180" s="47"/>
      <c r="I180" s="50">
        <f>-I1401</f>
        <v>0</v>
      </c>
      <c r="J180" s="50"/>
      <c r="K180" s="50">
        <f>+C180+E180+G180+I180</f>
        <v>0</v>
      </c>
      <c r="L180" s="62"/>
      <c r="M180" s="50">
        <f>+E180+G180+I180+K180</f>
        <v>0</v>
      </c>
    </row>
    <row r="181" spans="1:13" hidden="1">
      <c r="A181" s="54" t="s">
        <v>147</v>
      </c>
      <c r="B181" s="47"/>
      <c r="C181" s="50">
        <f>-C1402</f>
        <v>0</v>
      </c>
      <c r="D181" s="47"/>
      <c r="E181" s="50">
        <f>-E1402</f>
        <v>0</v>
      </c>
      <c r="F181" s="47"/>
      <c r="G181" s="50">
        <f>-G1402</f>
        <v>0</v>
      </c>
      <c r="H181" s="47"/>
      <c r="I181" s="50">
        <f>-I1402</f>
        <v>0</v>
      </c>
      <c r="J181" s="50"/>
      <c r="K181" s="50">
        <f>+C181+E181+G181+I181</f>
        <v>0</v>
      </c>
      <c r="L181" s="62"/>
      <c r="M181" s="50">
        <f>+E181+G181+I181+K181</f>
        <v>0</v>
      </c>
    </row>
    <row r="182" spans="1:13" ht="13.5" hidden="1" thickBot="1">
      <c r="A182" s="54"/>
      <c r="B182" s="47"/>
      <c r="C182" s="51">
        <f>SUM(C179:C181)</f>
        <v>0</v>
      </c>
      <c r="D182" s="47"/>
      <c r="E182" s="51">
        <f>SUM(E179:E181)</f>
        <v>0</v>
      </c>
      <c r="F182" s="47"/>
      <c r="G182" s="51">
        <f>SUM(G179:G181)</f>
        <v>0</v>
      </c>
      <c r="H182" s="50"/>
      <c r="I182" s="51">
        <f>SUM(I179:I181)</f>
        <v>0</v>
      </c>
      <c r="J182" s="50"/>
      <c r="K182" s="51">
        <f>SUM(K179:K181)</f>
        <v>0</v>
      </c>
      <c r="L182" s="62"/>
      <c r="M182" s="51">
        <f>SUM(M179:M181)</f>
        <v>0</v>
      </c>
    </row>
    <row r="183" spans="1:13" ht="13.5" hidden="1" thickTop="1">
      <c r="A183" s="56"/>
      <c r="B183" s="47"/>
    </row>
    <row r="184" spans="1:13" hidden="1">
      <c r="A184" s="56"/>
      <c r="B184" s="47"/>
      <c r="C184" s="50"/>
      <c r="D184" s="47"/>
      <c r="E184" s="50"/>
      <c r="F184" s="47"/>
      <c r="G184" s="50"/>
      <c r="H184" s="50"/>
      <c r="I184" s="50"/>
      <c r="J184" s="50"/>
      <c r="K184" s="50"/>
      <c r="L184" s="62"/>
      <c r="M184" s="50"/>
    </row>
    <row r="185" spans="1:13" hidden="1">
      <c r="A185" s="56"/>
      <c r="B185" s="47"/>
      <c r="C185" s="47"/>
      <c r="D185" s="47"/>
      <c r="E185" s="47"/>
      <c r="F185" s="47"/>
      <c r="G185" s="67"/>
      <c r="H185" s="66"/>
      <c r="I185" s="67"/>
      <c r="J185" s="66"/>
      <c r="K185" s="62"/>
      <c r="L185" s="62"/>
      <c r="M185" s="68"/>
    </row>
    <row r="186" spans="1:13" ht="38.25" hidden="1">
      <c r="A186" s="56"/>
      <c r="B186" s="57"/>
      <c r="C186" s="53" t="s">
        <v>84</v>
      </c>
      <c r="D186" s="57"/>
      <c r="E186" s="59" t="s">
        <v>110</v>
      </c>
      <c r="F186" s="58"/>
      <c r="G186" s="59" t="s">
        <v>111</v>
      </c>
      <c r="H186" s="66"/>
      <c r="I186" s="53" t="str">
        <f>+M177</f>
        <v>Saldo em
31-Dez-14</v>
      </c>
      <c r="J186" s="66"/>
      <c r="K186" s="62"/>
      <c r="L186" s="62"/>
      <c r="M186" s="68"/>
    </row>
    <row r="187" spans="1:13" hidden="1">
      <c r="A187" s="56"/>
      <c r="B187" s="57"/>
      <c r="C187" s="46"/>
      <c r="D187" s="57"/>
      <c r="E187" s="46"/>
      <c r="F187" s="58"/>
      <c r="G187" s="63"/>
      <c r="H187" s="66"/>
      <c r="I187" s="46"/>
      <c r="J187" s="66"/>
      <c r="K187" s="62"/>
      <c r="L187" s="62"/>
      <c r="M187" s="68"/>
    </row>
    <row r="188" spans="1:13" hidden="1">
      <c r="A188" s="54" t="s">
        <v>146</v>
      </c>
      <c r="B188" s="47"/>
      <c r="C188" s="50">
        <f>-C1408</f>
        <v>0</v>
      </c>
      <c r="D188" s="47"/>
      <c r="E188" s="50">
        <f>-E1408</f>
        <v>0</v>
      </c>
      <c r="F188" s="47"/>
      <c r="G188" s="50">
        <f>-G1408</f>
        <v>0</v>
      </c>
      <c r="H188" s="66"/>
      <c r="I188" s="50">
        <f>+C188+E188+G188</f>
        <v>0</v>
      </c>
      <c r="J188" s="66"/>
      <c r="K188" s="62"/>
      <c r="L188" s="62"/>
      <c r="M188" s="68"/>
    </row>
    <row r="189" spans="1:13" hidden="1">
      <c r="A189" s="54" t="s">
        <v>148</v>
      </c>
      <c r="B189" s="47"/>
      <c r="C189" s="50">
        <f>-C1409</f>
        <v>0</v>
      </c>
      <c r="D189" s="47"/>
      <c r="E189" s="50">
        <f>-E1409</f>
        <v>0</v>
      </c>
      <c r="F189" s="47"/>
      <c r="G189" s="50">
        <f>-G1409</f>
        <v>0</v>
      </c>
      <c r="H189" s="66"/>
      <c r="I189" s="50">
        <f>+C189+E189+G189</f>
        <v>0</v>
      </c>
      <c r="J189" s="66"/>
      <c r="K189" s="62"/>
      <c r="L189" s="62"/>
      <c r="M189" s="68"/>
    </row>
    <row r="190" spans="1:13" hidden="1">
      <c r="A190" s="54" t="s">
        <v>147</v>
      </c>
      <c r="B190" s="47"/>
      <c r="C190" s="50">
        <f>-C1410</f>
        <v>0</v>
      </c>
      <c r="D190" s="47"/>
      <c r="E190" s="50">
        <f>-E1410</f>
        <v>0</v>
      </c>
      <c r="F190" s="47"/>
      <c r="G190" s="50">
        <f>-G1410</f>
        <v>0</v>
      </c>
      <c r="H190" s="66"/>
      <c r="I190" s="50">
        <f>+C190+E190+G190</f>
        <v>0</v>
      </c>
      <c r="J190" s="66"/>
      <c r="K190" s="62"/>
      <c r="L190" s="62"/>
      <c r="M190" s="68"/>
    </row>
    <row r="191" spans="1:13" ht="13.5" hidden="1" thickBot="1">
      <c r="A191" s="54"/>
      <c r="B191" s="47"/>
      <c r="C191" s="51">
        <f>SUM(C188:C190)</f>
        <v>0</v>
      </c>
      <c r="D191" s="47"/>
      <c r="E191" s="51">
        <f>SUM(E188:E190)</f>
        <v>0</v>
      </c>
      <c r="F191" s="47"/>
      <c r="G191" s="51">
        <f>SUM(G188:G190)</f>
        <v>0</v>
      </c>
      <c r="H191" s="66"/>
      <c r="I191" s="51">
        <f>SUM(I188:I190)</f>
        <v>0</v>
      </c>
      <c r="J191" s="66"/>
      <c r="K191" s="62"/>
      <c r="L191" s="62"/>
      <c r="M191" s="68"/>
    </row>
    <row r="192" spans="1:13" ht="13.5" hidden="1" thickTop="1">
      <c r="A192" s="56"/>
      <c r="B192" s="47"/>
      <c r="L192" s="62"/>
      <c r="M192" s="68"/>
    </row>
    <row r="193" spans="1:31" hidden="1">
      <c r="A193" s="56"/>
      <c r="B193" s="47"/>
      <c r="C193" s="50"/>
      <c r="D193" s="47"/>
      <c r="E193" s="50"/>
      <c r="F193" s="47"/>
      <c r="G193" s="50"/>
      <c r="H193" s="66"/>
      <c r="I193" s="67"/>
      <c r="J193" s="66"/>
      <c r="K193" s="62"/>
      <c r="L193" s="62"/>
      <c r="M193" s="68"/>
    </row>
    <row r="194" spans="1:31" hidden="1">
      <c r="A194" s="56"/>
      <c r="B194" s="47"/>
      <c r="C194" s="50"/>
      <c r="D194" s="47"/>
      <c r="E194" s="50"/>
      <c r="F194" s="47"/>
      <c r="G194" s="50"/>
      <c r="H194" s="66"/>
      <c r="I194" s="67"/>
      <c r="J194" s="66"/>
      <c r="K194" s="62"/>
      <c r="L194" s="62"/>
      <c r="M194" s="68"/>
    </row>
    <row r="195" spans="1:31" hidden="1">
      <c r="C195" s="225" t="str">
        <f>+C246</f>
        <v>31-Dez-14</v>
      </c>
      <c r="D195" s="225"/>
      <c r="E195" s="225"/>
      <c r="F195" s="71"/>
      <c r="G195" s="225" t="str">
        <f>+G246</f>
        <v>31-Dez-13</v>
      </c>
      <c r="H195" s="225"/>
      <c r="I195" s="225"/>
    </row>
    <row r="196" spans="1:31" hidden="1">
      <c r="A196" s="56"/>
      <c r="B196" s="57"/>
      <c r="C196" s="53" t="s">
        <v>153</v>
      </c>
      <c r="D196" s="57"/>
      <c r="E196" s="59" t="s">
        <v>154</v>
      </c>
      <c r="F196" s="58"/>
      <c r="G196" s="53" t="s">
        <v>153</v>
      </c>
      <c r="H196" s="57"/>
      <c r="I196" s="59" t="s">
        <v>154</v>
      </c>
    </row>
    <row r="197" spans="1:31" hidden="1">
      <c r="A197" s="64"/>
      <c r="B197" s="57"/>
      <c r="C197" s="46"/>
      <c r="D197" s="57"/>
      <c r="E197" s="46"/>
      <c r="F197" s="58"/>
      <c r="G197" s="63"/>
      <c r="H197" s="57"/>
      <c r="I197" s="61"/>
    </row>
    <row r="198" spans="1:31" hidden="1">
      <c r="A198" s="54" t="s">
        <v>146</v>
      </c>
      <c r="B198" s="47"/>
      <c r="C198" s="50">
        <v>0</v>
      </c>
      <c r="D198" s="47"/>
      <c r="E198" s="50">
        <v>0</v>
      </c>
      <c r="F198" s="47"/>
      <c r="G198" s="50">
        <v>0</v>
      </c>
      <c r="H198" s="47"/>
      <c r="I198" s="50">
        <v>0</v>
      </c>
    </row>
    <row r="199" spans="1:31" hidden="1">
      <c r="A199" s="54" t="s">
        <v>148</v>
      </c>
      <c r="B199" s="47"/>
      <c r="C199" s="50">
        <v>0</v>
      </c>
      <c r="D199" s="47"/>
      <c r="E199" s="50">
        <v>0</v>
      </c>
      <c r="F199" s="47"/>
      <c r="G199" s="50">
        <v>0</v>
      </c>
      <c r="H199" s="47"/>
      <c r="I199" s="50">
        <v>0</v>
      </c>
    </row>
    <row r="200" spans="1:31" hidden="1">
      <c r="A200" s="54" t="s">
        <v>147</v>
      </c>
      <c r="B200" s="47"/>
      <c r="C200" s="50">
        <v>0</v>
      </c>
      <c r="D200" s="47"/>
      <c r="E200" s="50">
        <v>0</v>
      </c>
      <c r="F200" s="47"/>
      <c r="G200" s="50">
        <v>0</v>
      </c>
      <c r="H200" s="47"/>
      <c r="I200" s="50">
        <v>0</v>
      </c>
    </row>
    <row r="201" spans="1:31" ht="13.5" hidden="1" thickBot="1">
      <c r="A201" s="54"/>
      <c r="B201" s="47"/>
      <c r="C201" s="69">
        <f>+SUM(C198:C200)</f>
        <v>0</v>
      </c>
      <c r="D201" s="47"/>
      <c r="E201" s="69">
        <f>+SUM(E198:E200)</f>
        <v>0</v>
      </c>
      <c r="G201" s="69">
        <f>+SUM(G198:G200)</f>
        <v>0</v>
      </c>
      <c r="H201" s="47"/>
      <c r="I201" s="69">
        <f>+SUM(I198:I200)</f>
        <v>0</v>
      </c>
    </row>
    <row r="202" spans="1:31" ht="13.5" hidden="1" thickTop="1">
      <c r="A202" s="54"/>
      <c r="B202" s="47"/>
    </row>
    <row r="203" spans="1:31" hidden="1">
      <c r="A203" s="54"/>
      <c r="B203" s="47"/>
      <c r="C203" s="68"/>
      <c r="D203" s="47"/>
      <c r="E203" s="68"/>
      <c r="G203" s="68"/>
      <c r="H203" s="47"/>
      <c r="I203" s="68"/>
    </row>
    <row r="204" spans="1:31" hidden="1"/>
    <row r="205" spans="1:31" hidden="1">
      <c r="A205" s="26"/>
      <c r="O205" s="26" t="s">
        <v>416</v>
      </c>
    </row>
    <row r="206" spans="1:31" hidden="1"/>
    <row r="207" spans="1:31" ht="18" hidden="1" customHeight="1">
      <c r="O207" s="72"/>
      <c r="P207" s="58"/>
      <c r="Q207" s="58"/>
      <c r="R207" s="58"/>
      <c r="S207" s="73"/>
      <c r="T207" s="58"/>
      <c r="U207" s="226" t="str">
        <f>+C40</f>
        <v>31 de Dezembro de 2013</v>
      </c>
      <c r="V207" s="226"/>
      <c r="W207" s="226"/>
      <c r="X207" s="226"/>
      <c r="Y207" s="226"/>
      <c r="Z207" s="226"/>
      <c r="AA207" s="226"/>
      <c r="AB207" s="226"/>
      <c r="AC207" s="226"/>
      <c r="AD207" s="226"/>
      <c r="AE207" s="226"/>
    </row>
    <row r="208" spans="1:31" ht="38.25" hidden="1">
      <c r="O208" s="74" t="s">
        <v>398</v>
      </c>
      <c r="P208" s="58"/>
      <c r="Q208" s="53" t="s">
        <v>395</v>
      </c>
      <c r="R208" s="58"/>
      <c r="S208" s="53" t="str">
        <f ca="1">+"Capitais próprios
31-Dez-"&amp;RIGHT(Indice!C6,2)</f>
        <v>Capitais próprios
31-Dez-13</v>
      </c>
      <c r="T208" s="58"/>
      <c r="U208" s="53" t="s">
        <v>85</v>
      </c>
      <c r="V208" s="53"/>
      <c r="W208" s="53" t="s">
        <v>121</v>
      </c>
      <c r="X208" s="62"/>
      <c r="Y208" s="74" t="s">
        <v>2</v>
      </c>
      <c r="Z208" s="61"/>
      <c r="AA208" s="74" t="s">
        <v>124</v>
      </c>
      <c r="AB208" s="62"/>
      <c r="AC208" s="53" t="s">
        <v>29</v>
      </c>
      <c r="AD208" s="62"/>
      <c r="AE208" s="53" t="str">
        <f>+M41</f>
        <v>Saldo em
31-Dez-13</v>
      </c>
    </row>
    <row r="209" spans="15:31" hidden="1">
      <c r="O209" s="75"/>
      <c r="P209" s="58"/>
      <c r="Q209" s="76"/>
      <c r="R209" s="58"/>
      <c r="S209" s="62"/>
      <c r="T209" s="58"/>
      <c r="U209" s="77"/>
      <c r="V209" s="58"/>
      <c r="W209" s="77"/>
      <c r="X209" s="62"/>
      <c r="Y209" s="77"/>
      <c r="Z209" s="58"/>
      <c r="AA209" s="77"/>
      <c r="AB209" s="62"/>
      <c r="AC209" s="77"/>
      <c r="AD209" s="62"/>
      <c r="AE209" s="77"/>
    </row>
    <row r="210" spans="15:31" hidden="1">
      <c r="O210" s="78" t="s">
        <v>443</v>
      </c>
      <c r="P210" s="58"/>
      <c r="Q210" s="76" t="s">
        <v>444</v>
      </c>
      <c r="R210" s="58"/>
      <c r="S210" s="68">
        <v>61102.650000000031</v>
      </c>
      <c r="T210" s="58"/>
      <c r="U210" s="79">
        <v>0.74</v>
      </c>
      <c r="V210" s="58"/>
      <c r="W210" s="68">
        <v>25900</v>
      </c>
      <c r="X210" s="62"/>
      <c r="Y210" s="68">
        <v>514100</v>
      </c>
      <c r="Z210" s="58"/>
      <c r="AA210" s="68">
        <v>0</v>
      </c>
      <c r="AB210" s="62"/>
      <c r="AC210" s="68">
        <v>0</v>
      </c>
      <c r="AD210" s="62"/>
      <c r="AE210" s="77">
        <f>+W210+Y210+AA210+AC210</f>
        <v>540000</v>
      </c>
    </row>
    <row r="211" spans="15:31" hidden="1">
      <c r="O211" s="80" t="s">
        <v>123</v>
      </c>
      <c r="P211" s="58"/>
      <c r="Q211" s="76"/>
      <c r="R211" s="58"/>
      <c r="S211" s="68">
        <v>0</v>
      </c>
      <c r="T211" s="58"/>
      <c r="U211" s="79">
        <v>0</v>
      </c>
      <c r="V211" s="58"/>
      <c r="W211" s="68">
        <v>0</v>
      </c>
      <c r="X211" s="62"/>
      <c r="Y211" s="68">
        <v>0</v>
      </c>
      <c r="Z211" s="58"/>
      <c r="AA211" s="68">
        <v>0</v>
      </c>
      <c r="AB211" s="62"/>
      <c r="AC211" s="68">
        <v>0</v>
      </c>
      <c r="AD211" s="62"/>
      <c r="AE211" s="77">
        <f>+W211+Y211+AA211+AC211</f>
        <v>0</v>
      </c>
    </row>
    <row r="212" spans="15:31" hidden="1">
      <c r="O212" s="80" t="s">
        <v>125</v>
      </c>
      <c r="P212" s="58"/>
      <c r="Q212" s="76"/>
      <c r="R212" s="58"/>
      <c r="S212" s="68">
        <v>0</v>
      </c>
      <c r="T212" s="58"/>
      <c r="U212" s="79">
        <v>0</v>
      </c>
      <c r="V212" s="58"/>
      <c r="W212" s="68">
        <v>0</v>
      </c>
      <c r="X212" s="62"/>
      <c r="Y212" s="68">
        <v>0</v>
      </c>
      <c r="Z212" s="58"/>
      <c r="AA212" s="68">
        <v>0</v>
      </c>
      <c r="AB212" s="62"/>
      <c r="AC212" s="68">
        <v>0</v>
      </c>
      <c r="AD212" s="62"/>
      <c r="AE212" s="77">
        <f>+W212+Y212+AA212+AC212</f>
        <v>0</v>
      </c>
    </row>
    <row r="213" spans="15:31" ht="13.5" hidden="1" thickBot="1">
      <c r="O213" s="80"/>
      <c r="P213" s="58"/>
      <c r="Q213" s="76"/>
      <c r="R213" s="58"/>
      <c r="S213" s="68"/>
      <c r="T213" s="58"/>
      <c r="U213" s="79"/>
      <c r="V213" s="58"/>
      <c r="W213" s="69">
        <f>+SUM(W210:W212)</f>
        <v>25900</v>
      </c>
      <c r="X213" s="62"/>
      <c r="Y213" s="69">
        <f>+SUM(Y210:Y212)</f>
        <v>514100</v>
      </c>
      <c r="Z213" s="58"/>
      <c r="AA213" s="69">
        <f>+SUM(AA210:AA212)</f>
        <v>0</v>
      </c>
      <c r="AB213" s="62"/>
      <c r="AC213" s="69">
        <f>+SUM(AC210:AC212)</f>
        <v>0</v>
      </c>
      <c r="AD213" s="62"/>
      <c r="AE213" s="69">
        <f>+SUM(AE210:AE212)</f>
        <v>540000</v>
      </c>
    </row>
    <row r="214" spans="15:31" ht="13.5" hidden="1" thickTop="1">
      <c r="O214" s="65"/>
      <c r="P214" s="58"/>
      <c r="Q214" s="58"/>
      <c r="R214" s="58"/>
      <c r="S214" s="62"/>
      <c r="T214" s="58"/>
      <c r="U214" s="77"/>
      <c r="V214" s="58"/>
    </row>
    <row r="215" spans="15:31" hidden="1">
      <c r="O215" s="65"/>
      <c r="P215" s="58"/>
      <c r="Q215" s="58"/>
      <c r="R215" s="58"/>
      <c r="S215" s="62"/>
      <c r="T215" s="58"/>
      <c r="U215" s="77"/>
      <c r="V215" s="58"/>
      <c r="W215" s="68"/>
      <c r="X215" s="62"/>
      <c r="Y215" s="68"/>
      <c r="Z215" s="58"/>
      <c r="AA215" s="68"/>
      <c r="AB215" s="62"/>
      <c r="AC215" s="68"/>
      <c r="AD215" s="62"/>
      <c r="AE215" s="68"/>
    </row>
    <row r="216" spans="15:31" ht="18.75" hidden="1" customHeight="1">
      <c r="O216" s="72"/>
      <c r="P216" s="58"/>
      <c r="Q216" s="58"/>
      <c r="R216" s="58"/>
      <c r="S216" s="73"/>
      <c r="T216" s="58"/>
      <c r="U216" s="226" t="str">
        <f>+C65</f>
        <v>31 de Dezembro de 2014</v>
      </c>
      <c r="V216" s="226"/>
      <c r="W216" s="226"/>
      <c r="X216" s="226"/>
      <c r="Y216" s="226"/>
      <c r="Z216" s="226"/>
      <c r="AA216" s="226"/>
      <c r="AB216" s="226"/>
      <c r="AC216" s="226"/>
      <c r="AD216" s="226"/>
      <c r="AE216" s="226"/>
    </row>
    <row r="217" spans="15:31" ht="38.25" hidden="1">
      <c r="O217" s="74" t="s">
        <v>398</v>
      </c>
      <c r="P217" s="58"/>
      <c r="Q217" s="53" t="s">
        <v>395</v>
      </c>
      <c r="R217" s="58"/>
      <c r="S217" s="53" t="str">
        <f ca="1">+"Capitais próprios
31-Dez-"&amp;RIGHT(Indice!C5,2)</f>
        <v>Capitais próprios
31-Dez-14</v>
      </c>
      <c r="T217" s="58"/>
      <c r="U217" s="53" t="s">
        <v>85</v>
      </c>
      <c r="V217" s="53"/>
      <c r="W217" s="53" t="s">
        <v>121</v>
      </c>
      <c r="X217" s="62"/>
      <c r="Y217" s="74" t="s">
        <v>2</v>
      </c>
      <c r="Z217" s="61"/>
      <c r="AA217" s="74" t="s">
        <v>124</v>
      </c>
      <c r="AB217" s="62"/>
      <c r="AC217" s="53" t="s">
        <v>29</v>
      </c>
      <c r="AD217" s="62"/>
      <c r="AE217" s="53" t="str">
        <f>+M66</f>
        <v>Saldo em
31-Dez-14</v>
      </c>
    </row>
    <row r="218" spans="15:31" hidden="1">
      <c r="O218" s="75"/>
      <c r="P218" s="58"/>
      <c r="Q218" s="76"/>
      <c r="R218" s="58"/>
      <c r="S218" s="62"/>
      <c r="T218" s="58"/>
      <c r="U218" s="77"/>
      <c r="V218" s="58"/>
      <c r="W218" s="77"/>
      <c r="X218" s="62"/>
      <c r="Y218" s="77"/>
      <c r="Z218" s="58"/>
      <c r="AA218" s="77"/>
      <c r="AB218" s="62"/>
      <c r="AC218" s="77"/>
      <c r="AD218" s="62"/>
      <c r="AE218" s="77"/>
    </row>
    <row r="219" spans="15:31" hidden="1">
      <c r="O219" s="78" t="s">
        <v>443</v>
      </c>
      <c r="P219" s="58"/>
      <c r="Q219" s="76" t="s">
        <v>444</v>
      </c>
      <c r="R219" s="58"/>
      <c r="S219" s="68">
        <v>317271.52999999997</v>
      </c>
      <c r="T219" s="58"/>
      <c r="U219" s="79">
        <v>0.74</v>
      </c>
      <c r="V219" s="58"/>
      <c r="W219" s="68">
        <v>25900</v>
      </c>
      <c r="X219" s="62"/>
      <c r="Y219" s="68">
        <v>514100</v>
      </c>
      <c r="Z219" s="58"/>
      <c r="AA219" s="68">
        <v>0</v>
      </c>
      <c r="AB219" s="62"/>
      <c r="AC219" s="68">
        <v>0</v>
      </c>
      <c r="AD219" s="62"/>
      <c r="AE219" s="77">
        <f>+W219+Y219+AA219+AC219</f>
        <v>540000</v>
      </c>
    </row>
    <row r="220" spans="15:31" hidden="1">
      <c r="O220" s="80" t="s">
        <v>123</v>
      </c>
      <c r="P220" s="58"/>
      <c r="Q220" s="76"/>
      <c r="R220" s="58"/>
      <c r="S220" s="68">
        <v>0</v>
      </c>
      <c r="T220" s="58"/>
      <c r="U220" s="79">
        <v>0</v>
      </c>
      <c r="V220" s="58"/>
      <c r="W220" s="68">
        <v>0</v>
      </c>
      <c r="X220" s="62"/>
      <c r="Y220" s="68">
        <v>0</v>
      </c>
      <c r="Z220" s="58"/>
      <c r="AA220" s="68">
        <v>0</v>
      </c>
      <c r="AB220" s="62"/>
      <c r="AC220" s="68">
        <v>0</v>
      </c>
      <c r="AD220" s="62"/>
      <c r="AE220" s="77">
        <f>+W220+Y220+AA220+AC220</f>
        <v>0</v>
      </c>
    </row>
    <row r="221" spans="15:31" hidden="1">
      <c r="O221" s="80" t="s">
        <v>125</v>
      </c>
      <c r="P221" s="58"/>
      <c r="Q221" s="76"/>
      <c r="R221" s="58"/>
      <c r="S221" s="68">
        <v>0</v>
      </c>
      <c r="T221" s="58"/>
      <c r="U221" s="79">
        <v>0</v>
      </c>
      <c r="V221" s="58"/>
      <c r="W221" s="68">
        <v>0</v>
      </c>
      <c r="X221" s="62"/>
      <c r="Y221" s="68">
        <v>0</v>
      </c>
      <c r="Z221" s="58"/>
      <c r="AA221" s="68">
        <v>0</v>
      </c>
      <c r="AB221" s="62"/>
      <c r="AC221" s="68">
        <v>0</v>
      </c>
      <c r="AD221" s="62"/>
      <c r="AE221" s="77">
        <f>+W221+Y221+AA221+AC221</f>
        <v>0</v>
      </c>
    </row>
    <row r="222" spans="15:31" ht="13.5" hidden="1" thickBot="1">
      <c r="O222" s="80"/>
      <c r="P222" s="58"/>
      <c r="Q222" s="76"/>
      <c r="R222" s="58"/>
      <c r="S222" s="68"/>
      <c r="T222" s="58"/>
      <c r="U222" s="79"/>
      <c r="V222" s="58"/>
      <c r="W222" s="69">
        <f>+SUM(W219:W221)</f>
        <v>25900</v>
      </c>
      <c r="X222" s="62"/>
      <c r="Y222" s="69">
        <f>+SUM(Y219:Y221)</f>
        <v>514100</v>
      </c>
      <c r="Z222" s="58"/>
      <c r="AA222" s="69">
        <f>+SUM(AA219:AA221)</f>
        <v>0</v>
      </c>
      <c r="AB222" s="62"/>
      <c r="AC222" s="69">
        <f>+SUM(AC219:AC221)</f>
        <v>0</v>
      </c>
      <c r="AD222" s="62"/>
      <c r="AE222" s="69">
        <f>+SUM(AE219:AE221)</f>
        <v>540000</v>
      </c>
    </row>
    <row r="223" spans="15:31" ht="13.5" hidden="1" thickTop="1">
      <c r="O223" s="65"/>
      <c r="P223" s="58"/>
      <c r="Q223" s="58"/>
      <c r="R223" s="58"/>
      <c r="S223" s="62"/>
      <c r="T223" s="58"/>
      <c r="U223" s="77"/>
      <c r="V223" s="58"/>
    </row>
    <row r="224" spans="15:31" hidden="1">
      <c r="O224" s="65"/>
      <c r="P224" s="58"/>
      <c r="Q224" s="58"/>
      <c r="R224" s="58"/>
      <c r="S224" s="62"/>
      <c r="T224" s="58"/>
      <c r="U224" s="77">
        <f>+S219*U219</f>
        <v>234780.93219999998</v>
      </c>
      <c r="V224" s="58"/>
      <c r="W224" s="68"/>
      <c r="X224" s="62"/>
      <c r="Y224" s="68"/>
      <c r="Z224" s="58"/>
      <c r="AA224" s="68"/>
      <c r="AB224" s="62"/>
      <c r="AC224" s="68"/>
      <c r="AD224" s="62"/>
      <c r="AE224" s="68"/>
    </row>
    <row r="225" spans="15:31" hidden="1">
      <c r="O225" s="81"/>
      <c r="P225" s="47"/>
      <c r="Q225" s="47"/>
      <c r="R225" s="47"/>
      <c r="S225" s="58"/>
      <c r="T225" s="58"/>
      <c r="U225" s="82"/>
      <c r="V225" s="82"/>
      <c r="W225" s="73"/>
      <c r="X225" s="58"/>
      <c r="Y225" s="73"/>
      <c r="Z225" s="58"/>
      <c r="AA225" s="73"/>
      <c r="AB225" s="58"/>
      <c r="AC225" s="73"/>
      <c r="AD225" s="58"/>
      <c r="AE225" s="73"/>
    </row>
    <row r="226" spans="15:31" ht="51" hidden="1">
      <c r="O226" s="74" t="s">
        <v>121</v>
      </c>
      <c r="P226" s="47"/>
      <c r="Q226" s="53" t="str">
        <f>+C66</f>
        <v>Saldo em
01-Jan-14</v>
      </c>
      <c r="R226" s="47"/>
      <c r="S226" s="53" t="s">
        <v>129</v>
      </c>
      <c r="T226" s="58"/>
      <c r="U226" s="53" t="s">
        <v>93</v>
      </c>
      <c r="V226" s="82"/>
      <c r="W226" s="53" t="s">
        <v>126</v>
      </c>
      <c r="X226" s="58"/>
      <c r="Y226" s="53" t="s">
        <v>127</v>
      </c>
      <c r="Z226" s="58"/>
      <c r="AA226" s="53" t="str">
        <f>+M66</f>
        <v>Saldo em
31-Dez-14</v>
      </c>
      <c r="AB226" s="58"/>
      <c r="AC226" s="77"/>
      <c r="AD226" s="58"/>
      <c r="AE226" s="58"/>
    </row>
    <row r="227" spans="15:31" hidden="1">
      <c r="O227" s="75"/>
      <c r="P227" s="47"/>
      <c r="Q227" s="47"/>
      <c r="R227" s="47"/>
      <c r="S227" s="58"/>
      <c r="T227" s="58"/>
      <c r="U227" s="82"/>
      <c r="V227" s="82"/>
      <c r="W227" s="77"/>
      <c r="X227" s="58"/>
      <c r="Y227" s="77"/>
      <c r="Z227" s="58"/>
      <c r="AA227" s="77"/>
      <c r="AB227" s="58"/>
      <c r="AC227" s="77"/>
      <c r="AD227" s="58"/>
      <c r="AE227" s="58"/>
    </row>
    <row r="228" spans="15:31" hidden="1">
      <c r="O228" s="78" t="s">
        <v>122</v>
      </c>
      <c r="P228" s="47"/>
      <c r="Q228" s="68">
        <v>0</v>
      </c>
      <c r="R228" s="47"/>
      <c r="S228" s="68">
        <v>0</v>
      </c>
      <c r="T228" s="58"/>
      <c r="U228" s="68">
        <v>0</v>
      </c>
      <c r="V228" s="82"/>
      <c r="W228" s="68">
        <v>0</v>
      </c>
      <c r="X228" s="58"/>
      <c r="Y228" s="68">
        <v>0</v>
      </c>
      <c r="Z228" s="58"/>
      <c r="AA228" s="77">
        <f>SUM(Q228:Y228)</f>
        <v>0</v>
      </c>
      <c r="AB228" s="58"/>
      <c r="AC228" s="77"/>
      <c r="AD228" s="58"/>
      <c r="AE228" s="58"/>
    </row>
    <row r="229" spans="15:31" hidden="1">
      <c r="O229" s="80" t="s">
        <v>123</v>
      </c>
      <c r="P229" s="47"/>
      <c r="Q229" s="68">
        <v>0</v>
      </c>
      <c r="R229" s="47"/>
      <c r="S229" s="68">
        <v>0</v>
      </c>
      <c r="T229" s="58"/>
      <c r="U229" s="68">
        <v>0</v>
      </c>
      <c r="V229" s="82"/>
      <c r="W229" s="68">
        <v>0</v>
      </c>
      <c r="X229" s="58"/>
      <c r="Y229" s="68">
        <v>0</v>
      </c>
      <c r="Z229" s="58"/>
      <c r="AA229" s="77">
        <f>SUM(Q229:Y229)</f>
        <v>0</v>
      </c>
      <c r="AB229" s="58"/>
      <c r="AC229" s="77"/>
      <c r="AD229" s="58"/>
      <c r="AE229" s="58"/>
    </row>
    <row r="230" spans="15:31" hidden="1">
      <c r="O230" s="80" t="s">
        <v>125</v>
      </c>
      <c r="P230" s="47"/>
      <c r="Q230" s="68">
        <v>0</v>
      </c>
      <c r="R230" s="47"/>
      <c r="S230" s="68">
        <v>0</v>
      </c>
      <c r="T230" s="58"/>
      <c r="U230" s="68">
        <v>0</v>
      </c>
      <c r="V230" s="82"/>
      <c r="W230" s="68">
        <v>0</v>
      </c>
      <c r="X230" s="58"/>
      <c r="Y230" s="68">
        <v>0</v>
      </c>
      <c r="Z230" s="58"/>
      <c r="AA230" s="77">
        <f>SUM(Q230:Y230)</f>
        <v>0</v>
      </c>
      <c r="AB230" s="58"/>
      <c r="AC230" s="77"/>
      <c r="AD230" s="58"/>
      <c r="AE230" s="58"/>
    </row>
    <row r="231" spans="15:31" ht="13.5" hidden="1" thickBot="1">
      <c r="O231" s="80"/>
      <c r="P231" s="47"/>
      <c r="Q231" s="69">
        <f>+SUM(Q228:Q230)</f>
        <v>0</v>
      </c>
      <c r="R231" s="47"/>
      <c r="S231" s="69">
        <f>+SUM(S228:S230)</f>
        <v>0</v>
      </c>
      <c r="T231" s="58"/>
      <c r="U231" s="69">
        <f>+SUM(U228:U230)</f>
        <v>0</v>
      </c>
      <c r="V231" s="82"/>
      <c r="W231" s="69">
        <f>+SUM(W228:W230)</f>
        <v>0</v>
      </c>
      <c r="X231" s="58"/>
      <c r="Y231" s="69">
        <f>+SUM(Y228:Y230)</f>
        <v>0</v>
      </c>
      <c r="Z231" s="58"/>
      <c r="AA231" s="69">
        <f>+SUM(AA228:AA230)</f>
        <v>0</v>
      </c>
      <c r="AB231" s="58"/>
      <c r="AC231" s="77"/>
      <c r="AD231" s="58"/>
      <c r="AE231" s="58"/>
    </row>
    <row r="232" spans="15:31" ht="13.5" hidden="1" thickTop="1">
      <c r="O232" s="75"/>
      <c r="P232" s="47"/>
      <c r="AB232" s="58"/>
      <c r="AC232" s="77"/>
      <c r="AD232" s="58"/>
      <c r="AE232" s="58"/>
    </row>
    <row r="233" spans="15:31" hidden="1">
      <c r="O233" s="75"/>
      <c r="P233" s="47"/>
      <c r="Q233" s="47"/>
      <c r="R233" s="47"/>
      <c r="S233" s="58"/>
      <c r="T233" s="58"/>
      <c r="U233" s="82"/>
      <c r="V233" s="82"/>
      <c r="W233" s="77"/>
      <c r="X233" s="58"/>
      <c r="Y233" s="77"/>
      <c r="Z233" s="58"/>
      <c r="AA233" s="77"/>
      <c r="AB233" s="58"/>
      <c r="AC233" s="77"/>
      <c r="AD233" s="58"/>
      <c r="AE233" s="58"/>
    </row>
    <row r="234" spans="15:31" hidden="1">
      <c r="O234" s="75"/>
      <c r="P234" s="47"/>
      <c r="Q234" s="47"/>
      <c r="R234" s="47"/>
      <c r="S234" s="58"/>
      <c r="T234" s="58"/>
      <c r="U234" s="82"/>
      <c r="V234" s="82"/>
      <c r="W234" s="77"/>
      <c r="X234" s="58"/>
      <c r="Y234" s="77"/>
      <c r="Z234" s="58"/>
      <c r="AA234" s="77"/>
      <c r="AB234" s="58"/>
      <c r="AC234" s="77"/>
      <c r="AD234" s="58"/>
      <c r="AE234" s="58"/>
    </row>
    <row r="235" spans="15:31" hidden="1">
      <c r="O235" s="75"/>
      <c r="P235" s="47"/>
      <c r="Q235" s="47"/>
      <c r="R235" s="47"/>
      <c r="S235" s="58"/>
      <c r="T235" s="58"/>
      <c r="U235" s="82"/>
      <c r="V235" s="82"/>
      <c r="W235" s="77"/>
      <c r="X235" s="58"/>
      <c r="Y235" s="77"/>
      <c r="Z235" s="58"/>
      <c r="AA235" s="77"/>
      <c r="AB235" s="58"/>
      <c r="AC235" s="77"/>
      <c r="AD235" s="58"/>
      <c r="AE235" s="58"/>
    </row>
    <row r="236" spans="15:31" ht="63.75" hidden="1">
      <c r="O236" s="74" t="s">
        <v>2</v>
      </c>
      <c r="P236" s="47"/>
      <c r="Q236" s="53" t="s">
        <v>128</v>
      </c>
      <c r="R236" s="47"/>
      <c r="S236" s="53" t="str">
        <f ca="1">+"Perdas por imparidade acumuladas 01-Jan-"&amp;RIGHT(Indice!C5,2)</f>
        <v>Perdas por imparidade acumuladas 01-Jan-14</v>
      </c>
      <c r="T236" s="58"/>
      <c r="U236" s="53" t="s">
        <v>399</v>
      </c>
      <c r="V236" s="82"/>
      <c r="W236" s="53" t="str">
        <f ca="1">+"Perdas por imparidade acumuladas 31-Dez-"&amp;RIGHT(Indice!C5,2)</f>
        <v>Perdas por imparidade acumuladas 31-Dez-14</v>
      </c>
      <c r="X236" s="58"/>
      <c r="Y236" s="53" t="str">
        <f>+M66</f>
        <v>Saldo em
31-Dez-14</v>
      </c>
      <c r="Z236" s="58"/>
      <c r="AA236" s="77"/>
      <c r="AB236" s="58"/>
      <c r="AC236" s="77"/>
      <c r="AD236" s="58"/>
      <c r="AE236" s="58"/>
    </row>
    <row r="237" spans="15:31" hidden="1">
      <c r="O237" s="75"/>
      <c r="P237" s="47"/>
      <c r="Q237" s="47"/>
      <c r="R237" s="47"/>
      <c r="S237" s="58"/>
      <c r="T237" s="58"/>
      <c r="U237" s="82"/>
      <c r="V237" s="82"/>
      <c r="W237" s="77"/>
      <c r="X237" s="58"/>
      <c r="Y237" s="47"/>
      <c r="Z237" s="58"/>
      <c r="AA237" s="77"/>
      <c r="AB237" s="58"/>
      <c r="AC237" s="77"/>
      <c r="AD237" s="58"/>
      <c r="AE237" s="58"/>
    </row>
    <row r="238" spans="15:31" hidden="1">
      <c r="O238" s="78" t="s">
        <v>122</v>
      </c>
      <c r="P238" s="47"/>
      <c r="Q238" s="68">
        <v>0</v>
      </c>
      <c r="R238" s="47"/>
      <c r="S238" s="68">
        <v>0</v>
      </c>
      <c r="T238" s="58"/>
      <c r="U238" s="68">
        <v>0</v>
      </c>
      <c r="V238" s="82"/>
      <c r="W238" s="68">
        <v>0</v>
      </c>
      <c r="X238" s="58"/>
      <c r="Y238" s="77">
        <f>SUM(Q238:W238)</f>
        <v>0</v>
      </c>
      <c r="Z238" s="58"/>
      <c r="AA238" s="77"/>
      <c r="AB238" s="58"/>
      <c r="AC238" s="77"/>
      <c r="AD238" s="58"/>
      <c r="AE238" s="58"/>
    </row>
    <row r="239" spans="15:31" hidden="1">
      <c r="O239" s="80" t="s">
        <v>123</v>
      </c>
      <c r="P239" s="47"/>
      <c r="Q239" s="68">
        <v>0</v>
      </c>
      <c r="R239" s="47"/>
      <c r="S239" s="68">
        <v>0</v>
      </c>
      <c r="T239" s="58"/>
      <c r="U239" s="68">
        <v>0</v>
      </c>
      <c r="V239" s="82"/>
      <c r="W239" s="68">
        <v>0</v>
      </c>
      <c r="X239" s="58"/>
      <c r="Y239" s="77">
        <f>SUM(Q239:W239)</f>
        <v>0</v>
      </c>
      <c r="Z239" s="58"/>
      <c r="AA239" s="77"/>
      <c r="AB239" s="58"/>
      <c r="AC239" s="77"/>
      <c r="AD239" s="58"/>
      <c r="AE239" s="58"/>
    </row>
    <row r="240" spans="15:31" hidden="1">
      <c r="O240" s="80" t="s">
        <v>125</v>
      </c>
      <c r="P240" s="47"/>
      <c r="Q240" s="68">
        <v>0</v>
      </c>
      <c r="R240" s="47"/>
      <c r="S240" s="68">
        <v>0</v>
      </c>
      <c r="T240" s="58"/>
      <c r="U240" s="68">
        <v>0</v>
      </c>
      <c r="V240" s="82"/>
      <c r="W240" s="68">
        <v>0</v>
      </c>
      <c r="X240" s="58"/>
      <c r="Y240" s="77">
        <f>SUM(Q240:W240)</f>
        <v>0</v>
      </c>
      <c r="Z240" s="58"/>
      <c r="AA240" s="77"/>
      <c r="AB240" s="58"/>
      <c r="AC240" s="77"/>
      <c r="AD240" s="58"/>
      <c r="AE240" s="58"/>
    </row>
    <row r="241" spans="1:31" ht="13.5" hidden="1" thickBot="1">
      <c r="O241" s="80"/>
      <c r="P241" s="47"/>
      <c r="Q241" s="69">
        <f>+SUM(Q238:Q240)</f>
        <v>0</v>
      </c>
      <c r="R241" s="47"/>
      <c r="S241" s="69">
        <f>+SUM(S238:S240)</f>
        <v>0</v>
      </c>
      <c r="T241" s="58"/>
      <c r="U241" s="69">
        <f>+SUM(U238:U240)</f>
        <v>0</v>
      </c>
      <c r="V241" s="82"/>
      <c r="W241" s="69">
        <f>+SUM(W238:W240)</f>
        <v>0</v>
      </c>
      <c r="X241" s="58"/>
      <c r="Y241" s="69">
        <f>+SUM(Y238:Y240)</f>
        <v>0</v>
      </c>
      <c r="Z241" s="58"/>
      <c r="AA241" s="77"/>
      <c r="AB241" s="58"/>
      <c r="AC241" s="77"/>
      <c r="AD241" s="58"/>
      <c r="AE241" s="58"/>
    </row>
    <row r="242" spans="1:31" ht="13.5" hidden="1" thickTop="1">
      <c r="O242" s="75"/>
      <c r="P242" s="47"/>
      <c r="Z242" s="58"/>
      <c r="AA242" s="77"/>
      <c r="AB242" s="58"/>
      <c r="AC242" s="77"/>
      <c r="AD242" s="58"/>
      <c r="AE242" s="58"/>
    </row>
    <row r="243" spans="1:31" hidden="1"/>
    <row r="244" spans="1:31" hidden="1">
      <c r="A244" s="94" t="s">
        <v>414</v>
      </c>
    </row>
    <row r="245" spans="1:31" hidden="1"/>
    <row r="246" spans="1:31" ht="18.75" hidden="1" customHeight="1">
      <c r="C246" s="225" t="str">
        <f ca="1">+"31-Dez-"&amp;RIGHT(Indice!C5,2)</f>
        <v>31-Dez-14</v>
      </c>
      <c r="D246" s="225"/>
      <c r="E246" s="225"/>
      <c r="F246" s="71"/>
      <c r="G246" s="225" t="str">
        <f ca="1">+"31-Dez-"&amp;RIGHT(Indice!C6,2)</f>
        <v>31-Dez-13</v>
      </c>
      <c r="H246" s="225"/>
      <c r="I246" s="225"/>
    </row>
    <row r="247" spans="1:31" hidden="1">
      <c r="A247" s="56"/>
      <c r="B247" s="57"/>
      <c r="C247" s="53" t="s">
        <v>153</v>
      </c>
      <c r="D247" s="57"/>
      <c r="E247" s="59" t="s">
        <v>154</v>
      </c>
      <c r="F247" s="58"/>
      <c r="G247" s="53" t="s">
        <v>153</v>
      </c>
      <c r="H247" s="57"/>
      <c r="I247" s="59" t="s">
        <v>154</v>
      </c>
    </row>
    <row r="248" spans="1:31" hidden="1">
      <c r="A248" s="64" t="s">
        <v>0</v>
      </c>
      <c r="B248" s="57"/>
      <c r="C248" s="46"/>
      <c r="D248" s="57"/>
      <c r="E248" s="46"/>
      <c r="F248" s="58"/>
      <c r="G248" s="63"/>
      <c r="H248" s="57"/>
      <c r="I248" s="61"/>
    </row>
    <row r="249" spans="1:31" hidden="1">
      <c r="A249" s="54" t="s">
        <v>226</v>
      </c>
      <c r="B249" s="47"/>
      <c r="C249" s="50">
        <v>0</v>
      </c>
      <c r="D249" s="47"/>
      <c r="E249" s="50">
        <v>0</v>
      </c>
      <c r="F249" s="47"/>
      <c r="G249" s="50">
        <v>0</v>
      </c>
      <c r="H249" s="47"/>
      <c r="I249" s="50">
        <v>0</v>
      </c>
    </row>
    <row r="250" spans="1:31" hidden="1">
      <c r="A250" s="54" t="s">
        <v>227</v>
      </c>
      <c r="B250" s="47"/>
      <c r="C250" s="50">
        <v>0</v>
      </c>
      <c r="D250" s="47"/>
      <c r="E250" s="50">
        <v>0</v>
      </c>
      <c r="F250" s="47"/>
      <c r="G250" s="50">
        <v>0</v>
      </c>
      <c r="H250" s="47"/>
      <c r="I250" s="50">
        <v>0</v>
      </c>
    </row>
    <row r="251" spans="1:31" hidden="1">
      <c r="A251" s="54" t="s">
        <v>228</v>
      </c>
      <c r="B251" s="47"/>
      <c r="C251" s="50">
        <v>0</v>
      </c>
      <c r="D251" s="47"/>
      <c r="E251" s="50">
        <v>0</v>
      </c>
      <c r="F251" s="47"/>
      <c r="G251" s="50">
        <v>0</v>
      </c>
      <c r="H251" s="47"/>
      <c r="I251" s="50">
        <v>0</v>
      </c>
    </row>
    <row r="252" spans="1:31" ht="13.5" hidden="1" thickBot="1">
      <c r="A252" s="54"/>
      <c r="B252" s="47"/>
      <c r="C252" s="69">
        <f>SUM(C249:C251)</f>
        <v>0</v>
      </c>
      <c r="D252" s="47"/>
      <c r="E252" s="69">
        <f>SUM(E249:E251)</f>
        <v>0</v>
      </c>
      <c r="G252" s="69">
        <f>SUM(G249:G251)</f>
        <v>0</v>
      </c>
      <c r="H252" s="47"/>
      <c r="I252" s="69">
        <f>SUM(I249:I251)</f>
        <v>0</v>
      </c>
    </row>
    <row r="253" spans="1:31" ht="13.5" hidden="1" thickTop="1">
      <c r="A253" s="64" t="s">
        <v>28</v>
      </c>
      <c r="B253" s="57"/>
      <c r="C253" s="46"/>
      <c r="D253" s="57"/>
      <c r="E253" s="46"/>
      <c r="F253" s="58"/>
      <c r="G253" s="63"/>
      <c r="H253" s="57"/>
      <c r="I253" s="61"/>
    </row>
    <row r="254" spans="1:31" hidden="1">
      <c r="A254" s="54" t="s">
        <v>226</v>
      </c>
      <c r="B254" s="47"/>
      <c r="C254" s="50">
        <v>0</v>
      </c>
      <c r="D254" s="47"/>
      <c r="E254" s="50">
        <v>0</v>
      </c>
      <c r="F254" s="47"/>
      <c r="G254" s="50">
        <v>0</v>
      </c>
      <c r="H254" s="47"/>
      <c r="I254" s="50">
        <v>0</v>
      </c>
    </row>
    <row r="255" spans="1:31" hidden="1">
      <c r="A255" s="54" t="s">
        <v>227</v>
      </c>
      <c r="B255" s="47"/>
      <c r="C255" s="50">
        <v>0</v>
      </c>
      <c r="D255" s="47"/>
      <c r="E255" s="50">
        <v>0</v>
      </c>
      <c r="F255" s="47"/>
      <c r="G255" s="50">
        <v>0</v>
      </c>
      <c r="H255" s="47"/>
      <c r="I255" s="50">
        <v>0</v>
      </c>
    </row>
    <row r="256" spans="1:31" hidden="1">
      <c r="A256" s="54" t="s">
        <v>229</v>
      </c>
      <c r="B256" s="47"/>
      <c r="C256" s="50">
        <v>0</v>
      </c>
      <c r="D256" s="47"/>
      <c r="E256" s="50">
        <v>218768.13</v>
      </c>
      <c r="F256" s="47"/>
      <c r="G256" s="50">
        <v>0</v>
      </c>
      <c r="H256" s="47"/>
      <c r="I256" s="50">
        <v>228087.84999999998</v>
      </c>
    </row>
    <row r="257" spans="1:9" ht="13.5" hidden="1" thickBot="1">
      <c r="A257" s="54"/>
      <c r="B257" s="47"/>
      <c r="C257" s="69">
        <f>SUM(C254:C256)</f>
        <v>0</v>
      </c>
      <c r="D257" s="47"/>
      <c r="E257" s="69">
        <f>SUM(E254:E256)</f>
        <v>218768.13</v>
      </c>
      <c r="G257" s="69">
        <f>SUM(G254:G256)</f>
        <v>0</v>
      </c>
      <c r="H257" s="47"/>
      <c r="I257" s="69">
        <f>SUM(I254:I256)</f>
        <v>228087.84999999998</v>
      </c>
    </row>
    <row r="258" spans="1:9" ht="13.5" hidden="1" thickTop="1">
      <c r="A258" s="54"/>
      <c r="B258" s="47"/>
    </row>
    <row r="259" spans="1:9" hidden="1">
      <c r="A259" s="54"/>
      <c r="B259" s="47"/>
      <c r="C259" s="68"/>
      <c r="D259" s="47"/>
      <c r="E259" s="68"/>
      <c r="G259" s="68"/>
      <c r="H259" s="47"/>
      <c r="I259" s="68"/>
    </row>
    <row r="260" spans="1:9" hidden="1">
      <c r="A260" s="26" t="s">
        <v>367</v>
      </c>
    </row>
    <row r="261" spans="1:9" hidden="1"/>
    <row r="262" spans="1:9" hidden="1">
      <c r="C262" s="225" t="str">
        <f ca="1">+"31-Dez-"&amp;RIGHT(Indice!C5,2)</f>
        <v>31-Dez-14</v>
      </c>
      <c r="D262" s="225"/>
      <c r="E262" s="225"/>
      <c r="F262" s="71"/>
      <c r="G262" s="225" t="str">
        <f ca="1">+"31-Dez-"&amp;RIGHT(Indice!C6,2)</f>
        <v>31-Dez-13</v>
      </c>
      <c r="H262" s="225"/>
      <c r="I262" s="225"/>
    </row>
    <row r="263" spans="1:9" hidden="1">
      <c r="A263" s="46"/>
      <c r="B263" s="47"/>
      <c r="C263" s="53" t="s">
        <v>153</v>
      </c>
      <c r="D263" s="57"/>
      <c r="E263" s="59" t="s">
        <v>154</v>
      </c>
      <c r="F263" s="58"/>
      <c r="G263" s="53" t="s">
        <v>153</v>
      </c>
      <c r="H263" s="57"/>
      <c r="I263" s="59" t="s">
        <v>154</v>
      </c>
    </row>
    <row r="264" spans="1:9" hidden="1">
      <c r="A264" s="75"/>
      <c r="B264" s="47"/>
      <c r="C264" s="47"/>
      <c r="D264" s="47"/>
      <c r="E264" s="58"/>
    </row>
    <row r="265" spans="1:9" hidden="1">
      <c r="A265" s="83" t="s">
        <v>195</v>
      </c>
      <c r="B265" s="47"/>
      <c r="C265" s="50">
        <v>0</v>
      </c>
      <c r="D265" s="47"/>
      <c r="E265" s="50">
        <v>0</v>
      </c>
      <c r="G265" s="50">
        <v>0</v>
      </c>
      <c r="I265" s="50">
        <v>0</v>
      </c>
    </row>
    <row r="266" spans="1:9" hidden="1">
      <c r="A266" s="83" t="s">
        <v>196</v>
      </c>
      <c r="B266" s="47"/>
      <c r="C266" s="50">
        <v>0</v>
      </c>
      <c r="D266" s="47"/>
      <c r="E266" s="50">
        <v>0</v>
      </c>
      <c r="G266" s="50">
        <v>0</v>
      </c>
      <c r="I266" s="50">
        <v>0</v>
      </c>
    </row>
    <row r="267" spans="1:9" hidden="1">
      <c r="A267" s="54" t="s">
        <v>171</v>
      </c>
      <c r="B267" s="47"/>
      <c r="C267" s="50">
        <v>0</v>
      </c>
      <c r="D267" s="47"/>
      <c r="E267" s="50">
        <v>0</v>
      </c>
      <c r="G267" s="50">
        <v>0</v>
      </c>
      <c r="I267" s="50">
        <v>0</v>
      </c>
    </row>
    <row r="268" spans="1:9" hidden="1">
      <c r="A268" s="83" t="s">
        <v>199</v>
      </c>
      <c r="B268" s="47"/>
      <c r="C268" s="84">
        <v>0</v>
      </c>
      <c r="D268" s="47"/>
      <c r="E268" s="84">
        <v>0</v>
      </c>
      <c r="G268" s="84">
        <v>0</v>
      </c>
      <c r="I268" s="84">
        <v>0</v>
      </c>
    </row>
    <row r="269" spans="1:9" hidden="1">
      <c r="A269" s="54"/>
      <c r="B269" s="47"/>
      <c r="C269" s="50">
        <f>+SUM(C265:C268)</f>
        <v>0</v>
      </c>
      <c r="D269" s="47"/>
      <c r="E269" s="50">
        <f>+SUM(E265:E268)</f>
        <v>0</v>
      </c>
      <c r="G269" s="50">
        <f>+SUM(G265:G268)</f>
        <v>0</v>
      </c>
      <c r="I269" s="50">
        <f>+SUM(I265:I268)</f>
        <v>0</v>
      </c>
    </row>
    <row r="270" spans="1:9" hidden="1">
      <c r="A270" s="83" t="s">
        <v>180</v>
      </c>
      <c r="B270" s="47"/>
      <c r="C270" s="50">
        <v>0</v>
      </c>
      <c r="D270" s="47"/>
      <c r="E270" s="50">
        <v>0</v>
      </c>
      <c r="G270" s="50">
        <v>0</v>
      </c>
      <c r="I270" s="50">
        <v>0</v>
      </c>
    </row>
    <row r="271" spans="1:9" ht="13.5" hidden="1" thickBot="1">
      <c r="A271" s="83"/>
      <c r="B271" s="47"/>
      <c r="C271" s="69">
        <f>+C268+C270</f>
        <v>0</v>
      </c>
      <c r="D271" s="47"/>
      <c r="E271" s="69">
        <f>+E268+E270</f>
        <v>0</v>
      </c>
      <c r="G271" s="69">
        <f>+G268+G270</f>
        <v>0</v>
      </c>
      <c r="I271" s="69">
        <f>+I268+I270</f>
        <v>0</v>
      </c>
    </row>
    <row r="272" spans="1:9" ht="13.5" hidden="1" thickTop="1">
      <c r="A272" s="83"/>
    </row>
    <row r="273" spans="1:13" hidden="1"/>
    <row r="274" spans="1:13" hidden="1">
      <c r="A274" s="26" t="s">
        <v>415</v>
      </c>
      <c r="B274" s="47"/>
      <c r="C274" s="68"/>
      <c r="D274" s="47"/>
      <c r="E274" s="68"/>
      <c r="G274" s="68"/>
      <c r="H274" s="47"/>
      <c r="I274" s="68"/>
    </row>
    <row r="275" spans="1:13" hidden="1">
      <c r="A275" s="54"/>
      <c r="B275" s="47"/>
      <c r="C275" s="68"/>
      <c r="D275" s="47"/>
      <c r="E275" s="68"/>
      <c r="G275" s="68"/>
      <c r="H275" s="47"/>
      <c r="I275" s="68"/>
    </row>
    <row r="276" spans="1:13" hidden="1">
      <c r="A276" s="56"/>
      <c r="B276" s="47"/>
      <c r="C276" s="226" t="str">
        <f>+C40</f>
        <v>31 de Dezembro de 2013</v>
      </c>
      <c r="D276" s="226"/>
      <c r="E276" s="226"/>
      <c r="F276" s="226"/>
      <c r="G276" s="226"/>
      <c r="H276" s="226"/>
      <c r="I276" s="226"/>
      <c r="J276" s="226"/>
      <c r="K276" s="226"/>
      <c r="L276" s="226"/>
      <c r="M276" s="226"/>
    </row>
    <row r="277" spans="1:13" hidden="1">
      <c r="A277" s="56"/>
      <c r="B277" s="47"/>
      <c r="C277" s="61"/>
      <c r="D277" s="61"/>
      <c r="E277" s="226" t="s">
        <v>166</v>
      </c>
      <c r="F277" s="226"/>
      <c r="G277" s="226"/>
      <c r="H277" s="61"/>
      <c r="I277" s="226" t="s">
        <v>167</v>
      </c>
      <c r="J277" s="226"/>
      <c r="K277" s="226"/>
      <c r="L277" s="61"/>
      <c r="M277" s="61"/>
    </row>
    <row r="278" spans="1:13" ht="25.5" hidden="1">
      <c r="A278" s="56"/>
      <c r="B278" s="57"/>
      <c r="C278" s="53" t="str">
        <f>+C41</f>
        <v>Saldo em
01-Jan-13</v>
      </c>
      <c r="D278" s="57"/>
      <c r="E278" s="59" t="s">
        <v>168</v>
      </c>
      <c r="F278" s="58"/>
      <c r="G278" s="59" t="s">
        <v>165</v>
      </c>
      <c r="H278" s="57"/>
      <c r="I278" s="59" t="s">
        <v>168</v>
      </c>
      <c r="J278" s="61"/>
      <c r="K278" s="59" t="s">
        <v>165</v>
      </c>
      <c r="L278" s="62"/>
      <c r="M278" s="53" t="str">
        <f>+M41</f>
        <v>Saldo em
31-Dez-13</v>
      </c>
    </row>
    <row r="279" spans="1:13" hidden="1">
      <c r="A279" s="64" t="s">
        <v>8</v>
      </c>
      <c r="B279" s="57"/>
      <c r="C279" s="46"/>
      <c r="D279" s="57"/>
      <c r="E279" s="46"/>
      <c r="F279" s="58"/>
      <c r="G279" s="63"/>
      <c r="H279" s="57"/>
      <c r="I279" s="61"/>
      <c r="J279" s="61"/>
      <c r="K279" s="46"/>
      <c r="L279" s="62"/>
      <c r="M279" s="46"/>
    </row>
    <row r="280" spans="1:13" hidden="1">
      <c r="A280" s="54" t="s">
        <v>323</v>
      </c>
      <c r="B280" s="47"/>
      <c r="C280" s="50">
        <v>0</v>
      </c>
      <c r="D280" s="47"/>
      <c r="E280" s="50">
        <v>0</v>
      </c>
      <c r="F280" s="47"/>
      <c r="G280" s="50">
        <v>0</v>
      </c>
      <c r="H280" s="47"/>
      <c r="I280" s="50">
        <v>0</v>
      </c>
      <c r="J280" s="50"/>
      <c r="K280" s="50">
        <v>0</v>
      </c>
      <c r="L280" s="62"/>
      <c r="M280" s="50">
        <f t="shared" ref="M280:M285" si="6">+SUM(C280:K280)</f>
        <v>0</v>
      </c>
    </row>
    <row r="281" spans="1:13" hidden="1">
      <c r="A281" s="54" t="s">
        <v>169</v>
      </c>
      <c r="B281" s="47"/>
      <c r="C281" s="50">
        <v>0</v>
      </c>
      <c r="D281" s="47"/>
      <c r="E281" s="50">
        <v>0</v>
      </c>
      <c r="F281" s="47"/>
      <c r="G281" s="50">
        <v>0</v>
      </c>
      <c r="H281" s="47"/>
      <c r="I281" s="50">
        <v>0</v>
      </c>
      <c r="J281" s="50"/>
      <c r="K281" s="50">
        <v>0</v>
      </c>
      <c r="L281" s="62"/>
      <c r="M281" s="50">
        <f t="shared" si="6"/>
        <v>0</v>
      </c>
    </row>
    <row r="282" spans="1:13" hidden="1">
      <c r="A282" s="54" t="s">
        <v>336</v>
      </c>
      <c r="B282" s="47"/>
      <c r="C282" s="50">
        <v>0</v>
      </c>
      <c r="D282" s="47"/>
      <c r="E282" s="50">
        <v>0</v>
      </c>
      <c r="F282" s="47"/>
      <c r="G282" s="50">
        <v>0</v>
      </c>
      <c r="H282" s="47"/>
      <c r="I282" s="50">
        <v>0</v>
      </c>
      <c r="J282" s="50"/>
      <c r="K282" s="50">
        <v>0</v>
      </c>
      <c r="L282" s="62"/>
      <c r="M282" s="50">
        <f t="shared" si="6"/>
        <v>0</v>
      </c>
    </row>
    <row r="283" spans="1:13" hidden="1">
      <c r="A283" s="54" t="s">
        <v>171</v>
      </c>
      <c r="B283" s="47"/>
      <c r="C283" s="50">
        <v>0</v>
      </c>
      <c r="D283" s="47"/>
      <c r="E283" s="50">
        <v>0</v>
      </c>
      <c r="F283" s="47"/>
      <c r="G283" s="50">
        <v>0</v>
      </c>
      <c r="H283" s="47"/>
      <c r="I283" s="50">
        <v>0</v>
      </c>
      <c r="J283" s="50"/>
      <c r="K283" s="50">
        <v>0</v>
      </c>
      <c r="L283" s="62"/>
      <c r="M283" s="50">
        <f t="shared" si="6"/>
        <v>0</v>
      </c>
    </row>
    <row r="284" spans="1:13" hidden="1">
      <c r="A284" s="54" t="s">
        <v>170</v>
      </c>
      <c r="B284" s="47"/>
      <c r="C284" s="50">
        <v>0</v>
      </c>
      <c r="D284" s="47"/>
      <c r="E284" s="50">
        <v>0</v>
      </c>
      <c r="F284" s="47"/>
      <c r="G284" s="50">
        <v>0</v>
      </c>
      <c r="H284" s="47"/>
      <c r="I284" s="50">
        <v>0</v>
      </c>
      <c r="J284" s="50"/>
      <c r="K284" s="50">
        <v>0</v>
      </c>
      <c r="L284" s="62"/>
      <c r="M284" s="50">
        <f t="shared" si="6"/>
        <v>0</v>
      </c>
    </row>
    <row r="285" spans="1:13" ht="13.5" hidden="1" thickBot="1">
      <c r="A285" s="56"/>
      <c r="B285" s="47"/>
      <c r="C285" s="51">
        <f>SUM(C280:C282)</f>
        <v>0</v>
      </c>
      <c r="D285" s="47"/>
      <c r="E285" s="51">
        <f>SUM(E280:E282)</f>
        <v>0</v>
      </c>
      <c r="F285" s="47"/>
      <c r="G285" s="51">
        <f>SUM(G280:G282)</f>
        <v>0</v>
      </c>
      <c r="H285" s="50"/>
      <c r="I285" s="51">
        <f>SUM(I280:I282)</f>
        <v>0</v>
      </c>
      <c r="J285" s="50"/>
      <c r="K285" s="51">
        <f>SUM(K280:K282)</f>
        <v>0</v>
      </c>
      <c r="L285" s="62"/>
      <c r="M285" s="51">
        <f t="shared" si="6"/>
        <v>0</v>
      </c>
    </row>
    <row r="286" spans="1:13" ht="13.5" hidden="1" thickTop="1">
      <c r="A286" s="56"/>
      <c r="B286" s="47"/>
      <c r="C286" s="50"/>
      <c r="D286" s="47"/>
      <c r="E286" s="50"/>
      <c r="F286" s="47"/>
      <c r="G286" s="50"/>
      <c r="H286" s="50"/>
      <c r="I286" s="50"/>
      <c r="J286" s="50"/>
      <c r="K286" s="50"/>
      <c r="L286" s="62"/>
      <c r="M286" s="68"/>
    </row>
    <row r="287" spans="1:13" hidden="1">
      <c r="A287" s="64" t="s">
        <v>32</v>
      </c>
      <c r="B287" s="57"/>
      <c r="C287" s="46"/>
      <c r="D287" s="57"/>
      <c r="E287" s="46"/>
      <c r="F287" s="58"/>
      <c r="G287" s="63"/>
      <c r="H287" s="57"/>
      <c r="I287" s="61"/>
      <c r="J287" s="61"/>
      <c r="K287" s="46"/>
      <c r="L287" s="62"/>
      <c r="M287" s="46"/>
    </row>
    <row r="288" spans="1:13" hidden="1">
      <c r="A288" s="54" t="s">
        <v>172</v>
      </c>
      <c r="B288" s="47"/>
      <c r="C288" s="50">
        <v>0</v>
      </c>
      <c r="D288" s="47"/>
      <c r="E288" s="50">
        <v>0</v>
      </c>
      <c r="F288" s="47"/>
      <c r="G288" s="50">
        <v>0</v>
      </c>
      <c r="H288" s="47"/>
      <c r="I288" s="50">
        <v>0</v>
      </c>
      <c r="J288" s="50"/>
      <c r="K288" s="50">
        <v>0</v>
      </c>
      <c r="L288" s="62"/>
      <c r="M288" s="50">
        <f>+SUM(C288:K288)</f>
        <v>0</v>
      </c>
    </row>
    <row r="289" spans="1:13" hidden="1">
      <c r="A289" s="54" t="s">
        <v>324</v>
      </c>
      <c r="B289" s="47"/>
      <c r="C289" s="50">
        <v>0</v>
      </c>
      <c r="D289" s="47"/>
      <c r="E289" s="50">
        <v>0</v>
      </c>
      <c r="F289" s="47"/>
      <c r="G289" s="50">
        <v>0</v>
      </c>
      <c r="H289" s="47"/>
      <c r="I289" s="50">
        <v>0</v>
      </c>
      <c r="J289" s="50"/>
      <c r="K289" s="50">
        <v>0</v>
      </c>
      <c r="L289" s="62"/>
      <c r="M289" s="50">
        <f>+SUM(C289:K289)</f>
        <v>0</v>
      </c>
    </row>
    <row r="290" spans="1:13" hidden="1">
      <c r="A290" s="54" t="s">
        <v>171</v>
      </c>
      <c r="B290" s="47"/>
      <c r="C290" s="50">
        <v>0</v>
      </c>
      <c r="D290" s="47"/>
      <c r="E290" s="50">
        <v>0</v>
      </c>
      <c r="F290" s="47"/>
      <c r="G290" s="50">
        <v>0</v>
      </c>
      <c r="H290" s="47"/>
      <c r="I290" s="50">
        <v>0</v>
      </c>
      <c r="J290" s="50"/>
      <c r="K290" s="50">
        <v>0</v>
      </c>
      <c r="L290" s="62"/>
      <c r="M290" s="50">
        <f>+SUM(C290:K290)</f>
        <v>0</v>
      </c>
    </row>
    <row r="291" spans="1:13" hidden="1">
      <c r="A291" s="54" t="s">
        <v>170</v>
      </c>
      <c r="B291" s="47"/>
      <c r="C291" s="50">
        <v>0</v>
      </c>
      <c r="D291" s="47"/>
      <c r="E291" s="50">
        <v>0</v>
      </c>
      <c r="F291" s="47"/>
      <c r="G291" s="50">
        <v>0</v>
      </c>
      <c r="H291" s="47"/>
      <c r="I291" s="50">
        <v>0</v>
      </c>
      <c r="J291" s="50"/>
      <c r="K291" s="50">
        <v>0</v>
      </c>
      <c r="L291" s="62"/>
      <c r="M291" s="50">
        <f>+SUM(C291:K291)</f>
        <v>0</v>
      </c>
    </row>
    <row r="292" spans="1:13" ht="13.5" hidden="1" thickBot="1">
      <c r="A292" s="54"/>
      <c r="B292" s="47"/>
      <c r="C292" s="51">
        <f>SUM(C287:C289)</f>
        <v>0</v>
      </c>
      <c r="D292" s="47"/>
      <c r="E292" s="51">
        <f>SUM(E287:E289)</f>
        <v>0</v>
      </c>
      <c r="F292" s="47"/>
      <c r="G292" s="51">
        <f>SUM(G287:G289)</f>
        <v>0</v>
      </c>
      <c r="H292" s="50"/>
      <c r="I292" s="51">
        <f>SUM(I287:I289)</f>
        <v>0</v>
      </c>
      <c r="J292" s="50"/>
      <c r="K292" s="51">
        <f>SUM(K287:K289)</f>
        <v>0</v>
      </c>
      <c r="L292" s="62"/>
      <c r="M292" s="51">
        <f>+SUM(C292:K292)</f>
        <v>0</v>
      </c>
    </row>
    <row r="293" spans="1:13" ht="13.5" hidden="1" thickTop="1">
      <c r="A293" s="56"/>
      <c r="B293" s="47"/>
    </row>
    <row r="294" spans="1:13" hidden="1"/>
    <row r="295" spans="1:13" hidden="1"/>
    <row r="296" spans="1:13" hidden="1">
      <c r="A296" s="56"/>
      <c r="B296" s="47"/>
      <c r="C296" s="226" t="str">
        <f>+C65</f>
        <v>31 de Dezembro de 2014</v>
      </c>
      <c r="D296" s="226"/>
      <c r="E296" s="226"/>
      <c r="F296" s="226"/>
      <c r="G296" s="226"/>
      <c r="H296" s="226"/>
      <c r="I296" s="226"/>
      <c r="J296" s="226"/>
      <c r="K296" s="226"/>
      <c r="L296" s="226"/>
      <c r="M296" s="226"/>
    </row>
    <row r="297" spans="1:13" hidden="1">
      <c r="A297" s="56"/>
      <c r="B297" s="47"/>
      <c r="C297" s="61"/>
      <c r="D297" s="61"/>
      <c r="E297" s="226" t="s">
        <v>166</v>
      </c>
      <c r="F297" s="226"/>
      <c r="G297" s="226"/>
      <c r="H297" s="61"/>
      <c r="I297" s="226" t="s">
        <v>167</v>
      </c>
      <c r="J297" s="226"/>
      <c r="K297" s="226"/>
      <c r="L297" s="61"/>
      <c r="M297" s="61"/>
    </row>
    <row r="298" spans="1:13" ht="25.5" hidden="1">
      <c r="A298" s="56"/>
      <c r="B298" s="57"/>
      <c r="C298" s="53" t="str">
        <f>+C66</f>
        <v>Saldo em
01-Jan-14</v>
      </c>
      <c r="D298" s="57"/>
      <c r="E298" s="59" t="s">
        <v>168</v>
      </c>
      <c r="F298" s="58"/>
      <c r="G298" s="59" t="s">
        <v>165</v>
      </c>
      <c r="H298" s="57"/>
      <c r="I298" s="59" t="s">
        <v>168</v>
      </c>
      <c r="J298" s="61"/>
      <c r="K298" s="59" t="s">
        <v>165</v>
      </c>
      <c r="L298" s="62"/>
      <c r="M298" s="53" t="str">
        <f>+M66</f>
        <v>Saldo em
31-Dez-14</v>
      </c>
    </row>
    <row r="299" spans="1:13" hidden="1">
      <c r="A299" s="64" t="s">
        <v>8</v>
      </c>
      <c r="B299" s="57"/>
      <c r="C299" s="46"/>
      <c r="D299" s="57"/>
      <c r="E299" s="46"/>
      <c r="F299" s="58"/>
      <c r="G299" s="63"/>
      <c r="H299" s="57"/>
      <c r="I299" s="61"/>
      <c r="J299" s="61"/>
      <c r="K299" s="46"/>
      <c r="L299" s="62"/>
      <c r="M299" s="46"/>
    </row>
    <row r="300" spans="1:13" hidden="1">
      <c r="A300" s="54" t="s">
        <v>323</v>
      </c>
      <c r="B300" s="47"/>
      <c r="C300" s="50">
        <v>0</v>
      </c>
      <c r="D300" s="47"/>
      <c r="E300" s="50">
        <v>0</v>
      </c>
      <c r="F300" s="47"/>
      <c r="G300" s="50">
        <v>0</v>
      </c>
      <c r="H300" s="47"/>
      <c r="I300" s="50">
        <v>0</v>
      </c>
      <c r="J300" s="50"/>
      <c r="K300" s="50">
        <v>0</v>
      </c>
      <c r="L300" s="62"/>
      <c r="M300" s="50">
        <f t="shared" ref="M300:M305" si="7">+SUM(C300:K300)</f>
        <v>0</v>
      </c>
    </row>
    <row r="301" spans="1:13" hidden="1">
      <c r="A301" s="54" t="s">
        <v>169</v>
      </c>
      <c r="B301" s="47"/>
      <c r="C301" s="50">
        <v>0</v>
      </c>
      <c r="D301" s="47"/>
      <c r="E301" s="50">
        <v>0</v>
      </c>
      <c r="F301" s="47"/>
      <c r="G301" s="50">
        <v>0</v>
      </c>
      <c r="H301" s="47"/>
      <c r="I301" s="50">
        <v>0</v>
      </c>
      <c r="J301" s="50"/>
      <c r="K301" s="50">
        <v>0</v>
      </c>
      <c r="L301" s="62"/>
      <c r="M301" s="50">
        <f t="shared" si="7"/>
        <v>0</v>
      </c>
    </row>
    <row r="302" spans="1:13" hidden="1">
      <c r="A302" s="54" t="s">
        <v>336</v>
      </c>
      <c r="B302" s="47"/>
      <c r="C302" s="50">
        <v>0</v>
      </c>
      <c r="D302" s="47"/>
      <c r="E302" s="50">
        <v>0</v>
      </c>
      <c r="F302" s="47"/>
      <c r="G302" s="50">
        <v>0</v>
      </c>
      <c r="H302" s="47"/>
      <c r="I302" s="50">
        <v>0</v>
      </c>
      <c r="J302" s="50"/>
      <c r="K302" s="50">
        <v>0</v>
      </c>
      <c r="L302" s="62"/>
      <c r="M302" s="50">
        <f t="shared" si="7"/>
        <v>0</v>
      </c>
    </row>
    <row r="303" spans="1:13" hidden="1">
      <c r="A303" s="54" t="s">
        <v>171</v>
      </c>
      <c r="B303" s="47"/>
      <c r="C303" s="50">
        <v>0</v>
      </c>
      <c r="D303" s="47"/>
      <c r="E303" s="50">
        <v>0</v>
      </c>
      <c r="F303" s="47"/>
      <c r="G303" s="50">
        <v>0</v>
      </c>
      <c r="H303" s="47"/>
      <c r="I303" s="50">
        <v>0</v>
      </c>
      <c r="J303" s="50"/>
      <c r="K303" s="50">
        <v>0</v>
      </c>
      <c r="L303" s="62"/>
      <c r="M303" s="50">
        <f t="shared" si="7"/>
        <v>0</v>
      </c>
    </row>
    <row r="304" spans="1:13" hidden="1">
      <c r="A304" s="54" t="s">
        <v>170</v>
      </c>
      <c r="B304" s="47"/>
      <c r="C304" s="50">
        <v>0</v>
      </c>
      <c r="D304" s="47"/>
      <c r="E304" s="50">
        <v>0</v>
      </c>
      <c r="F304" s="47"/>
      <c r="G304" s="50">
        <v>0</v>
      </c>
      <c r="H304" s="47"/>
      <c r="I304" s="50">
        <v>0</v>
      </c>
      <c r="J304" s="50"/>
      <c r="K304" s="50">
        <v>0</v>
      </c>
      <c r="L304" s="62"/>
      <c r="M304" s="50">
        <f t="shared" si="7"/>
        <v>0</v>
      </c>
    </row>
    <row r="305" spans="1:13" ht="13.5" hidden="1" thickBot="1">
      <c r="A305" s="56"/>
      <c r="B305" s="47"/>
      <c r="C305" s="51">
        <f>SUM(C300:C302)</f>
        <v>0</v>
      </c>
      <c r="D305" s="47"/>
      <c r="E305" s="51">
        <f>SUM(E300:E302)</f>
        <v>0</v>
      </c>
      <c r="F305" s="47"/>
      <c r="G305" s="51">
        <f>SUM(G300:G302)</f>
        <v>0</v>
      </c>
      <c r="H305" s="50"/>
      <c r="I305" s="51">
        <f>SUM(I300:I302)</f>
        <v>0</v>
      </c>
      <c r="J305" s="50"/>
      <c r="K305" s="51">
        <f>SUM(K300:K302)</f>
        <v>0</v>
      </c>
      <c r="L305" s="62"/>
      <c r="M305" s="51">
        <f t="shared" si="7"/>
        <v>0</v>
      </c>
    </row>
    <row r="306" spans="1:13" ht="13.5" hidden="1" thickTop="1">
      <c r="A306" s="56"/>
      <c r="B306" s="47"/>
      <c r="C306" s="50"/>
      <c r="D306" s="47"/>
      <c r="E306" s="50"/>
      <c r="F306" s="47"/>
      <c r="G306" s="50"/>
      <c r="H306" s="50"/>
      <c r="I306" s="50"/>
      <c r="J306" s="50"/>
      <c r="K306" s="50"/>
      <c r="L306" s="62"/>
      <c r="M306" s="68"/>
    </row>
    <row r="307" spans="1:13" hidden="1">
      <c r="A307" s="64" t="s">
        <v>32</v>
      </c>
      <c r="B307" s="57"/>
      <c r="C307" s="46"/>
      <c r="D307" s="57"/>
      <c r="E307" s="46"/>
      <c r="F307" s="58"/>
      <c r="G307" s="63"/>
      <c r="H307" s="57"/>
      <c r="I307" s="61"/>
      <c r="J307" s="61"/>
      <c r="K307" s="46"/>
      <c r="L307" s="62"/>
      <c r="M307" s="46"/>
    </row>
    <row r="308" spans="1:13" hidden="1">
      <c r="A308" s="54" t="s">
        <v>172</v>
      </c>
      <c r="B308" s="47"/>
      <c r="C308" s="50">
        <v>0</v>
      </c>
      <c r="D308" s="47"/>
      <c r="E308" s="50">
        <v>0</v>
      </c>
      <c r="F308" s="47"/>
      <c r="G308" s="50">
        <v>0</v>
      </c>
      <c r="H308" s="47"/>
      <c r="I308" s="50">
        <v>0</v>
      </c>
      <c r="J308" s="50"/>
      <c r="K308" s="50">
        <v>0</v>
      </c>
      <c r="L308" s="62"/>
      <c r="M308" s="50">
        <f>+SUM(C308:K308)</f>
        <v>0</v>
      </c>
    </row>
    <row r="309" spans="1:13" hidden="1">
      <c r="A309" s="54" t="s">
        <v>324</v>
      </c>
      <c r="B309" s="47"/>
      <c r="C309" s="50">
        <v>0</v>
      </c>
      <c r="D309" s="47"/>
      <c r="E309" s="50">
        <v>0</v>
      </c>
      <c r="F309" s="47"/>
      <c r="G309" s="50">
        <v>0</v>
      </c>
      <c r="H309" s="47"/>
      <c r="I309" s="50">
        <v>0</v>
      </c>
      <c r="J309" s="50"/>
      <c r="K309" s="50">
        <v>0</v>
      </c>
      <c r="L309" s="62"/>
      <c r="M309" s="50">
        <f>+SUM(C309:K309)</f>
        <v>0</v>
      </c>
    </row>
    <row r="310" spans="1:13" hidden="1">
      <c r="A310" s="54" t="s">
        <v>171</v>
      </c>
      <c r="B310" s="47"/>
      <c r="C310" s="50">
        <v>0</v>
      </c>
      <c r="D310" s="47"/>
      <c r="E310" s="50">
        <v>0</v>
      </c>
      <c r="F310" s="47"/>
      <c r="G310" s="50">
        <v>0</v>
      </c>
      <c r="H310" s="47"/>
      <c r="I310" s="50">
        <v>0</v>
      </c>
      <c r="J310" s="50"/>
      <c r="K310" s="50">
        <v>0</v>
      </c>
      <c r="L310" s="62"/>
      <c r="M310" s="50">
        <f>+SUM(C310:K310)</f>
        <v>0</v>
      </c>
    </row>
    <row r="311" spans="1:13" hidden="1">
      <c r="A311" s="54" t="s">
        <v>170</v>
      </c>
      <c r="B311" s="47"/>
      <c r="C311" s="50">
        <v>0</v>
      </c>
      <c r="D311" s="47"/>
      <c r="E311" s="50">
        <v>0</v>
      </c>
      <c r="F311" s="47"/>
      <c r="G311" s="50">
        <v>0</v>
      </c>
      <c r="H311" s="47"/>
      <c r="I311" s="50">
        <v>0</v>
      </c>
      <c r="J311" s="50"/>
      <c r="K311" s="50">
        <v>0</v>
      </c>
      <c r="L311" s="62"/>
      <c r="M311" s="50">
        <f>+SUM(C311:K311)</f>
        <v>0</v>
      </c>
    </row>
    <row r="312" spans="1:13" ht="13.5" hidden="1" thickBot="1">
      <c r="A312" s="54"/>
      <c r="B312" s="47"/>
      <c r="C312" s="51">
        <f>SUM(C307:C309)</f>
        <v>0</v>
      </c>
      <c r="D312" s="47"/>
      <c r="E312" s="51">
        <f>SUM(E307:E309)</f>
        <v>0</v>
      </c>
      <c r="F312" s="47"/>
      <c r="G312" s="51">
        <f>SUM(G307:G309)</f>
        <v>0</v>
      </c>
      <c r="H312" s="50"/>
      <c r="I312" s="51">
        <f>SUM(I307:I309)</f>
        <v>0</v>
      </c>
      <c r="J312" s="50"/>
      <c r="K312" s="51">
        <f>SUM(K307:K309)</f>
        <v>0</v>
      </c>
      <c r="L312" s="62"/>
      <c r="M312" s="51">
        <f>+SUM(C312:K312)</f>
        <v>0</v>
      </c>
    </row>
    <row r="313" spans="1:13" ht="13.5" hidden="1" thickTop="1">
      <c r="A313" s="56"/>
      <c r="B313" s="47"/>
    </row>
    <row r="314" spans="1:13" hidden="1"/>
    <row r="315" spans="1:13" hidden="1"/>
    <row r="316" spans="1:13" hidden="1">
      <c r="A316" s="56"/>
      <c r="B316" s="47"/>
      <c r="C316" s="231"/>
      <c r="D316" s="231"/>
      <c r="E316" s="231"/>
      <c r="F316" s="231"/>
      <c r="G316" s="231"/>
      <c r="H316" s="231"/>
      <c r="I316" s="231"/>
      <c r="J316" s="231"/>
      <c r="K316" s="231"/>
      <c r="L316" s="231"/>
      <c r="M316" s="231"/>
    </row>
    <row r="317" spans="1:13" ht="16.5" hidden="1" customHeight="1">
      <c r="A317" s="56"/>
      <c r="B317" s="47"/>
      <c r="C317" s="225" t="str">
        <f ca="1">+"31-Dez-"&amp;RIGHT(Indice!C5,2)</f>
        <v>31-Dez-14</v>
      </c>
      <c r="D317" s="225"/>
      <c r="E317" s="225"/>
      <c r="F317" s="225"/>
      <c r="G317" s="225"/>
      <c r="H317" s="61"/>
      <c r="I317" s="225" t="str">
        <f ca="1">+"31-Dez-"&amp;RIGHT(Indice!C6,2)</f>
        <v>31-Dez-13</v>
      </c>
      <c r="J317" s="225"/>
      <c r="K317" s="225"/>
      <c r="L317" s="225"/>
      <c r="M317" s="225"/>
    </row>
    <row r="318" spans="1:13" ht="38.25" hidden="1">
      <c r="A318" s="56"/>
      <c r="B318" s="57"/>
      <c r="C318" s="53" t="s">
        <v>173</v>
      </c>
      <c r="D318" s="57"/>
      <c r="E318" s="59" t="s">
        <v>8</v>
      </c>
      <c r="F318" s="58"/>
      <c r="G318" s="59" t="s">
        <v>174</v>
      </c>
      <c r="H318" s="57"/>
      <c r="I318" s="53" t="s">
        <v>173</v>
      </c>
      <c r="J318" s="57"/>
      <c r="K318" s="59" t="s">
        <v>8</v>
      </c>
      <c r="L318" s="58"/>
      <c r="M318" s="59" t="s">
        <v>174</v>
      </c>
    </row>
    <row r="319" spans="1:13" hidden="1">
      <c r="A319" s="56"/>
      <c r="B319" s="57"/>
      <c r="C319" s="46"/>
      <c r="D319" s="57"/>
      <c r="E319" s="46"/>
      <c r="F319" s="58"/>
      <c r="G319" s="63"/>
      <c r="H319" s="57"/>
      <c r="I319" s="61"/>
      <c r="J319" s="61"/>
      <c r="K319" s="46"/>
      <c r="L319" s="62"/>
      <c r="M319" s="46"/>
    </row>
    <row r="320" spans="1:13" hidden="1">
      <c r="A320" s="54" t="str">
        <f ca="1">+"   Resultados de "&amp;Indice!C6-4</f>
        <v xml:space="preserve">   Resultados de 2009</v>
      </c>
      <c r="B320" s="47"/>
      <c r="C320" s="50">
        <v>0</v>
      </c>
      <c r="D320" s="47"/>
      <c r="E320" s="50">
        <v>0</v>
      </c>
      <c r="F320" s="47"/>
      <c r="G320" s="50">
        <v>0</v>
      </c>
      <c r="H320" s="47"/>
      <c r="I320" s="50">
        <v>0</v>
      </c>
      <c r="J320" s="50"/>
      <c r="K320" s="50">
        <v>0</v>
      </c>
      <c r="L320" s="62"/>
      <c r="M320" s="50">
        <v>0</v>
      </c>
    </row>
    <row r="321" spans="1:13" hidden="1">
      <c r="A321" s="54" t="str">
        <f ca="1">+"   Resultados de "&amp;Indice!C6-3</f>
        <v xml:space="preserve">   Resultados de 2010</v>
      </c>
      <c r="B321" s="47"/>
      <c r="C321" s="50">
        <v>0</v>
      </c>
      <c r="D321" s="47"/>
      <c r="E321" s="50">
        <v>0</v>
      </c>
      <c r="F321" s="47"/>
      <c r="G321" s="50">
        <v>0</v>
      </c>
      <c r="H321" s="47"/>
      <c r="I321" s="50">
        <v>0</v>
      </c>
      <c r="J321" s="50"/>
      <c r="K321" s="50">
        <v>0</v>
      </c>
      <c r="L321" s="62"/>
      <c r="M321" s="50">
        <v>0</v>
      </c>
    </row>
    <row r="322" spans="1:13" hidden="1">
      <c r="A322" s="54" t="str">
        <f ca="1">+"   Resultados de "&amp;Indice!C6-2</f>
        <v xml:space="preserve">   Resultados de 2011</v>
      </c>
      <c r="B322" s="47"/>
      <c r="C322" s="50">
        <v>0</v>
      </c>
      <c r="D322" s="47"/>
      <c r="E322" s="50">
        <v>0</v>
      </c>
      <c r="F322" s="47"/>
      <c r="G322" s="50">
        <v>0</v>
      </c>
      <c r="H322" s="47"/>
      <c r="I322" s="50">
        <v>0</v>
      </c>
      <c r="J322" s="50"/>
      <c r="K322" s="50">
        <v>0</v>
      </c>
      <c r="L322" s="62"/>
      <c r="M322" s="50">
        <v>0</v>
      </c>
    </row>
    <row r="323" spans="1:13" hidden="1">
      <c r="A323" s="54" t="str">
        <f ca="1">+"   Resultados de "&amp;Indice!C6-1</f>
        <v xml:space="preserve">   Resultados de 2012</v>
      </c>
      <c r="B323" s="47"/>
      <c r="C323" s="50">
        <v>0</v>
      </c>
      <c r="D323" s="47"/>
      <c r="E323" s="50">
        <v>0</v>
      </c>
      <c r="F323" s="47"/>
      <c r="G323" s="50">
        <v>0</v>
      </c>
      <c r="H323" s="47"/>
      <c r="I323" s="50">
        <v>0</v>
      </c>
      <c r="J323" s="50"/>
      <c r="K323" s="50">
        <v>0</v>
      </c>
      <c r="L323" s="62"/>
      <c r="M323" s="50">
        <v>0</v>
      </c>
    </row>
    <row r="324" spans="1:13" hidden="1">
      <c r="A324" s="54" t="str">
        <f ca="1">+"   Resultados de "&amp;Indice!C6</f>
        <v xml:space="preserve">   Resultados de 2013</v>
      </c>
      <c r="B324" s="47"/>
      <c r="C324" s="50">
        <v>0</v>
      </c>
      <c r="D324" s="47"/>
      <c r="E324" s="50">
        <v>0</v>
      </c>
      <c r="F324" s="47"/>
      <c r="G324" s="50">
        <v>0</v>
      </c>
      <c r="H324" s="47"/>
      <c r="I324" s="50">
        <v>0</v>
      </c>
      <c r="J324" s="50"/>
      <c r="K324" s="50">
        <v>0</v>
      </c>
      <c r="L324" s="62"/>
      <c r="M324" s="50">
        <v>0</v>
      </c>
    </row>
    <row r="325" spans="1:13" hidden="1">
      <c r="A325" s="54" t="str">
        <f ca="1">+"   Resultados de "&amp;Indice!C5</f>
        <v xml:space="preserve">   Resultados de 2014</v>
      </c>
      <c r="B325" s="47"/>
      <c r="C325" s="50">
        <v>0</v>
      </c>
      <c r="D325" s="47"/>
      <c r="E325" s="50">
        <v>0</v>
      </c>
      <c r="F325" s="47"/>
      <c r="G325" s="50">
        <v>0</v>
      </c>
      <c r="H325" s="47"/>
      <c r="I325" s="50">
        <v>0</v>
      </c>
      <c r="J325" s="50"/>
      <c r="K325" s="50">
        <v>0</v>
      </c>
      <c r="L325" s="62"/>
      <c r="M325" s="50">
        <v>0</v>
      </c>
    </row>
    <row r="326" spans="1:13" ht="13.5" hidden="1" thickBot="1">
      <c r="A326" s="54"/>
      <c r="B326" s="47"/>
      <c r="C326" s="51">
        <f>SUM(C320:C325)</f>
        <v>0</v>
      </c>
      <c r="D326" s="47"/>
      <c r="E326" s="51">
        <f>SUM(E320:E325)</f>
        <v>0</v>
      </c>
      <c r="F326" s="47"/>
      <c r="G326" s="51">
        <f>SUM(G320:G325)</f>
        <v>0</v>
      </c>
      <c r="H326" s="50"/>
      <c r="I326" s="51">
        <f>SUM(I320:I325)</f>
        <v>0</v>
      </c>
      <c r="J326" s="50"/>
      <c r="K326" s="51">
        <f>SUM(K320:K325)</f>
        <v>0</v>
      </c>
      <c r="L326" s="62"/>
      <c r="M326" s="51">
        <f>SUM(M320:M325)</f>
        <v>0</v>
      </c>
    </row>
    <row r="327" spans="1:13" ht="13.5" hidden="1" thickTop="1">
      <c r="A327" s="56"/>
      <c r="B327" s="47"/>
    </row>
    <row r="328" spans="1:13" hidden="1">
      <c r="A328" s="56"/>
      <c r="B328" s="47"/>
      <c r="C328" s="47"/>
      <c r="D328" s="47"/>
      <c r="E328" s="47"/>
      <c r="F328" s="47"/>
      <c r="G328" s="67"/>
      <c r="H328" s="66"/>
      <c r="I328" s="67"/>
      <c r="J328" s="66"/>
      <c r="K328" s="62"/>
      <c r="L328" s="62"/>
      <c r="M328" s="68"/>
    </row>
    <row r="329" spans="1:13">
      <c r="A329" s="26" t="s">
        <v>368</v>
      </c>
    </row>
    <row r="331" spans="1:13" ht="18.75" customHeight="1">
      <c r="A331" s="46" t="s">
        <v>243</v>
      </c>
      <c r="B331" s="47"/>
      <c r="C331" s="49" t="str">
        <f ca="1">+"31-Dez-"&amp;RIGHT(Indice!C5,2)</f>
        <v>31-Dez-14</v>
      </c>
      <c r="D331" s="47"/>
      <c r="E331" s="49" t="str">
        <f ca="1">+"31-Dez-"&amp;RIGHT(Indice!C6,2)</f>
        <v>31-Dez-13</v>
      </c>
    </row>
    <row r="332" spans="1:13">
      <c r="A332" s="75"/>
      <c r="B332" s="47"/>
      <c r="C332" s="47"/>
      <c r="D332" s="47"/>
      <c r="E332" s="58"/>
    </row>
    <row r="333" spans="1:13" hidden="1">
      <c r="A333" s="83" t="s">
        <v>152</v>
      </c>
      <c r="B333" s="47"/>
      <c r="C333" s="50">
        <v>0</v>
      </c>
      <c r="D333" s="47"/>
      <c r="E333" s="50">
        <v>0</v>
      </c>
    </row>
    <row r="334" spans="1:13">
      <c r="A334" s="83" t="s">
        <v>149</v>
      </c>
      <c r="B334" s="47"/>
      <c r="C334" s="50">
        <v>76034.720000000001</v>
      </c>
      <c r="D334" s="47"/>
      <c r="E334" s="50">
        <v>76034.720000000001</v>
      </c>
    </row>
    <row r="335" spans="1:13" hidden="1">
      <c r="A335" s="83" t="s">
        <v>150</v>
      </c>
      <c r="B335" s="47"/>
      <c r="C335" s="50">
        <v>0</v>
      </c>
      <c r="D335" s="47"/>
      <c r="E335" s="50">
        <v>0</v>
      </c>
    </row>
    <row r="336" spans="1:13">
      <c r="A336" s="83" t="s">
        <v>151</v>
      </c>
      <c r="B336" s="47"/>
      <c r="C336" s="50">
        <v>171717.85</v>
      </c>
      <c r="D336" s="47"/>
      <c r="E336" s="50">
        <v>171717.85</v>
      </c>
    </row>
    <row r="337" spans="1:13">
      <c r="A337" s="83"/>
      <c r="B337" s="47"/>
      <c r="C337" s="85">
        <f>+SUM(C333:C336)</f>
        <v>247752.57</v>
      </c>
      <c r="D337" s="47"/>
      <c r="E337" s="85">
        <f>+SUM(E333:E336)</f>
        <v>247752.57</v>
      </c>
    </row>
    <row r="338" spans="1:13">
      <c r="A338" s="83"/>
      <c r="B338" s="47"/>
      <c r="C338" s="68"/>
      <c r="D338" s="47"/>
      <c r="E338" s="68"/>
    </row>
    <row r="339" spans="1:13">
      <c r="A339" s="83" t="s">
        <v>181</v>
      </c>
      <c r="B339" s="47"/>
      <c r="C339" s="50">
        <v>0</v>
      </c>
      <c r="D339" s="47"/>
      <c r="E339" s="50">
        <v>0</v>
      </c>
    </row>
    <row r="340" spans="1:13" ht="13.5" thickBot="1">
      <c r="A340" s="83"/>
      <c r="B340" s="47"/>
      <c r="C340" s="69">
        <f>+C337+C339</f>
        <v>247752.57</v>
      </c>
      <c r="D340" s="47"/>
      <c r="E340" s="69">
        <f>+E337+E339</f>
        <v>247752.57</v>
      </c>
    </row>
    <row r="341" spans="1:13" ht="13.5" thickTop="1">
      <c r="A341" s="78"/>
      <c r="B341" s="47"/>
    </row>
    <row r="342" spans="1:13">
      <c r="A342" s="78"/>
      <c r="B342" s="47"/>
      <c r="C342" s="47"/>
      <c r="D342" s="47"/>
      <c r="E342" s="62"/>
    </row>
    <row r="343" spans="1:13">
      <c r="A343" s="53" t="s">
        <v>182</v>
      </c>
      <c r="B343" s="47"/>
      <c r="C343" s="49" t="str">
        <f>+C331</f>
        <v>31-Dez-14</v>
      </c>
      <c r="D343" s="47"/>
      <c r="E343" s="49" t="str">
        <f>+E331</f>
        <v>31-Dez-13</v>
      </c>
    </row>
    <row r="344" spans="1:13">
      <c r="A344" s="75"/>
      <c r="B344" s="47"/>
      <c r="C344" s="47"/>
      <c r="D344" s="47"/>
      <c r="E344" s="58"/>
    </row>
    <row r="345" spans="1:13">
      <c r="A345" s="83" t="s">
        <v>183</v>
      </c>
      <c r="B345" s="47"/>
      <c r="C345" s="50">
        <v>0</v>
      </c>
      <c r="D345" s="47"/>
      <c r="E345" s="50">
        <v>0</v>
      </c>
    </row>
    <row r="346" spans="1:13">
      <c r="A346" s="83" t="s">
        <v>185</v>
      </c>
      <c r="B346" s="47"/>
      <c r="C346" s="50">
        <v>0</v>
      </c>
      <c r="D346" s="47"/>
      <c r="E346" s="50">
        <v>0</v>
      </c>
    </row>
    <row r="347" spans="1:13">
      <c r="A347" s="83" t="s">
        <v>184</v>
      </c>
      <c r="B347" s="47"/>
      <c r="C347" s="50">
        <v>0</v>
      </c>
      <c r="D347" s="47"/>
      <c r="E347" s="50">
        <v>0</v>
      </c>
    </row>
    <row r="348" spans="1:13">
      <c r="A348" s="83" t="s">
        <v>186</v>
      </c>
      <c r="B348" s="47"/>
      <c r="C348" s="50">
        <v>0</v>
      </c>
      <c r="D348" s="47"/>
      <c r="E348" s="50">
        <v>0</v>
      </c>
    </row>
    <row r="349" spans="1:13" ht="13.5" thickBot="1">
      <c r="A349" s="83"/>
      <c r="B349" s="47"/>
      <c r="C349" s="69">
        <f>+SUM(C345:C348)</f>
        <v>0</v>
      </c>
      <c r="D349" s="47"/>
      <c r="E349" s="69">
        <f>+SUM(E345:E348)</f>
        <v>0</v>
      </c>
    </row>
    <row r="350" spans="1:13" ht="13.5" thickTop="1"/>
    <row r="352" spans="1:13">
      <c r="A352" s="56"/>
      <c r="B352" s="47"/>
      <c r="C352" s="50"/>
      <c r="D352" s="47"/>
      <c r="E352" s="50"/>
      <c r="F352" s="47"/>
      <c r="G352" s="50"/>
      <c r="H352" s="66"/>
      <c r="I352" s="67"/>
      <c r="J352" s="66"/>
      <c r="K352" s="62"/>
      <c r="L352" s="62"/>
      <c r="M352" s="68"/>
    </row>
    <row r="353" spans="1:9">
      <c r="A353" s="220" t="s">
        <v>369</v>
      </c>
    </row>
    <row r="355" spans="1:9">
      <c r="C355" s="225" t="str">
        <f>+C246</f>
        <v>31-Dez-14</v>
      </c>
      <c r="D355" s="225"/>
      <c r="E355" s="225"/>
      <c r="F355" s="71"/>
      <c r="G355" s="225" t="str">
        <f>+G246</f>
        <v>31-Dez-13</v>
      </c>
      <c r="H355" s="225"/>
      <c r="I355" s="225"/>
    </row>
    <row r="356" spans="1:9">
      <c r="A356" s="56"/>
      <c r="B356" s="57"/>
      <c r="C356" s="53" t="s">
        <v>153</v>
      </c>
      <c r="D356" s="57"/>
      <c r="E356" s="59" t="s">
        <v>154</v>
      </c>
      <c r="F356" s="58"/>
      <c r="G356" s="53" t="s">
        <v>153</v>
      </c>
      <c r="H356" s="57"/>
      <c r="I356" s="59" t="s">
        <v>154</v>
      </c>
    </row>
    <row r="357" spans="1:9">
      <c r="A357" s="64" t="s">
        <v>179</v>
      </c>
      <c r="B357" s="57"/>
      <c r="C357" s="46"/>
      <c r="D357" s="57"/>
      <c r="E357" s="46"/>
      <c r="F357" s="58"/>
      <c r="G357" s="63"/>
      <c r="H357" s="57"/>
      <c r="I357" s="61"/>
    </row>
    <row r="358" spans="1:9">
      <c r="A358" s="54" t="s">
        <v>175</v>
      </c>
      <c r="B358" s="47"/>
      <c r="C358" s="50">
        <v>0</v>
      </c>
      <c r="D358" s="47"/>
      <c r="E358" s="50">
        <v>12068.039999999997</v>
      </c>
      <c r="F358" s="47"/>
      <c r="G358" s="50">
        <v>0</v>
      </c>
      <c r="H358" s="47"/>
      <c r="I358" s="50">
        <v>11651.48</v>
      </c>
    </row>
    <row r="359" spans="1:9" hidden="1">
      <c r="A359" s="54" t="s">
        <v>176</v>
      </c>
      <c r="B359" s="47"/>
      <c r="C359" s="50">
        <v>0</v>
      </c>
      <c r="D359" s="47"/>
      <c r="E359" s="50">
        <v>0</v>
      </c>
      <c r="F359" s="47"/>
      <c r="G359" s="50">
        <v>0</v>
      </c>
      <c r="H359" s="47"/>
      <c r="I359" s="50">
        <v>0</v>
      </c>
    </row>
    <row r="360" spans="1:9" hidden="1">
      <c r="A360" s="54" t="s">
        <v>178</v>
      </c>
      <c r="B360" s="47"/>
      <c r="C360" s="50">
        <v>0</v>
      </c>
      <c r="D360" s="47"/>
      <c r="E360" s="50">
        <v>0</v>
      </c>
      <c r="F360" s="47"/>
      <c r="G360" s="50">
        <v>0</v>
      </c>
      <c r="H360" s="47"/>
      <c r="I360" s="50">
        <v>0</v>
      </c>
    </row>
    <row r="361" spans="1:9" hidden="1">
      <c r="A361" s="54" t="s">
        <v>177</v>
      </c>
      <c r="B361" s="47"/>
      <c r="C361" s="50">
        <v>0</v>
      </c>
      <c r="D361" s="47"/>
      <c r="E361" s="50">
        <v>0</v>
      </c>
      <c r="F361" s="47"/>
      <c r="G361" s="50">
        <v>0</v>
      </c>
      <c r="H361" s="47"/>
      <c r="I361" s="50">
        <v>0</v>
      </c>
    </row>
    <row r="362" spans="1:9">
      <c r="A362" s="54"/>
      <c r="B362" s="47"/>
      <c r="C362" s="85">
        <f>+SUM(C358:C361)</f>
        <v>0</v>
      </c>
      <c r="D362" s="47"/>
      <c r="E362" s="85">
        <f>+SUM(E358:E361)</f>
        <v>12068.039999999997</v>
      </c>
      <c r="F362" s="47"/>
      <c r="G362" s="85">
        <f>+SUM(G358:G361)</f>
        <v>0</v>
      </c>
      <c r="H362" s="47"/>
      <c r="I362" s="85">
        <f>+SUM(I358:I361)</f>
        <v>11651.48</v>
      </c>
    </row>
    <row r="363" spans="1:9">
      <c r="A363" s="83" t="s">
        <v>180</v>
      </c>
      <c r="B363" s="47"/>
      <c r="C363" s="50">
        <v>0</v>
      </c>
      <c r="D363" s="47"/>
      <c r="E363" s="50">
        <v>0</v>
      </c>
      <c r="F363" s="47"/>
      <c r="G363" s="50">
        <v>0</v>
      </c>
      <c r="H363" s="47"/>
      <c r="I363" s="50">
        <v>0</v>
      </c>
    </row>
    <row r="364" spans="1:9" ht="13.5" thickBot="1">
      <c r="A364" s="83"/>
      <c r="B364" s="47"/>
      <c r="C364" s="69">
        <f>+C362+C363</f>
        <v>0</v>
      </c>
      <c r="D364" s="47"/>
      <c r="E364" s="69">
        <f>+E362+E363</f>
        <v>12068.039999999997</v>
      </c>
      <c r="G364" s="69">
        <f>+G362+G363</f>
        <v>0</v>
      </c>
      <c r="H364" s="47"/>
      <c r="I364" s="69">
        <f>+I362+I363</f>
        <v>11651.48</v>
      </c>
    </row>
    <row r="365" spans="1:9" ht="13.5" hidden="1" thickTop="1">
      <c r="A365" s="54"/>
      <c r="B365" s="47"/>
    </row>
    <row r="366" spans="1:9" hidden="1">
      <c r="A366" s="54"/>
      <c r="B366" s="47"/>
      <c r="C366" s="68"/>
      <c r="D366" s="47"/>
      <c r="E366" s="68"/>
      <c r="G366" s="68"/>
      <c r="H366" s="47"/>
      <c r="I366" s="68"/>
    </row>
    <row r="367" spans="1:9" ht="13.5" thickTop="1">
      <c r="A367" s="54"/>
      <c r="B367" s="47"/>
      <c r="C367" s="68"/>
      <c r="D367" s="47"/>
      <c r="E367" s="68"/>
      <c r="G367" s="68"/>
      <c r="H367" s="47"/>
      <c r="I367" s="68"/>
    </row>
    <row r="368" spans="1:9">
      <c r="C368" s="225" t="str">
        <f>+C246</f>
        <v>31-Dez-14</v>
      </c>
      <c r="D368" s="225"/>
      <c r="E368" s="225"/>
      <c r="F368" s="71"/>
      <c r="G368" s="225" t="str">
        <f>+G246</f>
        <v>31-Dez-13</v>
      </c>
      <c r="H368" s="225"/>
      <c r="I368" s="225"/>
    </row>
    <row r="369" spans="1:11" ht="25.5">
      <c r="A369" s="56"/>
      <c r="B369" s="57"/>
      <c r="C369" s="53" t="s">
        <v>408</v>
      </c>
      <c r="D369" s="57"/>
      <c r="E369" s="59" t="s">
        <v>407</v>
      </c>
      <c r="F369" s="58"/>
      <c r="G369" s="53" t="s">
        <v>408</v>
      </c>
      <c r="H369" s="57"/>
      <c r="I369" s="59" t="s">
        <v>407</v>
      </c>
    </row>
    <row r="370" spans="1:11">
      <c r="A370" s="64" t="s">
        <v>179</v>
      </c>
      <c r="B370" s="57"/>
      <c r="C370" s="46"/>
      <c r="D370" s="57"/>
      <c r="E370" s="46"/>
      <c r="F370" s="58"/>
      <c r="G370" s="63"/>
      <c r="H370" s="57"/>
      <c r="I370" s="61"/>
    </row>
    <row r="371" spans="1:11">
      <c r="A371" s="54" t="s">
        <v>175</v>
      </c>
      <c r="B371" s="47"/>
      <c r="C371" s="50">
        <v>0</v>
      </c>
      <c r="D371" s="47"/>
      <c r="E371" s="50">
        <v>12068.039999999997</v>
      </c>
      <c r="F371" s="47"/>
      <c r="G371" s="50">
        <v>0</v>
      </c>
      <c r="H371" s="47"/>
      <c r="I371" s="50">
        <v>11651.48</v>
      </c>
    </row>
    <row r="372" spans="1:11" hidden="1">
      <c r="A372" s="54" t="s">
        <v>176</v>
      </c>
      <c r="B372" s="47"/>
      <c r="C372" s="50">
        <v>0</v>
      </c>
      <c r="D372" s="47"/>
      <c r="E372" s="50">
        <v>0</v>
      </c>
      <c r="F372" s="47"/>
      <c r="G372" s="50">
        <v>0</v>
      </c>
      <c r="H372" s="47"/>
      <c r="I372" s="50">
        <v>0</v>
      </c>
    </row>
    <row r="373" spans="1:11" hidden="1">
      <c r="A373" s="54" t="s">
        <v>178</v>
      </c>
      <c r="B373" s="47"/>
      <c r="C373" s="50">
        <v>0</v>
      </c>
      <c r="D373" s="47"/>
      <c r="E373" s="50">
        <v>0</v>
      </c>
      <c r="F373" s="47"/>
      <c r="G373" s="50">
        <v>0</v>
      </c>
      <c r="H373" s="47"/>
      <c r="I373" s="50">
        <v>0</v>
      </c>
    </row>
    <row r="374" spans="1:11" hidden="1">
      <c r="A374" s="54" t="s">
        <v>177</v>
      </c>
      <c r="B374" s="47"/>
      <c r="C374" s="50">
        <v>0</v>
      </c>
      <c r="D374" s="47"/>
      <c r="E374" s="50">
        <v>0</v>
      </c>
      <c r="F374" s="47"/>
      <c r="G374" s="50">
        <v>0</v>
      </c>
      <c r="H374" s="47"/>
      <c r="I374" s="50">
        <v>0</v>
      </c>
    </row>
    <row r="375" spans="1:11" ht="13.5" thickBot="1">
      <c r="A375" s="54"/>
      <c r="B375" s="47"/>
      <c r="C375" s="69">
        <f>+SUM(C371:C374)</f>
        <v>0</v>
      </c>
      <c r="D375" s="47"/>
      <c r="E375" s="69">
        <f>+SUM(E371:E374)</f>
        <v>12068.039999999997</v>
      </c>
      <c r="F375" s="47"/>
      <c r="G375" s="69">
        <f>+SUM(G371:G374)</f>
        <v>0</v>
      </c>
      <c r="H375" s="47"/>
      <c r="I375" s="69">
        <f>+SUM(I371:I374)</f>
        <v>11651.48</v>
      </c>
    </row>
    <row r="376" spans="1:11" ht="13.5" thickTop="1">
      <c r="A376" s="54"/>
      <c r="B376" s="47"/>
    </row>
    <row r="377" spans="1:11">
      <c r="A377" s="54"/>
      <c r="B377" s="47"/>
      <c r="C377" s="68"/>
      <c r="D377" s="47"/>
      <c r="E377" s="68"/>
      <c r="G377" s="68"/>
      <c r="H377" s="47"/>
      <c r="I377" s="68"/>
    </row>
    <row r="378" spans="1:11" hidden="1">
      <c r="A378" s="54"/>
      <c r="B378" s="47"/>
      <c r="C378" s="68"/>
      <c r="D378" s="47"/>
      <c r="E378" s="68"/>
      <c r="G378" s="68"/>
      <c r="H378" s="47"/>
      <c r="I378" s="68"/>
    </row>
    <row r="379" spans="1:11" hidden="1">
      <c r="A379" s="56"/>
      <c r="B379" s="57"/>
      <c r="C379" s="86" t="s">
        <v>337</v>
      </c>
      <c r="D379" s="57"/>
      <c r="E379" s="59" t="s">
        <v>338</v>
      </c>
      <c r="F379" s="58"/>
      <c r="G379" s="53" t="s">
        <v>428</v>
      </c>
      <c r="H379" s="57"/>
      <c r="I379" s="59" t="s">
        <v>340</v>
      </c>
      <c r="K379" s="59" t="s">
        <v>81</v>
      </c>
    </row>
    <row r="380" spans="1:11" hidden="1">
      <c r="A380" s="64"/>
      <c r="B380" s="57"/>
      <c r="C380" s="46"/>
      <c r="D380" s="57"/>
      <c r="E380" s="46"/>
      <c r="F380" s="58"/>
      <c r="G380" s="63"/>
      <c r="H380" s="57"/>
      <c r="I380" s="61"/>
      <c r="K380" s="61"/>
    </row>
    <row r="381" spans="1:11" hidden="1">
      <c r="A381" s="54" t="s">
        <v>175</v>
      </c>
      <c r="B381" s="47"/>
      <c r="C381" s="100">
        <v>0</v>
      </c>
      <c r="D381" s="101"/>
      <c r="E381" s="100">
        <v>0</v>
      </c>
      <c r="F381" s="101"/>
      <c r="G381" s="100">
        <v>0</v>
      </c>
      <c r="H381" s="101"/>
      <c r="I381" s="100">
        <v>11651.48</v>
      </c>
      <c r="J381" s="98"/>
      <c r="K381" s="100">
        <f>+SUM(C381:I381)</f>
        <v>11651.48</v>
      </c>
    </row>
    <row r="382" spans="1:11" hidden="1">
      <c r="A382" s="54" t="s">
        <v>325</v>
      </c>
      <c r="B382" s="47"/>
      <c r="C382" s="50">
        <v>0</v>
      </c>
      <c r="D382" s="47"/>
      <c r="E382" s="50">
        <v>0</v>
      </c>
      <c r="F382" s="47"/>
      <c r="G382" s="50">
        <v>0</v>
      </c>
      <c r="H382" s="47"/>
      <c r="I382" s="50">
        <v>0</v>
      </c>
      <c r="K382" s="50">
        <f>+SUM(C382:I382)</f>
        <v>0</v>
      </c>
    </row>
    <row r="383" spans="1:11" ht="13.5" hidden="1" thickBot="1">
      <c r="A383" s="54"/>
      <c r="B383" s="47"/>
      <c r="C383" s="69">
        <f>+SUM(C381:C382)</f>
        <v>0</v>
      </c>
      <c r="D383" s="47"/>
      <c r="E383" s="69">
        <f>+SUM(E381:E382)</f>
        <v>0</v>
      </c>
      <c r="F383" s="47"/>
      <c r="G383" s="69">
        <f>+SUM(G381:G382)</f>
        <v>0</v>
      </c>
      <c r="H383" s="47"/>
      <c r="I383" s="69">
        <f>+SUM(I381:I382)</f>
        <v>11651.48</v>
      </c>
      <c r="K383" s="69">
        <f>+SUM(K381:K382)</f>
        <v>11651.48</v>
      </c>
    </row>
    <row r="384" spans="1:11" ht="13.5" hidden="1" thickTop="1">
      <c r="A384" s="54"/>
      <c r="B384" s="47"/>
    </row>
    <row r="385" spans="1:9" hidden="1">
      <c r="A385" s="54"/>
      <c r="B385" s="47"/>
      <c r="C385" s="68"/>
      <c r="D385" s="47"/>
      <c r="E385" s="68"/>
      <c r="G385" s="68"/>
      <c r="H385" s="47"/>
      <c r="I385" s="68"/>
    </row>
    <row r="386" spans="1:9" hidden="1">
      <c r="A386" s="54"/>
      <c r="B386" s="47"/>
      <c r="C386" s="68"/>
      <c r="D386" s="47"/>
      <c r="E386" s="68"/>
      <c r="G386" s="68"/>
      <c r="H386" s="47"/>
      <c r="I386" s="68"/>
    </row>
    <row r="387" spans="1:9" hidden="1">
      <c r="A387" s="54"/>
      <c r="B387" s="47"/>
      <c r="C387" s="68"/>
      <c r="D387" s="47"/>
      <c r="E387" s="68"/>
      <c r="G387" s="68"/>
      <c r="H387" s="47"/>
      <c r="I387" s="68"/>
    </row>
    <row r="388" spans="1:9" ht="21.75" hidden="1" customHeight="1">
      <c r="A388" s="53" t="s">
        <v>182</v>
      </c>
      <c r="B388" s="47"/>
      <c r="C388" s="49" t="str">
        <f>+C355</f>
        <v>31-Dez-14</v>
      </c>
      <c r="D388" s="47"/>
      <c r="E388" s="49" t="str">
        <f>+G355</f>
        <v>31-Dez-13</v>
      </c>
    </row>
    <row r="389" spans="1:9" hidden="1">
      <c r="A389" s="75"/>
      <c r="B389" s="47"/>
      <c r="C389" s="47"/>
      <c r="D389" s="47"/>
      <c r="E389" s="58"/>
    </row>
    <row r="390" spans="1:9" hidden="1">
      <c r="A390" s="83" t="s">
        <v>183</v>
      </c>
      <c r="B390" s="47"/>
      <c r="C390" s="95">
        <v>0</v>
      </c>
      <c r="D390" s="96"/>
      <c r="E390" s="95">
        <v>0</v>
      </c>
    </row>
    <row r="391" spans="1:9" hidden="1">
      <c r="A391" s="83" t="s">
        <v>185</v>
      </c>
      <c r="B391" s="47"/>
      <c r="C391" s="95">
        <v>0</v>
      </c>
      <c r="D391" s="96"/>
      <c r="E391" s="95">
        <v>0</v>
      </c>
    </row>
    <row r="392" spans="1:9" hidden="1">
      <c r="A392" s="83" t="s">
        <v>184</v>
      </c>
      <c r="B392" s="47"/>
      <c r="C392" s="50">
        <v>0</v>
      </c>
      <c r="D392" s="47"/>
      <c r="E392" s="50">
        <v>0</v>
      </c>
    </row>
    <row r="393" spans="1:9" hidden="1">
      <c r="A393" s="83" t="s">
        <v>186</v>
      </c>
      <c r="B393" s="47"/>
      <c r="C393" s="50">
        <v>0</v>
      </c>
      <c r="D393" s="47"/>
      <c r="E393" s="50">
        <v>0</v>
      </c>
    </row>
    <row r="394" spans="1:9" ht="13.5" hidden="1" thickBot="1">
      <c r="A394" s="83"/>
      <c r="B394" s="47"/>
      <c r="C394" s="69">
        <f>+SUM(C390:C393)</f>
        <v>0</v>
      </c>
      <c r="D394" s="47"/>
      <c r="E394" s="69">
        <f>+SUM(E390:E393)</f>
        <v>0</v>
      </c>
    </row>
    <row r="395" spans="1:9" ht="13.5" hidden="1" thickTop="1"/>
    <row r="396" spans="1:9">
      <c r="A396" s="54"/>
      <c r="B396" s="47"/>
      <c r="C396" s="68"/>
      <c r="D396" s="47"/>
      <c r="E396" s="68"/>
      <c r="G396" s="68"/>
      <c r="H396" s="47"/>
      <c r="I396" s="68"/>
    </row>
    <row r="397" spans="1:9">
      <c r="A397" s="26" t="s">
        <v>370</v>
      </c>
      <c r="B397" s="47"/>
      <c r="C397" s="68"/>
      <c r="D397" s="47"/>
      <c r="E397" s="68"/>
      <c r="G397" s="68"/>
      <c r="H397" s="47"/>
      <c r="I397" s="68"/>
    </row>
    <row r="398" spans="1:9">
      <c r="B398" s="47"/>
      <c r="C398" s="68"/>
      <c r="D398" s="47"/>
      <c r="E398" s="68"/>
      <c r="G398" s="68"/>
      <c r="H398" s="47"/>
      <c r="I398" s="68"/>
    </row>
    <row r="399" spans="1:9">
      <c r="A399" s="56"/>
      <c r="B399" s="57"/>
      <c r="C399" s="49" t="str">
        <f>+C246</f>
        <v>31-Dez-14</v>
      </c>
      <c r="D399" s="47"/>
      <c r="E399" s="49" t="str">
        <f>+G246</f>
        <v>31-Dez-13</v>
      </c>
      <c r="F399" s="58"/>
      <c r="G399" s="46"/>
      <c r="H399" s="57"/>
      <c r="I399" s="63"/>
    </row>
    <row r="400" spans="1:9">
      <c r="A400" s="64" t="s">
        <v>0</v>
      </c>
      <c r="B400" s="57"/>
      <c r="C400" s="46"/>
      <c r="D400" s="57"/>
      <c r="E400" s="46"/>
      <c r="F400" s="58"/>
      <c r="G400" s="63"/>
      <c r="H400" s="57"/>
      <c r="I400" s="61"/>
    </row>
    <row r="401" spans="1:9">
      <c r="A401" s="54" t="s">
        <v>426</v>
      </c>
      <c r="B401" s="47"/>
      <c r="C401" s="50">
        <v>3036.31</v>
      </c>
      <c r="D401" s="47"/>
      <c r="E401" s="50">
        <v>1564.27</v>
      </c>
      <c r="F401" s="47"/>
      <c r="G401" s="50"/>
      <c r="H401" s="47"/>
      <c r="I401" s="50"/>
    </row>
    <row r="402" spans="1:9">
      <c r="A402" s="54" t="s">
        <v>400</v>
      </c>
      <c r="B402" s="47"/>
      <c r="C402" s="50">
        <v>315.38</v>
      </c>
      <c r="D402" s="47"/>
      <c r="E402" s="50">
        <v>316.76</v>
      </c>
      <c r="F402" s="47"/>
      <c r="G402" s="50"/>
      <c r="H402" s="47"/>
      <c r="I402" s="50"/>
    </row>
    <row r="403" spans="1:9" hidden="1">
      <c r="A403" s="54" t="s">
        <v>225</v>
      </c>
      <c r="B403" s="47"/>
      <c r="C403" s="50">
        <v>0</v>
      </c>
      <c r="D403" s="47"/>
      <c r="E403" s="50">
        <v>0</v>
      </c>
      <c r="F403" s="47"/>
      <c r="G403" s="50"/>
      <c r="H403" s="47"/>
      <c r="I403" s="50"/>
    </row>
    <row r="404" spans="1:9" ht="13.5" thickBot="1">
      <c r="A404" s="54"/>
      <c r="B404" s="47"/>
      <c r="C404" s="69">
        <f>SUM(C401:C403)</f>
        <v>3351.69</v>
      </c>
      <c r="D404" s="47"/>
      <c r="E404" s="69">
        <f>SUM(E401:E403)</f>
        <v>1881.03</v>
      </c>
      <c r="G404" s="68">
        <v>365.95000000000005</v>
      </c>
      <c r="H404" s="47"/>
      <c r="I404" s="68">
        <v>4957.99</v>
      </c>
    </row>
    <row r="405" spans="1:9" ht="13.5" thickTop="1">
      <c r="A405" s="64" t="s">
        <v>28</v>
      </c>
      <c r="B405" s="57"/>
      <c r="C405" s="46"/>
      <c r="D405" s="57"/>
      <c r="E405" s="46"/>
      <c r="G405" s="68"/>
      <c r="H405" s="47"/>
      <c r="I405" s="68"/>
    </row>
    <row r="406" spans="1:9" hidden="1">
      <c r="A406" s="54" t="s">
        <v>426</v>
      </c>
      <c r="B406" s="47"/>
      <c r="C406" s="50">
        <v>0</v>
      </c>
      <c r="D406" s="47"/>
      <c r="E406" s="50">
        <v>0</v>
      </c>
      <c r="G406" s="68"/>
      <c r="H406" s="47"/>
      <c r="I406" s="68"/>
    </row>
    <row r="407" spans="1:9" hidden="1">
      <c r="A407" s="54" t="s">
        <v>400</v>
      </c>
      <c r="B407" s="47"/>
      <c r="C407" s="50">
        <v>0</v>
      </c>
      <c r="D407" s="47"/>
      <c r="E407" s="50">
        <v>0</v>
      </c>
      <c r="G407" s="68"/>
      <c r="H407" s="47"/>
      <c r="I407" s="68"/>
    </row>
    <row r="408" spans="1:9">
      <c r="A408" s="54" t="s">
        <v>425</v>
      </c>
      <c r="B408" s="47"/>
      <c r="C408" s="50">
        <v>330</v>
      </c>
      <c r="D408" s="47"/>
      <c r="E408" s="50">
        <v>842.63</v>
      </c>
      <c r="G408" s="68"/>
      <c r="H408" s="47"/>
      <c r="I408" s="68"/>
    </row>
    <row r="409" spans="1:9">
      <c r="A409" s="54" t="s">
        <v>224</v>
      </c>
      <c r="B409" s="47"/>
      <c r="C409" s="50">
        <v>747.13</v>
      </c>
      <c r="D409" s="47"/>
      <c r="E409" s="50">
        <v>236.5</v>
      </c>
      <c r="G409" s="68"/>
      <c r="H409" s="47"/>
      <c r="I409" s="68"/>
    </row>
    <row r="410" spans="1:9" hidden="1">
      <c r="A410" s="54" t="s">
        <v>225</v>
      </c>
      <c r="B410" s="47"/>
      <c r="C410" s="50">
        <v>0</v>
      </c>
      <c r="D410" s="47"/>
      <c r="E410" s="50">
        <v>0</v>
      </c>
      <c r="G410" s="68"/>
      <c r="H410" s="47"/>
      <c r="I410" s="68"/>
    </row>
    <row r="411" spans="1:9" ht="13.5" thickBot="1">
      <c r="A411" s="54"/>
      <c r="B411" s="47"/>
      <c r="C411" s="69">
        <f>SUM(C406:C410)</f>
        <v>1077.1300000000001</v>
      </c>
      <c r="D411" s="47"/>
      <c r="E411" s="69">
        <f>SUM(E406:E410)</f>
        <v>1079.1300000000001</v>
      </c>
      <c r="G411" s="68">
        <v>1655.35</v>
      </c>
      <c r="H411" s="47"/>
      <c r="I411" s="68">
        <v>1974.0699999999997</v>
      </c>
    </row>
    <row r="412" spans="1:9" ht="13.5" thickTop="1">
      <c r="A412" s="54"/>
      <c r="B412" s="47"/>
      <c r="G412" s="68"/>
      <c r="H412" s="47"/>
      <c r="I412" s="68"/>
    </row>
    <row r="413" spans="1:9">
      <c r="A413" s="54"/>
      <c r="B413" s="47"/>
      <c r="C413" s="68"/>
      <c r="D413" s="47"/>
      <c r="E413" s="68"/>
      <c r="G413" s="68"/>
      <c r="H413" s="47"/>
      <c r="I413" s="68"/>
    </row>
    <row r="414" spans="1:9" hidden="1">
      <c r="A414" s="26" t="s">
        <v>371</v>
      </c>
    </row>
    <row r="415" spans="1:9" hidden="1"/>
    <row r="416" spans="1:9" hidden="1">
      <c r="C416" s="225" t="str">
        <f>+C246</f>
        <v>31-Dez-14</v>
      </c>
      <c r="D416" s="225"/>
      <c r="E416" s="225"/>
      <c r="F416" s="71"/>
      <c r="G416" s="225" t="str">
        <f>+G246</f>
        <v>31-Dez-13</v>
      </c>
      <c r="H416" s="225"/>
      <c r="I416" s="225"/>
    </row>
    <row r="417" spans="1:9" hidden="1">
      <c r="A417" s="56"/>
      <c r="B417" s="57"/>
      <c r="C417" s="53" t="s">
        <v>153</v>
      </c>
      <c r="D417" s="57"/>
      <c r="E417" s="59" t="s">
        <v>154</v>
      </c>
      <c r="F417" s="58"/>
      <c r="G417" s="53" t="s">
        <v>153</v>
      </c>
      <c r="H417" s="57"/>
      <c r="I417" s="59" t="s">
        <v>154</v>
      </c>
    </row>
    <row r="418" spans="1:9" hidden="1">
      <c r="A418" s="54" t="s">
        <v>187</v>
      </c>
      <c r="B418" s="47"/>
      <c r="C418" s="50">
        <v>0</v>
      </c>
      <c r="D418" s="47"/>
      <c r="E418" s="50">
        <v>0</v>
      </c>
      <c r="F418" s="47"/>
      <c r="G418" s="50">
        <v>0</v>
      </c>
      <c r="H418" s="47"/>
      <c r="I418" s="50">
        <v>0</v>
      </c>
    </row>
    <row r="419" spans="1:9" hidden="1">
      <c r="A419" s="54" t="s">
        <v>436</v>
      </c>
      <c r="B419" s="47"/>
      <c r="C419" s="50"/>
      <c r="D419" s="47"/>
      <c r="E419" s="50">
        <v>0</v>
      </c>
      <c r="F419" s="47"/>
      <c r="G419" s="50"/>
      <c r="H419" s="47"/>
      <c r="I419" s="50"/>
    </row>
    <row r="420" spans="1:9" hidden="1">
      <c r="A420" s="54" t="s">
        <v>170</v>
      </c>
      <c r="B420" s="47"/>
      <c r="C420" s="50">
        <v>0</v>
      </c>
      <c r="D420" s="47"/>
      <c r="E420" s="50">
        <v>0</v>
      </c>
      <c r="F420" s="47"/>
      <c r="G420" s="50">
        <v>0</v>
      </c>
      <c r="H420" s="47"/>
      <c r="I420" s="50">
        <v>980</v>
      </c>
    </row>
    <row r="421" spans="1:9" hidden="1">
      <c r="A421" s="83"/>
      <c r="B421" s="47"/>
      <c r="C421" s="85">
        <f>+SUM(C418:C420)</f>
        <v>0</v>
      </c>
      <c r="D421" s="47"/>
      <c r="E421" s="85">
        <f>+SUM(E418:E420)</f>
        <v>0</v>
      </c>
      <c r="F421" s="47"/>
      <c r="G421" s="85">
        <f>+SUM(G418:G420)</f>
        <v>0</v>
      </c>
      <c r="H421" s="47"/>
      <c r="I421" s="85">
        <f>+SUM(I418:I420)</f>
        <v>980</v>
      </c>
    </row>
    <row r="422" spans="1:9" hidden="1">
      <c r="A422" s="83" t="s">
        <v>180</v>
      </c>
      <c r="B422" s="47"/>
      <c r="C422" s="50">
        <v>0</v>
      </c>
      <c r="D422" s="47"/>
      <c r="E422" s="50">
        <v>0</v>
      </c>
      <c r="F422" s="47"/>
      <c r="G422" s="50">
        <v>0</v>
      </c>
      <c r="H422" s="47"/>
      <c r="I422" s="50">
        <v>0</v>
      </c>
    </row>
    <row r="423" spans="1:9" ht="13.5" hidden="1" thickBot="1">
      <c r="A423" s="83"/>
      <c r="B423" s="47"/>
      <c r="C423" s="69">
        <f>+C421+C422</f>
        <v>0</v>
      </c>
      <c r="D423" s="47"/>
      <c r="E423" s="69">
        <f>+E421+E422</f>
        <v>0</v>
      </c>
      <c r="G423" s="69">
        <f>+G421+G422</f>
        <v>0</v>
      </c>
      <c r="H423" s="47"/>
      <c r="I423" s="69">
        <f>+I421+I422</f>
        <v>980</v>
      </c>
    </row>
    <row r="424" spans="1:9" ht="13.5" hidden="1" thickTop="1">
      <c r="A424" s="78"/>
      <c r="B424" s="47"/>
    </row>
    <row r="425" spans="1:9" hidden="1">
      <c r="A425" s="78"/>
      <c r="B425" s="47"/>
      <c r="C425" s="47"/>
      <c r="D425" s="47"/>
      <c r="E425" s="62"/>
    </row>
    <row r="426" spans="1:9" hidden="1"/>
    <row r="427" spans="1:9" ht="21.75" hidden="1" customHeight="1">
      <c r="A427" s="53" t="s">
        <v>182</v>
      </c>
      <c r="B427" s="47"/>
      <c r="C427" s="49" t="str">
        <f>+C416</f>
        <v>31-Dez-14</v>
      </c>
      <c r="D427" s="47"/>
      <c r="E427" s="49" t="str">
        <f>+G416</f>
        <v>31-Dez-13</v>
      </c>
    </row>
    <row r="428" spans="1:9" hidden="1">
      <c r="A428" s="75"/>
      <c r="B428" s="47"/>
      <c r="C428" s="47"/>
      <c r="D428" s="47"/>
      <c r="E428" s="58"/>
    </row>
    <row r="429" spans="1:9" hidden="1">
      <c r="A429" s="83" t="s">
        <v>183</v>
      </c>
      <c r="B429" s="47"/>
      <c r="C429" s="50">
        <v>0</v>
      </c>
      <c r="D429" s="47"/>
      <c r="E429" s="50">
        <v>0</v>
      </c>
    </row>
    <row r="430" spans="1:9" hidden="1">
      <c r="A430" s="83" t="s">
        <v>185</v>
      </c>
      <c r="B430" s="47"/>
      <c r="C430" s="50">
        <v>0</v>
      </c>
      <c r="D430" s="47"/>
      <c r="E430" s="50">
        <v>0</v>
      </c>
    </row>
    <row r="431" spans="1:9" hidden="1">
      <c r="A431" s="83" t="s">
        <v>184</v>
      </c>
      <c r="B431" s="47"/>
      <c r="C431" s="50">
        <v>0</v>
      </c>
      <c r="D431" s="47"/>
      <c r="E431" s="50">
        <v>0</v>
      </c>
    </row>
    <row r="432" spans="1:9" hidden="1">
      <c r="A432" s="83" t="s">
        <v>186</v>
      </c>
      <c r="B432" s="47"/>
      <c r="C432" s="50">
        <v>0</v>
      </c>
      <c r="D432" s="47"/>
      <c r="E432" s="50">
        <v>0</v>
      </c>
    </row>
    <row r="433" spans="1:9" ht="13.5" hidden="1" thickBot="1">
      <c r="A433" s="83"/>
      <c r="B433" s="47"/>
      <c r="C433" s="69">
        <f>+SUM(C429:C432)</f>
        <v>0</v>
      </c>
      <c r="D433" s="47"/>
      <c r="E433" s="69">
        <f>+SUM(E429:E432)</f>
        <v>0</v>
      </c>
    </row>
    <row r="434" spans="1:9" ht="13.5" hidden="1" thickTop="1"/>
    <row r="436" spans="1:9">
      <c r="A436" s="26" t="s">
        <v>372</v>
      </c>
    </row>
    <row r="437" spans="1:9">
      <c r="B437" s="47"/>
      <c r="C437" s="68"/>
      <c r="D437" s="47"/>
      <c r="E437" s="68"/>
      <c r="F437" s="47"/>
      <c r="G437" s="68"/>
      <c r="H437" s="47"/>
      <c r="I437" s="68"/>
    </row>
    <row r="438" spans="1:9" ht="21.75" customHeight="1">
      <c r="A438" s="46"/>
      <c r="B438" s="47"/>
      <c r="C438" s="49" t="str">
        <f>+C246</f>
        <v>31-Dez-14</v>
      </c>
      <c r="D438" s="47"/>
      <c r="E438" s="49" t="str">
        <f>+G246</f>
        <v>31-Dez-13</v>
      </c>
    </row>
    <row r="439" spans="1:9">
      <c r="A439" s="64" t="s">
        <v>302</v>
      </c>
      <c r="B439" s="47"/>
      <c r="C439" s="47"/>
      <c r="D439" s="47"/>
      <c r="E439" s="58"/>
      <c r="F439" s="58"/>
      <c r="G439" s="46"/>
      <c r="H439" s="57"/>
      <c r="I439" s="63"/>
    </row>
    <row r="440" spans="1:9" hidden="1">
      <c r="A440" s="54" t="s">
        <v>202</v>
      </c>
      <c r="B440" s="47"/>
      <c r="C440" s="50">
        <v>0</v>
      </c>
      <c r="D440" s="47"/>
      <c r="E440" s="50">
        <v>0</v>
      </c>
      <c r="F440" s="47"/>
      <c r="G440" s="50"/>
      <c r="H440" s="47"/>
      <c r="I440" s="50"/>
    </row>
    <row r="441" spans="1:9">
      <c r="A441" s="54" t="s">
        <v>203</v>
      </c>
      <c r="B441" s="47"/>
      <c r="C441" s="50">
        <v>113.56</v>
      </c>
      <c r="D441" s="47"/>
      <c r="E441" s="50">
        <v>93.86</v>
      </c>
      <c r="F441" s="47"/>
      <c r="G441" s="50"/>
      <c r="H441" s="47"/>
      <c r="I441" s="50"/>
    </row>
    <row r="442" spans="1:9" hidden="1">
      <c r="A442" s="54" t="s">
        <v>204</v>
      </c>
      <c r="B442" s="47"/>
      <c r="C442" s="50">
        <v>0</v>
      </c>
      <c r="D442" s="47"/>
      <c r="E442" s="50">
        <v>0</v>
      </c>
      <c r="F442" s="47"/>
      <c r="G442" s="50"/>
      <c r="H442" s="47"/>
      <c r="I442" s="50"/>
    </row>
    <row r="443" spans="1:9" hidden="1">
      <c r="A443" s="54" t="s">
        <v>222</v>
      </c>
      <c r="B443" s="47"/>
      <c r="C443" s="50">
        <v>0</v>
      </c>
      <c r="D443" s="47"/>
      <c r="E443" s="50">
        <v>0</v>
      </c>
      <c r="F443" s="47"/>
      <c r="G443" s="50"/>
      <c r="H443" s="47"/>
      <c r="I443" s="50"/>
    </row>
    <row r="444" spans="1:9" ht="13.5" thickBot="1">
      <c r="A444" s="54"/>
      <c r="B444" s="47"/>
      <c r="C444" s="69">
        <f>+SUM(C440:C443)</f>
        <v>113.56</v>
      </c>
      <c r="D444" s="47"/>
      <c r="E444" s="69">
        <f>+SUM(E440:E443)</f>
        <v>93.86</v>
      </c>
      <c r="F444" s="47"/>
      <c r="G444" s="50"/>
      <c r="H444" s="47"/>
      <c r="I444" s="50"/>
    </row>
    <row r="445" spans="1:9" ht="13.5" thickTop="1">
      <c r="A445" s="64" t="s">
        <v>219</v>
      </c>
    </row>
    <row r="446" spans="1:9" hidden="1">
      <c r="A446" s="54" t="s">
        <v>220</v>
      </c>
      <c r="C446" s="50">
        <v>0</v>
      </c>
      <c r="E446" s="50">
        <v>0</v>
      </c>
    </row>
    <row r="447" spans="1:9">
      <c r="A447" s="54" t="s">
        <v>221</v>
      </c>
      <c r="C447" s="50">
        <v>0</v>
      </c>
      <c r="E447" s="50">
        <v>0</v>
      </c>
    </row>
    <row r="448" spans="1:9" ht="13.5" thickBot="1">
      <c r="A448" s="54"/>
      <c r="C448" s="69">
        <f>+SUM(C446:C447)</f>
        <v>0</v>
      </c>
      <c r="D448" s="47"/>
      <c r="E448" s="69">
        <f>+SUM(E446:E447)</f>
        <v>0</v>
      </c>
    </row>
    <row r="449" spans="1:5" ht="13.5" thickTop="1"/>
    <row r="451" spans="1:5" hidden="1"/>
    <row r="452" spans="1:5" hidden="1">
      <c r="A452" s="26" t="s">
        <v>373</v>
      </c>
    </row>
    <row r="453" spans="1:5" hidden="1">
      <c r="A453" s="26"/>
    </row>
    <row r="454" spans="1:5" hidden="1">
      <c r="A454" s="46"/>
      <c r="B454" s="47"/>
      <c r="C454" s="49" t="str">
        <f>+C246</f>
        <v>31-Dez-14</v>
      </c>
      <c r="D454" s="47"/>
      <c r="E454" s="49" t="str">
        <f>+G246</f>
        <v>31-Dez-13</v>
      </c>
    </row>
    <row r="455" spans="1:5" ht="15" hidden="1" customHeight="1">
      <c r="A455" s="75"/>
      <c r="B455" s="47"/>
      <c r="C455" s="47"/>
      <c r="D455" s="47"/>
      <c r="E455" s="58"/>
    </row>
    <row r="456" spans="1:5" hidden="1">
      <c r="A456" s="83" t="s">
        <v>188</v>
      </c>
      <c r="B456" s="47"/>
      <c r="C456" s="50">
        <v>0</v>
      </c>
      <c r="D456" s="47"/>
      <c r="E456" s="50">
        <v>0</v>
      </c>
    </row>
    <row r="457" spans="1:5" hidden="1">
      <c r="A457" s="83" t="s">
        <v>189</v>
      </c>
      <c r="B457" s="47"/>
      <c r="C457" s="50">
        <v>0</v>
      </c>
      <c r="D457" s="47"/>
      <c r="E457" s="50">
        <v>0</v>
      </c>
    </row>
    <row r="458" spans="1:5" hidden="1">
      <c r="A458" s="83" t="s">
        <v>190</v>
      </c>
      <c r="B458" s="47"/>
      <c r="C458" s="50">
        <v>0</v>
      </c>
      <c r="D458" s="47"/>
      <c r="E458" s="50">
        <v>0</v>
      </c>
    </row>
    <row r="459" spans="1:5" hidden="1">
      <c r="A459" s="83" t="s">
        <v>191</v>
      </c>
      <c r="B459" s="47"/>
      <c r="C459" s="50">
        <v>0</v>
      </c>
      <c r="D459" s="47"/>
      <c r="E459" s="50">
        <v>0</v>
      </c>
    </row>
    <row r="460" spans="1:5" ht="13.5" hidden="1" thickBot="1">
      <c r="A460" s="83" t="s">
        <v>192</v>
      </c>
      <c r="C460" s="69">
        <f>+SUM(C456:C459)</f>
        <v>0</v>
      </c>
      <c r="D460" s="47"/>
      <c r="E460" s="69">
        <f>+SUM(E456:E459)</f>
        <v>0</v>
      </c>
    </row>
    <row r="461" spans="1:5" ht="13.5" hidden="1" thickTop="1"/>
    <row r="462" spans="1:5" hidden="1">
      <c r="A462" s="83" t="s">
        <v>193</v>
      </c>
    </row>
    <row r="463" spans="1:5" hidden="1">
      <c r="A463" s="83" t="s">
        <v>194</v>
      </c>
    </row>
    <row r="464" spans="1:5" hidden="1"/>
    <row r="465" spans="1:9" hidden="1">
      <c r="C465" s="225" t="str">
        <f>+C246</f>
        <v>31-Dez-14</v>
      </c>
      <c r="D465" s="225"/>
      <c r="E465" s="225"/>
      <c r="F465" s="71"/>
      <c r="G465" s="225" t="str">
        <f>+G246</f>
        <v>31-Dez-13</v>
      </c>
      <c r="H465" s="225"/>
      <c r="I465" s="225"/>
    </row>
    <row r="466" spans="1:9" hidden="1">
      <c r="A466" s="56"/>
      <c r="B466" s="57"/>
      <c r="C466" s="53" t="s">
        <v>197</v>
      </c>
      <c r="D466" s="57"/>
      <c r="E466" s="59" t="s">
        <v>198</v>
      </c>
      <c r="F466" s="58"/>
      <c r="G466" s="53" t="s">
        <v>197</v>
      </c>
      <c r="H466" s="57"/>
      <c r="I466" s="59" t="s">
        <v>198</v>
      </c>
    </row>
    <row r="467" spans="1:9" hidden="1">
      <c r="A467" s="83" t="s">
        <v>429</v>
      </c>
      <c r="B467" s="47"/>
      <c r="C467" s="50">
        <v>0</v>
      </c>
      <c r="D467" s="47"/>
      <c r="E467" s="50">
        <v>0</v>
      </c>
      <c r="F467" s="47"/>
      <c r="G467" s="50">
        <v>25000</v>
      </c>
      <c r="H467" s="47"/>
      <c r="I467" s="50">
        <v>25014</v>
      </c>
    </row>
    <row r="468" spans="1:9" hidden="1">
      <c r="A468" s="54"/>
      <c r="B468" s="47"/>
      <c r="C468" s="50">
        <v>0</v>
      </c>
      <c r="D468" s="47"/>
      <c r="E468" s="50">
        <v>0</v>
      </c>
      <c r="F468" s="47"/>
      <c r="G468" s="50">
        <v>0</v>
      </c>
      <c r="H468" s="47"/>
      <c r="I468" s="50">
        <v>0</v>
      </c>
    </row>
    <row r="469" spans="1:9" hidden="1">
      <c r="A469" s="54"/>
      <c r="B469" s="47"/>
      <c r="C469" s="50">
        <v>0</v>
      </c>
      <c r="D469" s="47"/>
      <c r="E469" s="50">
        <v>0</v>
      </c>
      <c r="F469" s="47"/>
      <c r="G469" s="50">
        <v>0</v>
      </c>
      <c r="H469" s="47"/>
      <c r="I469" s="50">
        <v>0</v>
      </c>
    </row>
    <row r="470" spans="1:9" ht="13.5" hidden="1" thickBot="1">
      <c r="A470" s="54"/>
      <c r="B470" s="47"/>
      <c r="C470" s="69">
        <f>+SUM(C467:C469)</f>
        <v>0</v>
      </c>
      <c r="D470" s="47"/>
      <c r="E470" s="69">
        <f>+SUM(E467:E469)</f>
        <v>0</v>
      </c>
      <c r="G470" s="69">
        <f>+SUM(G467:G469)</f>
        <v>25000</v>
      </c>
      <c r="H470" s="47"/>
      <c r="I470" s="69">
        <f>+SUM(I467:I469)</f>
        <v>25014</v>
      </c>
    </row>
    <row r="471" spans="1:9" ht="13.5" hidden="1" thickTop="1">
      <c r="A471" s="54"/>
      <c r="B471" s="47"/>
    </row>
    <row r="472" spans="1:9" hidden="1"/>
    <row r="473" spans="1:9" hidden="1">
      <c r="A473" s="26" t="s">
        <v>374</v>
      </c>
    </row>
    <row r="474" spans="1:9" ht="19.5" hidden="1" customHeight="1">
      <c r="F474" s="71"/>
    </row>
    <row r="475" spans="1:9" hidden="1">
      <c r="A475" s="56"/>
      <c r="B475" s="57"/>
      <c r="C475" s="49" t="str">
        <f>+C246</f>
        <v>31-Dez-14</v>
      </c>
      <c r="D475" s="47"/>
      <c r="E475" s="49" t="str">
        <f>+G246</f>
        <v>31-Dez-13</v>
      </c>
      <c r="F475" s="58"/>
    </row>
    <row r="476" spans="1:9" ht="15" hidden="1" customHeight="1">
      <c r="A476" s="56"/>
      <c r="B476" s="57"/>
      <c r="C476" s="50"/>
      <c r="D476" s="47"/>
      <c r="E476" s="50"/>
      <c r="F476" s="58"/>
    </row>
    <row r="477" spans="1:9" hidden="1">
      <c r="A477" s="54" t="s">
        <v>155</v>
      </c>
      <c r="B477" s="47"/>
      <c r="C477" s="50">
        <v>0</v>
      </c>
      <c r="D477" s="47"/>
      <c r="E477" s="50">
        <f>-E1334</f>
        <v>0</v>
      </c>
      <c r="F477" s="47"/>
    </row>
    <row r="478" spans="1:9" hidden="1">
      <c r="A478" s="83" t="s">
        <v>189</v>
      </c>
      <c r="B478" s="47"/>
      <c r="C478" s="50">
        <v>0</v>
      </c>
      <c r="D478" s="47"/>
      <c r="E478" s="50">
        <f>-E1335</f>
        <v>0</v>
      </c>
      <c r="F478" s="47"/>
    </row>
    <row r="479" spans="1:9" hidden="1">
      <c r="A479" s="83" t="s">
        <v>190</v>
      </c>
      <c r="B479" s="47"/>
      <c r="C479" s="50">
        <v>0</v>
      </c>
      <c r="D479" s="47"/>
      <c r="E479" s="50">
        <v>0</v>
      </c>
      <c r="F479" s="47"/>
    </row>
    <row r="480" spans="1:9" hidden="1">
      <c r="A480" s="54" t="s">
        <v>156</v>
      </c>
      <c r="B480" s="47"/>
      <c r="C480" s="50">
        <v>0</v>
      </c>
      <c r="D480" s="47"/>
      <c r="E480" s="50">
        <v>0</v>
      </c>
      <c r="F480" s="47"/>
    </row>
    <row r="481" spans="1:9" hidden="1">
      <c r="A481" s="54" t="s">
        <v>157</v>
      </c>
      <c r="B481" s="47"/>
      <c r="C481" s="50">
        <v>0</v>
      </c>
      <c r="D481" s="47"/>
      <c r="E481" s="50">
        <f>-E1336</f>
        <v>0</v>
      </c>
      <c r="F481" s="47"/>
    </row>
    <row r="482" spans="1:9" ht="13.5" hidden="1" thickBot="1">
      <c r="A482" s="54" t="s">
        <v>192</v>
      </c>
      <c r="B482" s="47"/>
      <c r="C482" s="51">
        <f>SUM(C477:C481)</f>
        <v>0</v>
      </c>
      <c r="D482" s="47"/>
      <c r="E482" s="51">
        <f>SUM(E477:E481)</f>
        <v>0</v>
      </c>
      <c r="F482" s="47"/>
    </row>
    <row r="483" spans="1:9" ht="13.5" hidden="1" thickTop="1">
      <c r="A483" s="54"/>
      <c r="B483" s="47"/>
      <c r="C483" s="50"/>
      <c r="D483" s="47"/>
      <c r="E483" s="50"/>
      <c r="F483" s="47"/>
    </row>
    <row r="484" spans="1:9" hidden="1">
      <c r="A484" s="83" t="s">
        <v>193</v>
      </c>
    </row>
    <row r="485" spans="1:9" hidden="1">
      <c r="A485" s="83" t="s">
        <v>194</v>
      </c>
    </row>
    <row r="486" spans="1:9" hidden="1">
      <c r="A486" s="56"/>
      <c r="B486" s="47"/>
      <c r="C486" s="47"/>
      <c r="D486" s="47"/>
      <c r="E486" s="47"/>
      <c r="F486" s="47"/>
      <c r="G486" s="67"/>
      <c r="H486" s="66"/>
      <c r="I486" s="67"/>
    </row>
    <row r="488" spans="1:9">
      <c r="A488" s="26" t="s">
        <v>375</v>
      </c>
    </row>
    <row r="490" spans="1:9" ht="20.25" customHeight="1">
      <c r="A490" s="46"/>
      <c r="B490" s="47"/>
      <c r="C490" s="49" t="str">
        <f>+C246</f>
        <v>31-Dez-14</v>
      </c>
      <c r="D490" s="47"/>
      <c r="E490" s="49" t="str">
        <f>+G246</f>
        <v>31-Dez-13</v>
      </c>
    </row>
    <row r="491" spans="1:9">
      <c r="A491" s="75"/>
      <c r="B491" s="47"/>
      <c r="C491" s="47"/>
      <c r="D491" s="47"/>
      <c r="E491" s="58"/>
    </row>
    <row r="492" spans="1:9" hidden="1">
      <c r="A492" s="83" t="s">
        <v>200</v>
      </c>
      <c r="B492" s="47"/>
      <c r="C492" s="50">
        <v>0</v>
      </c>
      <c r="D492" s="47"/>
      <c r="E492" s="50">
        <v>0</v>
      </c>
    </row>
    <row r="493" spans="1:9">
      <c r="A493" s="83" t="s">
        <v>201</v>
      </c>
      <c r="B493" s="47"/>
      <c r="C493" s="50">
        <v>1756.03</v>
      </c>
      <c r="D493" s="47"/>
      <c r="E493" s="50">
        <v>0</v>
      </c>
    </row>
    <row r="494" spans="1:9">
      <c r="A494" s="83" t="s">
        <v>440</v>
      </c>
      <c r="B494" s="47"/>
      <c r="C494" s="50">
        <v>100000</v>
      </c>
      <c r="D494" s="47"/>
      <c r="E494" s="50">
        <v>100000</v>
      </c>
    </row>
    <row r="495" spans="1:9" hidden="1">
      <c r="A495" s="54" t="s">
        <v>171</v>
      </c>
      <c r="B495" s="47"/>
      <c r="C495" s="50">
        <v>0</v>
      </c>
      <c r="D495" s="47"/>
      <c r="E495" s="50">
        <v>0</v>
      </c>
    </row>
    <row r="496" spans="1:9" hidden="1">
      <c r="A496" s="83" t="s">
        <v>199</v>
      </c>
      <c r="B496" s="47"/>
      <c r="C496" s="50">
        <v>0</v>
      </c>
      <c r="D496" s="47"/>
      <c r="E496" s="50">
        <v>0</v>
      </c>
    </row>
    <row r="497" spans="1:9" ht="13.5" thickBot="1">
      <c r="A497" s="83"/>
      <c r="B497" s="47"/>
      <c r="C497" s="69">
        <f>+SUM(C492:C496)</f>
        <v>101756.03</v>
      </c>
      <c r="D497" s="47"/>
      <c r="E497" s="69">
        <f>+SUM(E492:E496)</f>
        <v>100000</v>
      </c>
    </row>
    <row r="498" spans="1:9" ht="13.5" thickTop="1">
      <c r="A498" s="83"/>
    </row>
    <row r="499" spans="1:9" hidden="1"/>
    <row r="500" spans="1:9" hidden="1">
      <c r="A500" s="26" t="s">
        <v>376</v>
      </c>
    </row>
    <row r="501" spans="1:9" hidden="1"/>
    <row r="502" spans="1:9" hidden="1">
      <c r="C502" s="53" t="s">
        <v>213</v>
      </c>
      <c r="E502" s="59" t="s">
        <v>214</v>
      </c>
    </row>
    <row r="503" spans="1:9" ht="20.25" hidden="1" customHeight="1">
      <c r="A503" s="54" t="s">
        <v>303</v>
      </c>
      <c r="C503" s="87"/>
      <c r="E503" s="50">
        <v>0</v>
      </c>
    </row>
    <row r="504" spans="1:9" hidden="1">
      <c r="A504" s="54" t="s">
        <v>304</v>
      </c>
      <c r="C504" s="87"/>
      <c r="E504" s="50">
        <v>0</v>
      </c>
    </row>
    <row r="505" spans="1:9" hidden="1"/>
    <row r="506" spans="1:9" hidden="1"/>
    <row r="507" spans="1:9" hidden="1"/>
    <row r="508" spans="1:9" hidden="1">
      <c r="A508" s="26" t="s">
        <v>377</v>
      </c>
      <c r="G508" s="82"/>
    </row>
    <row r="509" spans="1:9" hidden="1">
      <c r="A509" s="26"/>
      <c r="G509" s="82"/>
    </row>
    <row r="510" spans="1:9" ht="24" hidden="1" customHeight="1">
      <c r="A510" s="46"/>
      <c r="B510" s="47"/>
      <c r="C510" s="49" t="s">
        <v>401</v>
      </c>
      <c r="D510" s="47"/>
      <c r="E510" s="49" t="s">
        <v>402</v>
      </c>
      <c r="G510" s="49" t="s">
        <v>403</v>
      </c>
      <c r="I510" s="49" t="s">
        <v>404</v>
      </c>
    </row>
    <row r="511" spans="1:9" hidden="1">
      <c r="A511" s="75"/>
      <c r="B511" s="47"/>
      <c r="C511" s="47"/>
      <c r="D511" s="47"/>
      <c r="E511" s="58"/>
      <c r="G511" s="58"/>
      <c r="I511" s="58"/>
    </row>
    <row r="512" spans="1:9" hidden="1">
      <c r="A512" s="83" t="s">
        <v>345</v>
      </c>
      <c r="B512" s="47"/>
      <c r="C512" s="50">
        <v>0</v>
      </c>
      <c r="D512" s="47"/>
      <c r="E512" s="50">
        <v>0</v>
      </c>
      <c r="G512" s="50">
        <v>0</v>
      </c>
      <c r="I512" s="50">
        <f>+SUM(C512:G512)</f>
        <v>0</v>
      </c>
    </row>
    <row r="513" spans="1:9" hidden="1">
      <c r="A513" s="83" t="s">
        <v>346</v>
      </c>
      <c r="B513" s="47"/>
      <c r="C513" s="50">
        <v>0</v>
      </c>
      <c r="D513" s="47"/>
      <c r="E513" s="50">
        <v>0</v>
      </c>
      <c r="G513" s="50">
        <v>0</v>
      </c>
      <c r="I513" s="50">
        <f>+SUM(C513:G513)</f>
        <v>0</v>
      </c>
    </row>
    <row r="514" spans="1:9" hidden="1">
      <c r="A514" s="83" t="s">
        <v>347</v>
      </c>
      <c r="B514" s="47"/>
      <c r="C514" s="50">
        <v>0</v>
      </c>
      <c r="D514" s="47"/>
      <c r="E514" s="50">
        <v>0</v>
      </c>
      <c r="G514" s="50">
        <v>0</v>
      </c>
      <c r="I514" s="50">
        <f>+SUM(C514:G514)</f>
        <v>0</v>
      </c>
    </row>
    <row r="515" spans="1:9" hidden="1">
      <c r="A515" s="83" t="s">
        <v>171</v>
      </c>
      <c r="B515" s="47"/>
      <c r="C515" s="50">
        <v>0</v>
      </c>
      <c r="D515" s="47"/>
      <c r="E515" s="50">
        <v>0</v>
      </c>
      <c r="G515" s="50">
        <v>0</v>
      </c>
      <c r="I515" s="50">
        <f>+SUM(C515:G515)</f>
        <v>0</v>
      </c>
    </row>
    <row r="516" spans="1:9" ht="13.5" hidden="1" thickBot="1">
      <c r="A516" s="83"/>
      <c r="B516" s="47"/>
      <c r="C516" s="69">
        <f>+SUM(C511:C515)</f>
        <v>0</v>
      </c>
      <c r="D516" s="47"/>
      <c r="E516" s="69">
        <f>+SUM(E511:E515)</f>
        <v>0</v>
      </c>
      <c r="G516" s="69">
        <f>+SUM(G511:G515)</f>
        <v>0</v>
      </c>
      <c r="I516" s="69">
        <f>+SUM(I511:I515)</f>
        <v>0</v>
      </c>
    </row>
    <row r="517" spans="1:9" ht="13.5" hidden="1" thickTop="1">
      <c r="A517" s="83"/>
    </row>
    <row r="518" spans="1:9" hidden="1">
      <c r="A518" s="26" t="s">
        <v>378</v>
      </c>
      <c r="G518" s="82"/>
    </row>
    <row r="519" spans="1:9" hidden="1">
      <c r="A519" s="26"/>
      <c r="G519" s="82"/>
    </row>
    <row r="520" spans="1:9" ht="18.75" hidden="1" customHeight="1">
      <c r="A520" s="46"/>
      <c r="B520" s="47"/>
      <c r="C520" s="49" t="str">
        <f>+C246</f>
        <v>31-Dez-14</v>
      </c>
      <c r="D520" s="47"/>
      <c r="E520" s="49" t="str">
        <f>+G246</f>
        <v>31-Dez-13</v>
      </c>
      <c r="G520" s="82"/>
    </row>
    <row r="521" spans="1:9" hidden="1">
      <c r="A521" s="75"/>
      <c r="B521" s="47"/>
      <c r="C521" s="47"/>
      <c r="D521" s="47"/>
      <c r="E521" s="58"/>
      <c r="G521" s="82"/>
    </row>
    <row r="522" spans="1:9" hidden="1">
      <c r="A522" s="83" t="s">
        <v>341</v>
      </c>
      <c r="B522" s="47"/>
      <c r="C522" s="50">
        <v>0</v>
      </c>
      <c r="D522" s="47"/>
      <c r="E522" s="50">
        <v>0</v>
      </c>
      <c r="G522" s="82"/>
    </row>
    <row r="523" spans="1:9" hidden="1">
      <c r="A523" s="83" t="s">
        <v>342</v>
      </c>
      <c r="B523" s="47"/>
      <c r="C523" s="50">
        <v>0</v>
      </c>
      <c r="D523" s="47"/>
      <c r="E523" s="50">
        <v>0</v>
      </c>
      <c r="G523" s="82"/>
    </row>
    <row r="524" spans="1:9" hidden="1">
      <c r="A524" s="83" t="s">
        <v>343</v>
      </c>
      <c r="B524" s="47"/>
      <c r="C524" s="50">
        <v>0</v>
      </c>
      <c r="D524" s="47"/>
      <c r="E524" s="50">
        <v>0</v>
      </c>
      <c r="G524" s="82"/>
    </row>
    <row r="525" spans="1:9" hidden="1">
      <c r="A525" s="83" t="s">
        <v>344</v>
      </c>
      <c r="B525" s="47"/>
      <c r="C525" s="50">
        <v>0</v>
      </c>
      <c r="D525" s="47"/>
      <c r="E525" s="50">
        <v>0</v>
      </c>
      <c r="G525" s="82"/>
    </row>
    <row r="526" spans="1:9" hidden="1">
      <c r="A526" s="83" t="s">
        <v>199</v>
      </c>
      <c r="B526" s="47"/>
      <c r="C526" s="50">
        <v>0</v>
      </c>
      <c r="D526" s="47"/>
      <c r="E526" s="50">
        <v>0</v>
      </c>
      <c r="G526" s="82"/>
    </row>
    <row r="527" spans="1:9" ht="13.5" hidden="1" thickBot="1">
      <c r="A527" s="83"/>
      <c r="B527" s="47"/>
      <c r="C527" s="69">
        <f>+SUM(C521:C526)</f>
        <v>0</v>
      </c>
      <c r="D527" s="47"/>
      <c r="E527" s="69">
        <f>+SUM(E521:E526)</f>
        <v>0</v>
      </c>
      <c r="G527" s="82"/>
    </row>
    <row r="528" spans="1:9" ht="13.5" hidden="1" thickTop="1">
      <c r="A528" s="83"/>
      <c r="G528" s="82"/>
    </row>
    <row r="529" spans="1:7" hidden="1"/>
    <row r="530" spans="1:7" hidden="1"/>
    <row r="531" spans="1:7" hidden="1"/>
    <row r="532" spans="1:7" hidden="1">
      <c r="A532" s="26" t="s">
        <v>379</v>
      </c>
      <c r="G532" s="82"/>
    </row>
    <row r="533" spans="1:7" hidden="1">
      <c r="A533" s="26"/>
      <c r="G533" s="82"/>
    </row>
    <row r="534" spans="1:7" ht="18.75" hidden="1" customHeight="1">
      <c r="A534" s="46"/>
      <c r="B534" s="47"/>
      <c r="C534" s="49" t="str">
        <f>+C246</f>
        <v>31-Dez-14</v>
      </c>
      <c r="D534" s="47"/>
      <c r="E534" s="49" t="str">
        <f>+G246</f>
        <v>31-Dez-13</v>
      </c>
      <c r="G534" s="82"/>
    </row>
    <row r="535" spans="1:7" hidden="1">
      <c r="A535" s="75"/>
      <c r="B535" s="47"/>
      <c r="C535" s="47"/>
      <c r="D535" s="47"/>
      <c r="E535" s="58"/>
      <c r="G535" s="82"/>
    </row>
    <row r="536" spans="1:7" hidden="1">
      <c r="A536" s="83" t="s">
        <v>183</v>
      </c>
      <c r="B536" s="47"/>
      <c r="C536" s="50">
        <v>0</v>
      </c>
      <c r="D536" s="47"/>
      <c r="E536" s="50">
        <v>0</v>
      </c>
      <c r="G536" s="82"/>
    </row>
    <row r="537" spans="1:7" hidden="1">
      <c r="A537" s="83" t="s">
        <v>348</v>
      </c>
      <c r="B537" s="47"/>
      <c r="C537" s="50">
        <v>0</v>
      </c>
      <c r="D537" s="47"/>
      <c r="E537" s="50">
        <v>0</v>
      </c>
      <c r="G537" s="82"/>
    </row>
    <row r="538" spans="1:7" hidden="1">
      <c r="A538" s="83" t="s">
        <v>349</v>
      </c>
      <c r="B538" s="47"/>
      <c r="C538" s="50">
        <v>0</v>
      </c>
      <c r="D538" s="47"/>
      <c r="E538" s="50">
        <v>0</v>
      </c>
      <c r="G538" s="82"/>
    </row>
    <row r="539" spans="1:7" hidden="1">
      <c r="A539" s="83" t="s">
        <v>350</v>
      </c>
      <c r="B539" s="47"/>
      <c r="C539" s="50">
        <v>0</v>
      </c>
      <c r="D539" s="47"/>
      <c r="E539" s="50">
        <v>0</v>
      </c>
      <c r="G539" s="82"/>
    </row>
    <row r="540" spans="1:7" ht="13.5" hidden="1" thickBot="1">
      <c r="A540" s="83" t="s">
        <v>215</v>
      </c>
      <c r="C540" s="69">
        <f>+SUM(C535:C539)</f>
        <v>0</v>
      </c>
      <c r="D540" s="47"/>
      <c r="E540" s="69">
        <f>+SUM(E535:E539)</f>
        <v>0</v>
      </c>
      <c r="G540" s="82"/>
    </row>
    <row r="541" spans="1:7" ht="13.5" hidden="1" thickTop="1">
      <c r="G541" s="82"/>
    </row>
    <row r="542" spans="1:7" hidden="1">
      <c r="A542" s="83" t="s">
        <v>216</v>
      </c>
      <c r="G542" s="82"/>
    </row>
    <row r="543" spans="1:7" hidden="1">
      <c r="A543" s="83" t="s">
        <v>217</v>
      </c>
      <c r="G543" s="82"/>
    </row>
    <row r="544" spans="1:7" hidden="1">
      <c r="A544" s="83" t="s">
        <v>218</v>
      </c>
      <c r="G544" s="82"/>
    </row>
    <row r="546" spans="1:9">
      <c r="A546" s="26" t="s">
        <v>380</v>
      </c>
    </row>
    <row r="548" spans="1:9">
      <c r="C548" s="225" t="str">
        <f>+C246</f>
        <v>31-Dez-14</v>
      </c>
      <c r="D548" s="225"/>
      <c r="E548" s="225"/>
      <c r="F548" s="71"/>
      <c r="G548" s="225" t="str">
        <f>+G246</f>
        <v>31-Dez-13</v>
      </c>
      <c r="H548" s="225"/>
      <c r="I548" s="225"/>
    </row>
    <row r="549" spans="1:9">
      <c r="A549" s="56"/>
      <c r="B549" s="57"/>
      <c r="C549" s="53" t="s">
        <v>153</v>
      </c>
      <c r="D549" s="57"/>
      <c r="E549" s="59" t="s">
        <v>154</v>
      </c>
      <c r="F549" s="58"/>
      <c r="G549" s="53" t="s">
        <v>153</v>
      </c>
      <c r="H549" s="57"/>
      <c r="I549" s="59" t="s">
        <v>154</v>
      </c>
    </row>
    <row r="550" spans="1:9" ht="15" customHeight="1">
      <c r="A550" s="56"/>
      <c r="B550" s="57"/>
      <c r="C550" s="46"/>
      <c r="D550" s="57"/>
      <c r="E550" s="63"/>
      <c r="F550" s="58"/>
      <c r="G550" s="46"/>
      <c r="H550" s="57"/>
      <c r="I550" s="63"/>
    </row>
    <row r="551" spans="1:9" hidden="1">
      <c r="A551" s="54" t="s">
        <v>431</v>
      </c>
      <c r="B551" s="47"/>
      <c r="C551" s="50">
        <v>0</v>
      </c>
      <c r="D551" s="47"/>
      <c r="E551" s="50">
        <v>0</v>
      </c>
      <c r="F551" s="47"/>
      <c r="G551" s="50">
        <v>0</v>
      </c>
      <c r="H551" s="47"/>
      <c r="I551" s="50">
        <v>0</v>
      </c>
    </row>
    <row r="552" spans="1:9" hidden="1">
      <c r="A552" s="54" t="s">
        <v>351</v>
      </c>
      <c r="B552" s="47"/>
      <c r="C552" s="50">
        <v>0</v>
      </c>
      <c r="D552" s="47"/>
      <c r="E552" s="50">
        <v>0</v>
      </c>
      <c r="F552" s="47"/>
      <c r="G552" s="50">
        <v>0</v>
      </c>
      <c r="H552" s="47"/>
      <c r="I552" s="50">
        <v>0</v>
      </c>
    </row>
    <row r="553" spans="1:9" hidden="1">
      <c r="A553" s="54" t="s">
        <v>352</v>
      </c>
      <c r="B553" s="47"/>
      <c r="C553" s="50">
        <v>0</v>
      </c>
      <c r="D553" s="47"/>
      <c r="E553" s="50">
        <v>0</v>
      </c>
      <c r="F553" s="47"/>
      <c r="G553" s="50">
        <v>0</v>
      </c>
      <c r="H553" s="47"/>
      <c r="I553" s="50">
        <v>0</v>
      </c>
    </row>
    <row r="554" spans="1:9" hidden="1">
      <c r="A554" s="54" t="s">
        <v>353</v>
      </c>
      <c r="B554" s="47"/>
      <c r="C554" s="50">
        <v>0</v>
      </c>
      <c r="D554" s="47"/>
      <c r="E554" s="50">
        <v>0</v>
      </c>
      <c r="F554" s="47"/>
      <c r="G554" s="50">
        <v>0</v>
      </c>
      <c r="H554" s="47"/>
      <c r="I554" s="50">
        <v>0</v>
      </c>
    </row>
    <row r="555" spans="1:9" hidden="1">
      <c r="A555" s="54" t="s">
        <v>432</v>
      </c>
      <c r="B555" s="47"/>
      <c r="C555" s="50">
        <v>0</v>
      </c>
      <c r="D555" s="47"/>
      <c r="E555" s="50">
        <v>0</v>
      </c>
      <c r="F555" s="47"/>
      <c r="G555" s="50">
        <v>0</v>
      </c>
      <c r="H555" s="47"/>
      <c r="I555" s="50">
        <v>0</v>
      </c>
    </row>
    <row r="556" spans="1:9" hidden="1">
      <c r="A556" s="54" t="s">
        <v>354</v>
      </c>
      <c r="B556" s="47"/>
      <c r="C556" s="50">
        <v>0</v>
      </c>
      <c r="D556" s="47"/>
      <c r="E556" s="50">
        <v>0</v>
      </c>
      <c r="F556" s="47"/>
      <c r="G556" s="50">
        <v>0</v>
      </c>
      <c r="H556" s="47"/>
      <c r="I556" s="50">
        <v>0</v>
      </c>
    </row>
    <row r="557" spans="1:9" hidden="1">
      <c r="A557" s="54" t="s">
        <v>433</v>
      </c>
      <c r="B557" s="47"/>
      <c r="C557" s="50">
        <v>0</v>
      </c>
      <c r="D557" s="47"/>
      <c r="E557" s="50">
        <v>0</v>
      </c>
      <c r="F557" s="47"/>
      <c r="G557" s="50">
        <v>0</v>
      </c>
      <c r="H557" s="47"/>
      <c r="I557" s="50">
        <v>0</v>
      </c>
    </row>
    <row r="558" spans="1:9">
      <c r="A558" s="54" t="s">
        <v>445</v>
      </c>
      <c r="B558" s="47"/>
      <c r="C558" s="50">
        <v>234541.07</v>
      </c>
      <c r="D558" s="47"/>
      <c r="E558" s="50">
        <v>0</v>
      </c>
      <c r="F558" s="47"/>
      <c r="G558" s="50">
        <v>230886</v>
      </c>
      <c r="H558" s="47"/>
      <c r="I558" s="50">
        <v>0</v>
      </c>
    </row>
    <row r="559" spans="1:9" ht="13.5" thickBot="1">
      <c r="A559" s="54"/>
      <c r="B559" s="47"/>
      <c r="C559" s="69">
        <f>+SUM(C551:C558)</f>
        <v>234541.07</v>
      </c>
      <c r="D559" s="47"/>
      <c r="E559" s="69">
        <f>+SUM(E551:E558)</f>
        <v>0</v>
      </c>
      <c r="F559" s="47"/>
      <c r="G559" s="69">
        <f>+SUM(G551:G558)</f>
        <v>230886</v>
      </c>
      <c r="H559" s="47"/>
      <c r="I559" s="69">
        <f>+SUM(I551:I558)</f>
        <v>0</v>
      </c>
    </row>
    <row r="560" spans="1:9" ht="13.5" thickTop="1"/>
    <row r="561" spans="1:7" hidden="1">
      <c r="A561" s="83" t="s">
        <v>355</v>
      </c>
    </row>
    <row r="562" spans="1:7" hidden="1">
      <c r="A562" s="83" t="s">
        <v>356</v>
      </c>
    </row>
    <row r="563" spans="1:7" hidden="1">
      <c r="A563" s="83" t="s">
        <v>357</v>
      </c>
    </row>
    <row r="564" spans="1:7" hidden="1">
      <c r="A564" s="83" t="s">
        <v>358</v>
      </c>
    </row>
    <row r="565" spans="1:7" hidden="1">
      <c r="A565" s="83" t="s">
        <v>359</v>
      </c>
    </row>
    <row r="566" spans="1:7" hidden="1">
      <c r="A566" s="83" t="s">
        <v>360</v>
      </c>
    </row>
    <row r="567" spans="1:7" hidden="1">
      <c r="A567" s="83" t="s">
        <v>361</v>
      </c>
    </row>
    <row r="568" spans="1:7" hidden="1"/>
    <row r="569" spans="1:7" hidden="1">
      <c r="C569" s="15"/>
    </row>
    <row r="570" spans="1:7" ht="17.25" hidden="1" customHeight="1">
      <c r="A570" s="53" t="s">
        <v>205</v>
      </c>
      <c r="B570" s="47"/>
      <c r="C570" s="49" t="str">
        <f>+C548</f>
        <v>31-Dez-14</v>
      </c>
      <c r="D570" s="47"/>
      <c r="E570" s="49" t="str">
        <f>+G548</f>
        <v>31-Dez-13</v>
      </c>
      <c r="F570" s="58"/>
      <c r="G570" s="46"/>
    </row>
    <row r="571" spans="1:7" hidden="1">
      <c r="A571" s="75"/>
      <c r="B571" s="47"/>
      <c r="C571" s="47"/>
      <c r="D571" s="47"/>
      <c r="E571" s="58"/>
      <c r="F571" s="58"/>
      <c r="G571" s="82"/>
    </row>
    <row r="572" spans="1:7" hidden="1">
      <c r="A572" s="83" t="s">
        <v>133</v>
      </c>
      <c r="B572" s="47"/>
      <c r="C572" s="50">
        <v>29380.5</v>
      </c>
      <c r="D572" s="47"/>
      <c r="E572" s="50">
        <v>29380.5</v>
      </c>
      <c r="F572" s="58"/>
      <c r="G572" s="82"/>
    </row>
    <row r="573" spans="1:7" hidden="1">
      <c r="A573" s="83" t="s">
        <v>134</v>
      </c>
      <c r="B573" s="47"/>
      <c r="C573" s="50">
        <v>29380.5</v>
      </c>
      <c r="D573" s="47"/>
      <c r="E573" s="50">
        <v>29380.5</v>
      </c>
      <c r="F573" s="58"/>
      <c r="G573" s="82"/>
    </row>
    <row r="574" spans="1:7" hidden="1">
      <c r="A574" s="83" t="s">
        <v>135</v>
      </c>
      <c r="B574" s="47"/>
      <c r="C574" s="50">
        <v>29380.5</v>
      </c>
      <c r="D574" s="47"/>
      <c r="E574" s="50">
        <v>29380.5</v>
      </c>
      <c r="F574" s="58"/>
      <c r="G574" s="82"/>
    </row>
    <row r="575" spans="1:7" hidden="1">
      <c r="A575" s="83" t="s">
        <v>136</v>
      </c>
      <c r="B575" s="47"/>
      <c r="C575" s="50">
        <v>29380.5</v>
      </c>
      <c r="D575" s="47"/>
      <c r="E575" s="50">
        <v>29380.5</v>
      </c>
      <c r="F575" s="58"/>
      <c r="G575" s="82"/>
    </row>
    <row r="576" spans="1:7" hidden="1">
      <c r="A576" s="83" t="s">
        <v>137</v>
      </c>
      <c r="B576" s="47"/>
      <c r="C576" s="50">
        <v>29380.5</v>
      </c>
      <c r="D576" s="47"/>
      <c r="E576" s="50">
        <v>29380.5</v>
      </c>
      <c r="F576" s="58"/>
      <c r="G576" s="82"/>
    </row>
    <row r="577" spans="1:7" hidden="1">
      <c r="A577" s="83" t="s">
        <v>140</v>
      </c>
      <c r="B577" s="47"/>
      <c r="C577" s="50">
        <f>29380.5+40000</f>
        <v>69380.5</v>
      </c>
      <c r="D577" s="47"/>
      <c r="E577" s="50">
        <f>29380.5+40000</f>
        <v>69380.5</v>
      </c>
      <c r="F577" s="58"/>
      <c r="G577" s="82"/>
    </row>
    <row r="578" spans="1:7" ht="13.5" hidden="1" thickBot="1">
      <c r="A578" s="83"/>
      <c r="B578" s="47"/>
      <c r="C578" s="69">
        <f>+SUM(C571:C577)</f>
        <v>216283</v>
      </c>
      <c r="D578" s="47"/>
      <c r="E578" s="69">
        <f>+SUM(E571:E577)</f>
        <v>216283</v>
      </c>
      <c r="F578" s="58"/>
      <c r="G578" s="82"/>
    </row>
    <row r="579" spans="1:7" ht="13.5" hidden="1" thickTop="1">
      <c r="A579" s="75"/>
      <c r="B579" s="47"/>
      <c r="F579" s="58"/>
      <c r="G579" s="68"/>
    </row>
    <row r="580" spans="1:7" hidden="1">
      <c r="A580" s="75"/>
      <c r="B580" s="47"/>
      <c r="C580" s="68"/>
      <c r="D580" s="47"/>
      <c r="E580" s="68"/>
      <c r="F580" s="58"/>
      <c r="G580" s="68"/>
    </row>
    <row r="581" spans="1:7" hidden="1">
      <c r="A581" s="26" t="s">
        <v>319</v>
      </c>
      <c r="B581" s="47"/>
      <c r="C581" s="47"/>
      <c r="D581" s="47"/>
      <c r="E581" s="58"/>
      <c r="F581" s="58"/>
      <c r="G581" s="82"/>
    </row>
    <row r="582" spans="1:7" ht="20.25" hidden="1" customHeight="1">
      <c r="A582" s="75"/>
      <c r="B582" s="47"/>
      <c r="C582" s="230" t="str">
        <f>+C65</f>
        <v>31 de Dezembro de 2014</v>
      </c>
      <c r="D582" s="230"/>
      <c r="E582" s="230"/>
      <c r="F582" s="230"/>
      <c r="G582" s="230"/>
    </row>
    <row r="583" spans="1:7" ht="25.5" hidden="1">
      <c r="A583" s="53" t="s">
        <v>130</v>
      </c>
      <c r="B583" s="47"/>
      <c r="C583" s="53" t="s">
        <v>84</v>
      </c>
      <c r="D583" s="47"/>
      <c r="E583" s="53" t="s">
        <v>405</v>
      </c>
      <c r="F583" s="58"/>
      <c r="G583" s="53" t="s">
        <v>132</v>
      </c>
    </row>
    <row r="584" spans="1:7" hidden="1">
      <c r="A584" s="75"/>
      <c r="B584" s="47"/>
      <c r="C584" s="47"/>
      <c r="D584" s="47"/>
      <c r="E584" s="58"/>
      <c r="F584" s="58"/>
      <c r="G584" s="82"/>
    </row>
    <row r="585" spans="1:7" hidden="1">
      <c r="A585" s="54" t="s">
        <v>97</v>
      </c>
      <c r="B585" s="47"/>
      <c r="C585" s="50">
        <v>0</v>
      </c>
      <c r="D585" s="47"/>
      <c r="E585" s="50">
        <v>0</v>
      </c>
      <c r="F585" s="58"/>
      <c r="G585" s="82">
        <f t="shared" ref="G585:G590" si="8">+C585-E585</f>
        <v>0</v>
      </c>
    </row>
    <row r="586" spans="1:7" hidden="1">
      <c r="A586" s="54" t="s">
        <v>98</v>
      </c>
      <c r="B586" s="47"/>
      <c r="C586" s="50">
        <v>0</v>
      </c>
      <c r="D586" s="47"/>
      <c r="E586" s="50">
        <v>0</v>
      </c>
      <c r="F586" s="58"/>
      <c r="G586" s="82">
        <f t="shared" si="8"/>
        <v>0</v>
      </c>
    </row>
    <row r="587" spans="1:7" hidden="1">
      <c r="A587" s="54" t="s">
        <v>99</v>
      </c>
      <c r="B587" s="47"/>
      <c r="C587" s="50">
        <v>0</v>
      </c>
      <c r="D587" s="47"/>
      <c r="E587" s="50">
        <v>0</v>
      </c>
      <c r="F587" s="58"/>
      <c r="G587" s="82">
        <f t="shared" si="8"/>
        <v>0</v>
      </c>
    </row>
    <row r="588" spans="1:7" hidden="1">
      <c r="A588" s="54" t="s">
        <v>100</v>
      </c>
      <c r="B588" s="47"/>
      <c r="C588" s="50">
        <v>0</v>
      </c>
      <c r="D588" s="47"/>
      <c r="E588" s="50">
        <v>0</v>
      </c>
      <c r="F588" s="58"/>
      <c r="G588" s="82">
        <f t="shared" si="8"/>
        <v>0</v>
      </c>
    </row>
    <row r="589" spans="1:7" hidden="1">
      <c r="A589" s="54" t="s">
        <v>101</v>
      </c>
      <c r="B589" s="47"/>
      <c r="C589" s="50">
        <v>0</v>
      </c>
      <c r="D589" s="47"/>
      <c r="E589" s="50">
        <v>0</v>
      </c>
      <c r="F589" s="58"/>
      <c r="G589" s="82">
        <f t="shared" si="8"/>
        <v>0</v>
      </c>
    </row>
    <row r="590" spans="1:7" hidden="1">
      <c r="A590" s="54" t="s">
        <v>131</v>
      </c>
      <c r="B590" s="47"/>
      <c r="C590" s="50">
        <v>0</v>
      </c>
      <c r="D590" s="47"/>
      <c r="E590" s="50">
        <v>0</v>
      </c>
      <c r="F590" s="58"/>
      <c r="G590" s="82">
        <f t="shared" si="8"/>
        <v>0</v>
      </c>
    </row>
    <row r="591" spans="1:7" ht="13.5" hidden="1" thickBot="1">
      <c r="A591" s="54"/>
      <c r="B591" s="47"/>
      <c r="C591" s="69">
        <f>+SUM(C585:C590)</f>
        <v>0</v>
      </c>
      <c r="D591" s="47"/>
      <c r="E591" s="69">
        <f>+SUM(E585:E590)</f>
        <v>0</v>
      </c>
      <c r="F591" s="58"/>
      <c r="G591" s="69">
        <f>+SUM(G585:G590)</f>
        <v>0</v>
      </c>
    </row>
    <row r="592" spans="1:7" ht="13.5" hidden="1" thickTop="1">
      <c r="A592" s="75"/>
      <c r="B592" s="47"/>
    </row>
    <row r="593" spans="1:7" hidden="1">
      <c r="A593" s="78"/>
      <c r="B593" s="47"/>
      <c r="C593" s="47"/>
      <c r="D593" s="47"/>
      <c r="E593" s="62"/>
      <c r="F593" s="58"/>
      <c r="G593" s="82"/>
    </row>
    <row r="594" spans="1:7" ht="15" hidden="1">
      <c r="A594" s="78"/>
      <c r="B594" s="47"/>
      <c r="C594" s="227"/>
      <c r="D594" s="227"/>
      <c r="E594" s="227"/>
      <c r="F594" s="227"/>
      <c r="G594" s="227"/>
    </row>
    <row r="595" spans="1:7" ht="19.5" hidden="1" customHeight="1">
      <c r="A595" s="78"/>
      <c r="B595" s="47"/>
      <c r="C595" s="230" t="str">
        <f>+C582</f>
        <v>31 de Dezembro de 2014</v>
      </c>
      <c r="D595" s="230"/>
      <c r="E595" s="230"/>
      <c r="F595" s="230"/>
      <c r="G595" s="230"/>
    </row>
    <row r="596" spans="1:7" ht="22.5" hidden="1" customHeight="1">
      <c r="A596" s="53" t="s">
        <v>139</v>
      </c>
      <c r="B596" s="47"/>
      <c r="C596" s="53" t="s">
        <v>138</v>
      </c>
      <c r="D596" s="47"/>
      <c r="E596" s="53" t="s">
        <v>94</v>
      </c>
      <c r="F596" s="58"/>
      <c r="G596" s="53" t="s">
        <v>81</v>
      </c>
    </row>
    <row r="597" spans="1:7" hidden="1">
      <c r="A597" s="75"/>
      <c r="B597" s="47"/>
      <c r="C597" s="47"/>
      <c r="D597" s="47"/>
      <c r="E597" s="58"/>
      <c r="F597" s="58"/>
      <c r="G597" s="82"/>
    </row>
    <row r="598" spans="1:7" hidden="1">
      <c r="A598" s="83" t="s">
        <v>133</v>
      </c>
      <c r="B598" s="47"/>
      <c r="C598" s="50">
        <v>0</v>
      </c>
      <c r="D598" s="47"/>
      <c r="E598" s="50">
        <v>0</v>
      </c>
      <c r="F598" s="58"/>
      <c r="G598" s="82">
        <f t="shared" ref="G598:G603" si="9">+C598-E598</f>
        <v>0</v>
      </c>
    </row>
    <row r="599" spans="1:7" hidden="1">
      <c r="A599" s="83" t="s">
        <v>134</v>
      </c>
      <c r="B599" s="47"/>
      <c r="C599" s="50">
        <v>0</v>
      </c>
      <c r="D599" s="47"/>
      <c r="E599" s="50">
        <v>0</v>
      </c>
      <c r="F599" s="58"/>
      <c r="G599" s="82">
        <f t="shared" si="9"/>
        <v>0</v>
      </c>
    </row>
    <row r="600" spans="1:7" hidden="1">
      <c r="A600" s="83" t="s">
        <v>135</v>
      </c>
      <c r="B600" s="47"/>
      <c r="C600" s="50">
        <v>0</v>
      </c>
      <c r="D600" s="47"/>
      <c r="E600" s="50">
        <v>0</v>
      </c>
      <c r="F600" s="58"/>
      <c r="G600" s="82">
        <f t="shared" si="9"/>
        <v>0</v>
      </c>
    </row>
    <row r="601" spans="1:7" hidden="1">
      <c r="A601" s="83" t="s">
        <v>136</v>
      </c>
      <c r="B601" s="47"/>
      <c r="C601" s="50">
        <v>0</v>
      </c>
      <c r="D601" s="47"/>
      <c r="E601" s="50">
        <v>0</v>
      </c>
      <c r="F601" s="58"/>
      <c r="G601" s="82">
        <f t="shared" si="9"/>
        <v>0</v>
      </c>
    </row>
    <row r="602" spans="1:7" hidden="1">
      <c r="A602" s="83" t="s">
        <v>137</v>
      </c>
      <c r="B602" s="47"/>
      <c r="C602" s="50">
        <v>0</v>
      </c>
      <c r="D602" s="47"/>
      <c r="E602" s="50">
        <v>0</v>
      </c>
      <c r="F602" s="58"/>
      <c r="G602" s="82">
        <f t="shared" si="9"/>
        <v>0</v>
      </c>
    </row>
    <row r="603" spans="1:7" hidden="1">
      <c r="A603" s="83" t="s">
        <v>140</v>
      </c>
      <c r="B603" s="47"/>
      <c r="C603" s="50">
        <v>0</v>
      </c>
      <c r="D603" s="47"/>
      <c r="E603" s="50">
        <v>0</v>
      </c>
      <c r="F603" s="58"/>
      <c r="G603" s="82">
        <f t="shared" si="9"/>
        <v>0</v>
      </c>
    </row>
    <row r="604" spans="1:7" ht="13.5" hidden="1" thickBot="1">
      <c r="A604" s="83"/>
      <c r="B604" s="47"/>
      <c r="C604" s="69">
        <f>+SUM(C598:C603)</f>
        <v>0</v>
      </c>
      <c r="D604" s="47"/>
      <c r="E604" s="69">
        <f>+SUM(E598:E603)</f>
        <v>0</v>
      </c>
      <c r="F604" s="58"/>
      <c r="G604" s="69">
        <f>+SUM(G598:G603)</f>
        <v>0</v>
      </c>
    </row>
    <row r="605" spans="1:7" ht="13.5" hidden="1" thickTop="1">
      <c r="A605" s="75"/>
      <c r="B605" s="47"/>
    </row>
    <row r="606" spans="1:7">
      <c r="A606" s="78"/>
      <c r="B606" s="47"/>
      <c r="C606" s="47"/>
      <c r="D606" s="47"/>
      <c r="E606" s="62"/>
      <c r="F606" s="58"/>
      <c r="G606" s="82"/>
    </row>
    <row r="607" spans="1:7">
      <c r="A607" s="26" t="s">
        <v>381</v>
      </c>
    </row>
    <row r="609" spans="1:9" ht="16.5" customHeight="1">
      <c r="C609" s="225" t="str">
        <f>+C246</f>
        <v>31-Dez-14</v>
      </c>
      <c r="D609" s="225"/>
      <c r="E609" s="225"/>
      <c r="F609" s="71"/>
      <c r="G609" s="225" t="str">
        <f>+G246</f>
        <v>31-Dez-13</v>
      </c>
      <c r="H609" s="225"/>
      <c r="I609" s="225"/>
    </row>
    <row r="610" spans="1:9">
      <c r="A610" s="56"/>
      <c r="B610" s="57"/>
      <c r="C610" s="53" t="s">
        <v>153</v>
      </c>
      <c r="D610" s="57"/>
      <c r="E610" s="59" t="s">
        <v>154</v>
      </c>
      <c r="F610" s="58"/>
      <c r="G610" s="53" t="s">
        <v>153</v>
      </c>
      <c r="H610" s="57"/>
      <c r="I610" s="59" t="s">
        <v>154</v>
      </c>
    </row>
    <row r="611" spans="1:9">
      <c r="A611" s="56"/>
      <c r="B611" s="57"/>
      <c r="C611" s="46"/>
      <c r="D611" s="57"/>
      <c r="E611" s="63"/>
      <c r="F611" s="58"/>
      <c r="G611" s="46"/>
      <c r="H611" s="57"/>
      <c r="I611" s="63"/>
    </row>
    <row r="612" spans="1:9">
      <c r="A612" s="83" t="s">
        <v>430</v>
      </c>
      <c r="B612" s="47"/>
      <c r="C612" s="50">
        <v>0</v>
      </c>
      <c r="D612" s="47"/>
      <c r="E612" s="50">
        <v>2660.63</v>
      </c>
      <c r="F612" s="47"/>
      <c r="G612" s="50">
        <v>0</v>
      </c>
      <c r="H612" s="47"/>
      <c r="I612" s="50">
        <v>2660.63</v>
      </c>
    </row>
    <row r="613" spans="1:9" hidden="1">
      <c r="A613" s="54" t="s">
        <v>230</v>
      </c>
      <c r="B613" s="47"/>
      <c r="C613" s="50">
        <v>0</v>
      </c>
      <c r="D613" s="47"/>
      <c r="E613" s="50">
        <v>0</v>
      </c>
      <c r="F613" s="47"/>
      <c r="G613" s="50">
        <v>0</v>
      </c>
      <c r="H613" s="47"/>
      <c r="I613" s="50">
        <v>0</v>
      </c>
    </row>
    <row r="614" spans="1:9">
      <c r="A614" s="54" t="s">
        <v>223</v>
      </c>
      <c r="B614" s="47"/>
      <c r="C614" s="50">
        <v>0</v>
      </c>
      <c r="D614" s="47"/>
      <c r="E614" s="50">
        <v>475</v>
      </c>
      <c r="F614" s="47"/>
      <c r="G614" s="50">
        <v>0</v>
      </c>
      <c r="H614" s="47"/>
      <c r="I614" s="50">
        <v>0</v>
      </c>
    </row>
    <row r="615" spans="1:9" ht="13.5" thickBot="1">
      <c r="A615" s="54"/>
      <c r="B615" s="47"/>
      <c r="C615" s="69">
        <f>SUM(C612:C614)</f>
        <v>0</v>
      </c>
      <c r="D615" s="47"/>
      <c r="E615" s="69">
        <f>SUM(E612:E614)</f>
        <v>3135.63</v>
      </c>
      <c r="F615" s="47"/>
      <c r="G615" s="69">
        <f>SUM(G612:G614)</f>
        <v>0</v>
      </c>
      <c r="H615" s="47"/>
      <c r="I615" s="69">
        <f>SUM(I612:I614)</f>
        <v>2660.63</v>
      </c>
    </row>
    <row r="616" spans="1:9" ht="13.5" thickTop="1">
      <c r="A616" s="54"/>
      <c r="B616" s="47"/>
    </row>
    <row r="617" spans="1:9">
      <c r="A617" s="78"/>
      <c r="B617" s="47"/>
      <c r="C617" s="47"/>
      <c r="D617" s="47"/>
      <c r="E617" s="58"/>
      <c r="F617" s="58"/>
      <c r="G617" s="82"/>
    </row>
    <row r="618" spans="1:9">
      <c r="A618" s="26" t="s">
        <v>382</v>
      </c>
    </row>
    <row r="620" spans="1:9" ht="20.25" customHeight="1">
      <c r="C620" s="49" t="str">
        <f>+C609</f>
        <v>31-Dez-14</v>
      </c>
      <c r="D620" s="47"/>
      <c r="E620" s="49" t="str">
        <f>+G609</f>
        <v>31-Dez-13</v>
      </c>
      <c r="F620" s="71"/>
      <c r="G620" s="229"/>
      <c r="H620" s="229"/>
      <c r="I620" s="229"/>
    </row>
    <row r="621" spans="1:9" ht="15" customHeight="1">
      <c r="C621" s="88"/>
      <c r="D621" s="47"/>
      <c r="E621" s="88"/>
      <c r="F621" s="71"/>
      <c r="G621" s="89"/>
      <c r="H621" s="89"/>
      <c r="I621" s="89"/>
    </row>
    <row r="622" spans="1:9">
      <c r="A622" s="54" t="s">
        <v>206</v>
      </c>
      <c r="B622" s="57"/>
      <c r="C622" s="50">
        <v>123</v>
      </c>
      <c r="D622" s="47"/>
      <c r="E622" s="50">
        <v>123</v>
      </c>
      <c r="F622" s="58"/>
      <c r="G622" s="46"/>
      <c r="H622" s="57"/>
      <c r="I622" s="63"/>
    </row>
    <row r="623" spans="1:9" hidden="1">
      <c r="A623" s="54" t="s">
        <v>207</v>
      </c>
      <c r="B623" s="57"/>
      <c r="C623" s="50">
        <v>0</v>
      </c>
      <c r="D623" s="47"/>
      <c r="E623" s="50">
        <v>0</v>
      </c>
      <c r="F623" s="58"/>
      <c r="G623" s="63"/>
      <c r="H623" s="57"/>
      <c r="I623" s="61"/>
    </row>
    <row r="624" spans="1:9" hidden="1">
      <c r="A624" s="54" t="s">
        <v>208</v>
      </c>
      <c r="B624" s="47"/>
      <c r="C624" s="50">
        <v>0</v>
      </c>
      <c r="D624" s="47"/>
      <c r="E624" s="50">
        <v>0</v>
      </c>
      <c r="F624" s="47"/>
      <c r="G624" s="50"/>
      <c r="H624" s="47"/>
      <c r="I624" s="50"/>
    </row>
    <row r="625" spans="1:9" hidden="1">
      <c r="A625" s="54" t="s">
        <v>326</v>
      </c>
      <c r="B625" s="47"/>
      <c r="C625" s="50">
        <v>0</v>
      </c>
      <c r="D625" s="47"/>
      <c r="E625" s="50">
        <v>0</v>
      </c>
      <c r="F625" s="47"/>
      <c r="G625" s="50"/>
      <c r="H625" s="47"/>
      <c r="I625" s="50"/>
    </row>
    <row r="626" spans="1:9" ht="13.5" thickBot="1">
      <c r="A626" s="54"/>
      <c r="B626" s="47"/>
      <c r="C626" s="69">
        <f>+SUM(C622:C625)</f>
        <v>123</v>
      </c>
      <c r="D626" s="47"/>
      <c r="E626" s="69">
        <f>+SUM(E622:E625)</f>
        <v>123</v>
      </c>
      <c r="F626" s="47"/>
      <c r="G626" s="50"/>
      <c r="H626" s="47"/>
      <c r="I626" s="50"/>
    </row>
    <row r="627" spans="1:9" ht="13.5" thickTop="1">
      <c r="A627" s="54"/>
      <c r="B627" s="47"/>
      <c r="F627" s="47"/>
      <c r="G627" s="50"/>
      <c r="H627" s="47"/>
      <c r="I627" s="50"/>
    </row>
    <row r="628" spans="1:9">
      <c r="A628" s="78"/>
      <c r="B628" s="47"/>
      <c r="C628" s="47"/>
      <c r="D628" s="47"/>
      <c r="E628" s="58"/>
      <c r="F628" s="58"/>
      <c r="G628" s="82"/>
    </row>
    <row r="629" spans="1:9">
      <c r="A629" s="78"/>
      <c r="B629" s="47"/>
      <c r="C629" s="47"/>
      <c r="D629" s="47"/>
      <c r="E629" s="58"/>
      <c r="F629" s="58"/>
      <c r="G629" s="82"/>
    </row>
    <row r="630" spans="1:9">
      <c r="C630" s="225" t="str">
        <f>+C246</f>
        <v>31-Dez-14</v>
      </c>
      <c r="D630" s="225"/>
      <c r="E630" s="225"/>
      <c r="F630" s="71"/>
      <c r="G630" s="225" t="str">
        <f>+G246</f>
        <v>31-Dez-13</v>
      </c>
      <c r="H630" s="225"/>
      <c r="I630" s="225"/>
    </row>
    <row r="631" spans="1:9" ht="25.5">
      <c r="A631" s="56"/>
      <c r="B631" s="57"/>
      <c r="C631" s="53" t="s">
        <v>406</v>
      </c>
      <c r="D631" s="57"/>
      <c r="E631" s="59" t="s">
        <v>407</v>
      </c>
      <c r="F631" s="58"/>
      <c r="G631" s="53" t="s">
        <v>406</v>
      </c>
      <c r="H631" s="57"/>
      <c r="I631" s="59" t="s">
        <v>407</v>
      </c>
    </row>
    <row r="632" spans="1:9">
      <c r="A632" s="64" t="s">
        <v>34</v>
      </c>
      <c r="B632" s="57"/>
      <c r="C632" s="46"/>
      <c r="D632" s="57"/>
      <c r="E632" s="46"/>
      <c r="F632" s="58"/>
      <c r="G632" s="63"/>
      <c r="H632" s="57"/>
      <c r="I632" s="61"/>
    </row>
    <row r="633" spans="1:9">
      <c r="A633" s="54" t="s">
        <v>206</v>
      </c>
      <c r="B633" s="47"/>
      <c r="C633" s="50">
        <v>123</v>
      </c>
      <c r="D633" s="47"/>
      <c r="E633" s="50">
        <v>0</v>
      </c>
      <c r="F633" s="47"/>
      <c r="G633" s="50">
        <v>123</v>
      </c>
      <c r="H633" s="47"/>
      <c r="I633" s="50">
        <v>0</v>
      </c>
    </row>
    <row r="634" spans="1:9" hidden="1">
      <c r="A634" s="54" t="s">
        <v>207</v>
      </c>
      <c r="B634" s="47"/>
      <c r="C634" s="50">
        <v>0</v>
      </c>
      <c r="D634" s="47"/>
      <c r="E634" s="50">
        <v>0</v>
      </c>
      <c r="F634" s="47"/>
      <c r="G634" s="50">
        <v>0</v>
      </c>
      <c r="H634" s="47"/>
      <c r="I634" s="50">
        <v>0</v>
      </c>
    </row>
    <row r="635" spans="1:9" hidden="1">
      <c r="A635" s="54" t="s">
        <v>208</v>
      </c>
      <c r="B635" s="47"/>
      <c r="C635" s="50">
        <v>0</v>
      </c>
      <c r="D635" s="47"/>
      <c r="E635" s="50">
        <v>0</v>
      </c>
      <c r="F635" s="47"/>
      <c r="G635" s="50">
        <v>0</v>
      </c>
      <c r="H635" s="47"/>
      <c r="I635" s="50">
        <v>0</v>
      </c>
    </row>
    <row r="636" spans="1:9" hidden="1">
      <c r="A636" s="54" t="s">
        <v>326</v>
      </c>
      <c r="B636" s="47"/>
      <c r="C636" s="50">
        <v>0</v>
      </c>
      <c r="D636" s="47"/>
      <c r="E636" s="50">
        <v>0</v>
      </c>
      <c r="F636" s="47"/>
      <c r="G636" s="50">
        <v>0</v>
      </c>
      <c r="H636" s="47"/>
      <c r="I636" s="50">
        <v>0</v>
      </c>
    </row>
    <row r="637" spans="1:9" ht="13.5" thickBot="1">
      <c r="A637" s="54"/>
      <c r="B637" s="47"/>
      <c r="C637" s="69">
        <f>+SUM(C633:C636)</f>
        <v>123</v>
      </c>
      <c r="D637" s="47"/>
      <c r="E637" s="69">
        <f>+SUM(E633:E636)</f>
        <v>0</v>
      </c>
      <c r="F637" s="47"/>
      <c r="G637" s="69">
        <f>+SUM(G633:G636)</f>
        <v>123</v>
      </c>
      <c r="H637" s="47"/>
      <c r="I637" s="69">
        <f>+SUM(I633:I636)</f>
        <v>0</v>
      </c>
    </row>
    <row r="638" spans="1:9" ht="13.5" thickTop="1">
      <c r="A638" s="54"/>
      <c r="B638" s="47"/>
    </row>
    <row r="639" spans="1:9">
      <c r="A639" s="54"/>
      <c r="B639" s="47"/>
      <c r="C639" s="68"/>
      <c r="D639" s="47"/>
      <c r="E639" s="68"/>
      <c r="G639" s="68"/>
      <c r="H639" s="47"/>
      <c r="I639" s="68"/>
    </row>
    <row r="640" spans="1:9" hidden="1">
      <c r="A640" s="54"/>
      <c r="B640" s="47"/>
      <c r="C640" s="68"/>
      <c r="D640" s="47"/>
      <c r="E640" s="68"/>
      <c r="G640" s="68"/>
      <c r="H640" s="47"/>
      <c r="I640" s="68"/>
    </row>
    <row r="641" spans="1:21" hidden="1">
      <c r="A641" s="56"/>
      <c r="B641" s="57"/>
      <c r="C641" s="86" t="s">
        <v>337</v>
      </c>
      <c r="D641" s="57"/>
      <c r="E641" s="59" t="s">
        <v>338</v>
      </c>
      <c r="F641" s="58"/>
      <c r="G641" s="53" t="s">
        <v>339</v>
      </c>
      <c r="H641" s="57"/>
      <c r="I641" s="59" t="s">
        <v>340</v>
      </c>
      <c r="K641" s="59" t="s">
        <v>81</v>
      </c>
    </row>
    <row r="642" spans="1:21" hidden="1">
      <c r="A642" s="64"/>
      <c r="B642" s="57"/>
      <c r="C642" s="46"/>
      <c r="D642" s="57"/>
      <c r="E642" s="46"/>
      <c r="F642" s="58"/>
      <c r="G642" s="63"/>
      <c r="H642" s="57"/>
      <c r="I642" s="61"/>
      <c r="K642" s="61"/>
      <c r="U642" s="1">
        <v>-223.85</v>
      </c>
    </row>
    <row r="643" spans="1:21" hidden="1">
      <c r="A643" s="54" t="s">
        <v>206</v>
      </c>
      <c r="B643" s="47"/>
      <c r="C643" s="100">
        <v>0</v>
      </c>
      <c r="D643" s="101"/>
      <c r="E643" s="100">
        <v>0</v>
      </c>
      <c r="F643" s="101"/>
      <c r="G643" s="100">
        <v>0</v>
      </c>
      <c r="H643" s="101"/>
      <c r="I643" s="100">
        <v>0</v>
      </c>
      <c r="J643" s="98"/>
      <c r="K643" s="100">
        <f>+SUM(C643:I643)</f>
        <v>0</v>
      </c>
      <c r="U643" s="99">
        <v>-33.08</v>
      </c>
    </row>
    <row r="644" spans="1:21" hidden="1">
      <c r="A644" s="54" t="s">
        <v>326</v>
      </c>
      <c r="B644" s="47"/>
      <c r="C644" s="50">
        <v>0</v>
      </c>
      <c r="D644" s="47"/>
      <c r="E644" s="50">
        <v>0</v>
      </c>
      <c r="F644" s="47"/>
      <c r="G644" s="50">
        <v>0</v>
      </c>
      <c r="H644" s="47"/>
      <c r="I644" s="50">
        <v>0</v>
      </c>
      <c r="K644" s="50">
        <f>+SUM(C644:I644)</f>
        <v>0</v>
      </c>
      <c r="U644" s="1">
        <v>-1188.51</v>
      </c>
    </row>
    <row r="645" spans="1:21" ht="13.5" hidden="1" thickBot="1">
      <c r="A645" s="54"/>
      <c r="B645" s="47"/>
      <c r="C645" s="69">
        <f>+SUM(C643:C644)</f>
        <v>0</v>
      </c>
      <c r="D645" s="47"/>
      <c r="E645" s="69">
        <f>+SUM(E643:E644)</f>
        <v>0</v>
      </c>
      <c r="F645" s="47"/>
      <c r="G645" s="69">
        <f>+SUM(G643:G644)</f>
        <v>0</v>
      </c>
      <c r="H645" s="47"/>
      <c r="I645" s="69">
        <f>+SUM(I643:I644)</f>
        <v>0</v>
      </c>
      <c r="K645" s="69">
        <f>+SUM(K643:K644)</f>
        <v>0</v>
      </c>
      <c r="U645" s="99">
        <v>-133.78</v>
      </c>
    </row>
    <row r="646" spans="1:21" ht="13.5" hidden="1" thickTop="1">
      <c r="A646" s="54"/>
      <c r="B646" s="47"/>
    </row>
    <row r="647" spans="1:21" hidden="1">
      <c r="A647" s="54"/>
      <c r="B647" s="47"/>
      <c r="C647" s="68"/>
      <c r="D647" s="47"/>
      <c r="E647" s="68"/>
      <c r="G647" s="68"/>
      <c r="H647" s="47"/>
      <c r="I647" s="68"/>
      <c r="U647" s="1">
        <f>-626.8-178.98-388.95-586.69-104.44+47.07</f>
        <v>-1838.7900000000002</v>
      </c>
    </row>
    <row r="648" spans="1:21" hidden="1">
      <c r="A648" s="78"/>
      <c r="B648" s="47"/>
      <c r="C648" s="47"/>
      <c r="D648" s="47"/>
      <c r="E648" s="58"/>
      <c r="F648" s="58"/>
      <c r="G648" s="82"/>
    </row>
    <row r="649" spans="1:21">
      <c r="A649" s="78"/>
      <c r="B649" s="47"/>
      <c r="C649" s="47"/>
      <c r="D649" s="47"/>
      <c r="E649" s="58"/>
      <c r="F649" s="58"/>
      <c r="G649" s="82"/>
    </row>
    <row r="650" spans="1:21">
      <c r="A650" s="78"/>
      <c r="B650" s="47"/>
      <c r="C650" s="47"/>
      <c r="D650" s="47"/>
      <c r="E650" s="58"/>
      <c r="F650" s="58"/>
      <c r="G650" s="82"/>
    </row>
    <row r="651" spans="1:21">
      <c r="A651" s="26" t="s">
        <v>383</v>
      </c>
    </row>
    <row r="653" spans="1:21" ht="21" customHeight="1">
      <c r="C653" s="228" t="str">
        <f>+C246</f>
        <v>31-Dez-14</v>
      </c>
      <c r="D653" s="228"/>
      <c r="E653" s="228"/>
      <c r="F653" s="228"/>
      <c r="G653" s="228"/>
      <c r="I653" s="228" t="str">
        <f>+G246</f>
        <v>31-Dez-13</v>
      </c>
      <c r="J653" s="228"/>
      <c r="K653" s="228"/>
      <c r="L653" s="228"/>
      <c r="M653" s="228"/>
    </row>
    <row r="654" spans="1:21" ht="25.5">
      <c r="A654" s="56"/>
      <c r="B654" s="57"/>
      <c r="C654" s="53" t="s">
        <v>231</v>
      </c>
      <c r="D654" s="57"/>
      <c r="E654" s="53" t="s">
        <v>232</v>
      </c>
      <c r="F654" s="58"/>
      <c r="G654" s="53" t="s">
        <v>81</v>
      </c>
      <c r="H654" s="57"/>
      <c r="I654" s="53" t="s">
        <v>231</v>
      </c>
      <c r="J654" s="57"/>
      <c r="K654" s="53" t="s">
        <v>232</v>
      </c>
      <c r="L654" s="58"/>
      <c r="M654" s="53" t="s">
        <v>81</v>
      </c>
    </row>
    <row r="655" spans="1:21">
      <c r="A655" s="56"/>
      <c r="B655" s="57"/>
      <c r="C655" s="46"/>
      <c r="D655" s="57"/>
      <c r="E655" s="46"/>
      <c r="F655" s="58"/>
      <c r="G655" s="46"/>
      <c r="H655" s="57"/>
      <c r="I655" s="46"/>
      <c r="J655" s="57"/>
      <c r="K655" s="46"/>
      <c r="L655" s="58"/>
      <c r="M655" s="46"/>
    </row>
    <row r="656" spans="1:21" hidden="1">
      <c r="A656" s="54" t="s">
        <v>233</v>
      </c>
      <c r="B656" s="47"/>
      <c r="C656" s="50">
        <v>0</v>
      </c>
      <c r="D656" s="47"/>
      <c r="E656" s="50">
        <v>0</v>
      </c>
      <c r="F656" s="47"/>
      <c r="G656" s="50">
        <f>+C656+E656</f>
        <v>0</v>
      </c>
      <c r="H656" s="47"/>
      <c r="I656" s="50">
        <v>0</v>
      </c>
      <c r="J656" s="47">
        <v>0</v>
      </c>
      <c r="K656" s="50">
        <v>0</v>
      </c>
      <c r="L656" s="47"/>
      <c r="M656" s="50">
        <f>+I656+K656</f>
        <v>0</v>
      </c>
    </row>
    <row r="657" spans="1:13">
      <c r="A657" s="54" t="s">
        <v>234</v>
      </c>
      <c r="B657" s="47"/>
      <c r="C657" s="50">
        <v>432</v>
      </c>
      <c r="D657" s="47"/>
      <c r="E657" s="50">
        <v>0</v>
      </c>
      <c r="F657" s="47"/>
      <c r="G657" s="50">
        <f>+C657+E657</f>
        <v>432</v>
      </c>
      <c r="H657" s="47"/>
      <c r="I657" s="50">
        <v>200</v>
      </c>
      <c r="J657" s="47"/>
      <c r="K657" s="50">
        <v>0</v>
      </c>
      <c r="L657" s="47"/>
      <c r="M657" s="50">
        <f>+I657+K657</f>
        <v>200</v>
      </c>
    </row>
    <row r="658" spans="1:13" ht="13.5" thickBot="1">
      <c r="A658" s="54"/>
      <c r="B658" s="47"/>
      <c r="C658" s="69">
        <f>SUM(C656:C657)</f>
        <v>432</v>
      </c>
      <c r="D658" s="47"/>
      <c r="E658" s="69">
        <f>SUM(E656:E657)</f>
        <v>0</v>
      </c>
      <c r="F658" s="47"/>
      <c r="G658" s="69">
        <f>SUM(G656:G657)</f>
        <v>432</v>
      </c>
      <c r="H658" s="47"/>
      <c r="I658" s="69">
        <f>SUM(I656:I657)</f>
        <v>200</v>
      </c>
      <c r="J658" s="47"/>
      <c r="K658" s="69">
        <f>SUM(K656:K657)</f>
        <v>0</v>
      </c>
      <c r="L658" s="47"/>
      <c r="M658" s="69">
        <f>SUM(M656:M657)</f>
        <v>200</v>
      </c>
    </row>
    <row r="659" spans="1:13" ht="13.5" thickTop="1">
      <c r="A659" s="54"/>
      <c r="B659" s="47"/>
    </row>
    <row r="660" spans="1:13" hidden="1">
      <c r="A660" s="78"/>
      <c r="B660" s="47"/>
      <c r="C660" s="47"/>
      <c r="D660" s="47"/>
      <c r="E660" s="58"/>
      <c r="F660" s="58"/>
      <c r="G660" s="82"/>
    </row>
    <row r="661" spans="1:13" hidden="1">
      <c r="A661" s="26" t="s">
        <v>384</v>
      </c>
    </row>
    <row r="662" spans="1:13" hidden="1">
      <c r="A662" s="26"/>
    </row>
    <row r="663" spans="1:13" ht="18.75" hidden="1" customHeight="1">
      <c r="C663" s="49" t="str">
        <f>+C246</f>
        <v>31-Dez-14</v>
      </c>
      <c r="D663" s="47"/>
      <c r="E663" s="49" t="str">
        <f>+G246</f>
        <v>31-Dez-13</v>
      </c>
    </row>
    <row r="664" spans="1:13" ht="15" hidden="1" customHeight="1">
      <c r="C664" s="88"/>
      <c r="D664" s="47"/>
      <c r="E664" s="88"/>
    </row>
    <row r="665" spans="1:13" hidden="1">
      <c r="A665" s="54" t="s">
        <v>235</v>
      </c>
      <c r="B665" s="57"/>
      <c r="C665" s="50">
        <v>0</v>
      </c>
      <c r="D665" s="47"/>
      <c r="E665" s="50">
        <v>0</v>
      </c>
    </row>
    <row r="666" spans="1:13" hidden="1">
      <c r="A666" s="54" t="s">
        <v>236</v>
      </c>
      <c r="B666" s="57"/>
      <c r="C666" s="50">
        <v>0</v>
      </c>
      <c r="D666" s="47"/>
      <c r="E666" s="50">
        <v>0</v>
      </c>
    </row>
    <row r="667" spans="1:13" hidden="1">
      <c r="A667" s="54" t="s">
        <v>171</v>
      </c>
      <c r="B667" s="47"/>
      <c r="C667" s="50">
        <v>0</v>
      </c>
      <c r="D667" s="47"/>
      <c r="E667" s="50">
        <v>0</v>
      </c>
    </row>
    <row r="668" spans="1:13" hidden="1">
      <c r="A668" s="54" t="s">
        <v>237</v>
      </c>
      <c r="B668" s="47"/>
      <c r="C668" s="50">
        <v>0</v>
      </c>
      <c r="D668" s="47"/>
      <c r="E668" s="50">
        <v>0</v>
      </c>
    </row>
    <row r="669" spans="1:13" ht="13.5" hidden="1" thickBot="1">
      <c r="A669" s="54"/>
      <c r="B669" s="47"/>
      <c r="C669" s="69">
        <f>SUM(C665:C668)</f>
        <v>0</v>
      </c>
      <c r="D669" s="47"/>
      <c r="E669" s="69">
        <f>SUM(E665:E668)</f>
        <v>0</v>
      </c>
    </row>
    <row r="670" spans="1:13" ht="13.5" hidden="1" thickTop="1">
      <c r="A670" s="54"/>
      <c r="B670" s="47"/>
    </row>
    <row r="671" spans="1:13" hidden="1"/>
    <row r="672" spans="1:13" hidden="1">
      <c r="A672" s="26" t="s">
        <v>385</v>
      </c>
    </row>
    <row r="673" spans="1:13" hidden="1">
      <c r="A673" s="26"/>
    </row>
    <row r="674" spans="1:13" ht="21" hidden="1" customHeight="1">
      <c r="C674" s="228" t="str">
        <f>+C246</f>
        <v>31-Dez-14</v>
      </c>
      <c r="D674" s="228"/>
      <c r="E674" s="228"/>
      <c r="F674" s="228"/>
      <c r="G674" s="228"/>
      <c r="I674" s="228" t="str">
        <f>+G246</f>
        <v>31-Dez-13</v>
      </c>
      <c r="J674" s="228"/>
      <c r="K674" s="228"/>
      <c r="L674" s="228"/>
      <c r="M674" s="228"/>
    </row>
    <row r="675" spans="1:13" hidden="1">
      <c r="A675" s="56"/>
      <c r="B675" s="57"/>
      <c r="C675" s="53" t="s">
        <v>241</v>
      </c>
      <c r="D675" s="57"/>
      <c r="E675" s="53" t="s">
        <v>242</v>
      </c>
      <c r="F675" s="58"/>
      <c r="G675" s="53" t="s">
        <v>81</v>
      </c>
      <c r="H675" s="57"/>
      <c r="I675" s="53" t="s">
        <v>241</v>
      </c>
      <c r="J675" s="57"/>
      <c r="K675" s="53" t="s">
        <v>242</v>
      </c>
      <c r="L675" s="58"/>
      <c r="M675" s="53" t="s">
        <v>81</v>
      </c>
    </row>
    <row r="676" spans="1:13" hidden="1">
      <c r="A676" s="54" t="s">
        <v>238</v>
      </c>
      <c r="B676" s="47"/>
      <c r="C676" s="50">
        <v>0</v>
      </c>
      <c r="D676" s="47"/>
      <c r="E676" s="50">
        <v>0</v>
      </c>
      <c r="F676" s="47"/>
      <c r="G676" s="50">
        <f>+C676+E676</f>
        <v>0</v>
      </c>
      <c r="H676" s="47"/>
      <c r="I676" s="50">
        <v>0</v>
      </c>
      <c r="J676" s="47"/>
      <c r="K676" s="50">
        <v>0</v>
      </c>
      <c r="L676" s="47"/>
      <c r="M676" s="50">
        <f>+I676+K676</f>
        <v>0</v>
      </c>
    </row>
    <row r="677" spans="1:13" hidden="1">
      <c r="A677" s="54" t="s">
        <v>239</v>
      </c>
      <c r="B677" s="47"/>
      <c r="C677" s="50">
        <v>0</v>
      </c>
      <c r="D677" s="47"/>
      <c r="E677" s="50">
        <v>0</v>
      </c>
      <c r="F677" s="47"/>
      <c r="G677" s="50">
        <f>+C677+E677</f>
        <v>0</v>
      </c>
      <c r="H677" s="47"/>
      <c r="I677" s="50">
        <v>0</v>
      </c>
      <c r="J677" s="47"/>
      <c r="K677" s="50">
        <v>0</v>
      </c>
      <c r="L677" s="47"/>
      <c r="M677" s="50">
        <f>+I677+K677</f>
        <v>0</v>
      </c>
    </row>
    <row r="678" spans="1:13" hidden="1">
      <c r="A678" s="54" t="s">
        <v>240</v>
      </c>
      <c r="B678" s="47"/>
      <c r="C678" s="50">
        <v>0</v>
      </c>
      <c r="D678" s="47"/>
      <c r="E678" s="50">
        <v>0</v>
      </c>
      <c r="F678" s="47"/>
      <c r="G678" s="50">
        <f>+C678+E678</f>
        <v>0</v>
      </c>
      <c r="H678" s="47"/>
      <c r="I678" s="50">
        <v>0</v>
      </c>
      <c r="J678" s="47"/>
      <c r="K678" s="50">
        <v>0</v>
      </c>
      <c r="L678" s="47"/>
      <c r="M678" s="50">
        <f>+I678+K678</f>
        <v>0</v>
      </c>
    </row>
    <row r="679" spans="1:13" ht="13.5" hidden="1" thickBot="1">
      <c r="A679" s="54"/>
      <c r="B679" s="47"/>
      <c r="C679" s="69">
        <f>SUM(C676:C678)</f>
        <v>0</v>
      </c>
      <c r="D679" s="47"/>
      <c r="E679" s="69">
        <f>SUM(E676:E678)</f>
        <v>0</v>
      </c>
      <c r="F679" s="47"/>
      <c r="G679" s="69">
        <f>SUM(G676:G678)</f>
        <v>0</v>
      </c>
      <c r="H679" s="47"/>
      <c r="I679" s="69">
        <f>SUM(I676:I678)</f>
        <v>0</v>
      </c>
      <c r="J679" s="47"/>
      <c r="K679" s="69">
        <f>SUM(K676:K678)</f>
        <v>0</v>
      </c>
      <c r="L679" s="47"/>
      <c r="M679" s="69">
        <f>SUM(M676:M678)</f>
        <v>0</v>
      </c>
    </row>
    <row r="680" spans="1:13" ht="13.5" hidden="1" thickTop="1">
      <c r="A680" s="54"/>
      <c r="B680" s="47"/>
      <c r="C680" s="47"/>
      <c r="D680" s="47"/>
      <c r="E680" s="58"/>
      <c r="F680" s="58"/>
      <c r="G680" s="82"/>
    </row>
    <row r="681" spans="1:13">
      <c r="A681" s="78"/>
      <c r="B681" s="47"/>
    </row>
    <row r="682" spans="1:13">
      <c r="A682" s="26" t="s">
        <v>386</v>
      </c>
      <c r="B682" s="47"/>
      <c r="C682" s="47"/>
      <c r="D682" s="47"/>
      <c r="E682" s="58"/>
      <c r="F682" s="58"/>
      <c r="G682" s="82"/>
    </row>
    <row r="684" spans="1:13">
      <c r="C684" s="228" t="str">
        <f>+C246</f>
        <v>31-Dez-14</v>
      </c>
      <c r="D684" s="228"/>
      <c r="E684" s="228"/>
      <c r="F684" s="228"/>
      <c r="G684" s="228"/>
      <c r="I684" s="228" t="str">
        <f>+G246</f>
        <v>31-Dez-13</v>
      </c>
      <c r="J684" s="228"/>
      <c r="K684" s="228"/>
      <c r="L684" s="228"/>
      <c r="M684" s="228"/>
    </row>
    <row r="685" spans="1:13" ht="38.25">
      <c r="A685" s="56"/>
      <c r="B685" s="57"/>
      <c r="C685" s="53" t="s">
        <v>89</v>
      </c>
      <c r="D685" s="57"/>
      <c r="E685" s="53" t="s">
        <v>90</v>
      </c>
      <c r="F685" s="58"/>
      <c r="G685" s="53" t="s">
        <v>81</v>
      </c>
      <c r="H685" s="57"/>
      <c r="I685" s="53" t="s">
        <v>89</v>
      </c>
      <c r="J685" s="57"/>
      <c r="K685" s="53" t="s">
        <v>90</v>
      </c>
      <c r="L685" s="58"/>
      <c r="M685" s="53" t="s">
        <v>81</v>
      </c>
    </row>
    <row r="686" spans="1:13">
      <c r="A686" s="56"/>
      <c r="B686" s="57"/>
      <c r="C686" s="46"/>
      <c r="D686" s="57"/>
      <c r="E686" s="46"/>
      <c r="F686" s="58"/>
      <c r="G686" s="46"/>
      <c r="H686" s="57"/>
      <c r="I686" s="46"/>
      <c r="J686" s="57"/>
      <c r="K686" s="46"/>
      <c r="L686" s="58"/>
      <c r="M686" s="46"/>
    </row>
    <row r="687" spans="1:13">
      <c r="A687" s="54" t="s">
        <v>244</v>
      </c>
      <c r="B687" s="47"/>
      <c r="C687" s="100">
        <f>+I690</f>
        <v>171717.85</v>
      </c>
      <c r="D687" s="101"/>
      <c r="E687" s="100">
        <v>0</v>
      </c>
      <c r="F687" s="101"/>
      <c r="G687" s="100">
        <f>+C687+E687</f>
        <v>171717.85</v>
      </c>
      <c r="H687" s="101"/>
      <c r="I687" s="100">
        <v>171717.85</v>
      </c>
      <c r="J687" s="101"/>
      <c r="K687" s="100">
        <v>0</v>
      </c>
      <c r="L687" s="101"/>
      <c r="M687" s="100">
        <f>+I687+K687</f>
        <v>171717.85</v>
      </c>
    </row>
    <row r="688" spans="1:13">
      <c r="A688" s="54" t="s">
        <v>186</v>
      </c>
      <c r="B688" s="47"/>
      <c r="C688" s="100">
        <v>0</v>
      </c>
      <c r="D688" s="101"/>
      <c r="E688" s="100">
        <v>0</v>
      </c>
      <c r="F688" s="101"/>
      <c r="G688" s="100">
        <f>+C688+E688</f>
        <v>0</v>
      </c>
      <c r="H688" s="101"/>
      <c r="I688" s="100">
        <v>0</v>
      </c>
      <c r="J688" s="101"/>
      <c r="K688" s="100">
        <v>0</v>
      </c>
      <c r="L688" s="101"/>
      <c r="M688" s="100">
        <f>+I688+K688</f>
        <v>0</v>
      </c>
    </row>
    <row r="689" spans="1:14">
      <c r="A689" s="54" t="s">
        <v>245</v>
      </c>
      <c r="B689" s="47"/>
      <c r="C689" s="100">
        <v>0</v>
      </c>
      <c r="D689" s="101"/>
      <c r="E689" s="100">
        <v>0</v>
      </c>
      <c r="F689" s="101"/>
      <c r="G689" s="100">
        <f>+C689+E689</f>
        <v>0</v>
      </c>
      <c r="H689" s="101"/>
      <c r="I689" s="100">
        <v>0</v>
      </c>
      <c r="J689" s="101"/>
      <c r="K689" s="100">
        <v>0</v>
      </c>
      <c r="L689" s="101"/>
      <c r="M689" s="100">
        <f>+I689+K689</f>
        <v>0</v>
      </c>
    </row>
    <row r="690" spans="1:14" ht="13.5" thickBot="1">
      <c r="A690" s="54" t="s">
        <v>246</v>
      </c>
      <c r="B690" s="47"/>
      <c r="C690" s="69">
        <f>SUM(C686:C688)</f>
        <v>171717.85</v>
      </c>
      <c r="D690" s="47"/>
      <c r="E690" s="69">
        <f>SUM(E686:E688)</f>
        <v>0</v>
      </c>
      <c r="F690" s="47"/>
      <c r="G690" s="69">
        <f>SUM(G686:G688)</f>
        <v>171717.85</v>
      </c>
      <c r="H690" s="101"/>
      <c r="I690" s="69">
        <f>SUM(I686:I688)</f>
        <v>171717.85</v>
      </c>
      <c r="J690" s="47"/>
      <c r="K690" s="69">
        <f>SUM(K686:K688)</f>
        <v>0</v>
      </c>
      <c r="L690" s="47"/>
      <c r="M690" s="69">
        <f>SUM(M686:M688)</f>
        <v>171717.85</v>
      </c>
    </row>
    <row r="691" spans="1:14" ht="13.5" thickTop="1"/>
    <row r="694" spans="1:14">
      <c r="A694" s="26" t="s">
        <v>418</v>
      </c>
    </row>
    <row r="696" spans="1:14">
      <c r="C696" s="228" t="str">
        <f>+C246</f>
        <v>31-Dez-14</v>
      </c>
      <c r="D696" s="228"/>
      <c r="E696" s="228"/>
      <c r="F696" s="228"/>
      <c r="G696" s="228"/>
      <c r="I696" s="228" t="str">
        <f>+G246</f>
        <v>31-Dez-13</v>
      </c>
      <c r="J696" s="228"/>
      <c r="K696" s="228"/>
      <c r="L696" s="228"/>
      <c r="M696" s="228"/>
    </row>
    <row r="697" spans="1:14" ht="51">
      <c r="A697" s="56"/>
      <c r="B697" s="57"/>
      <c r="C697" s="53" t="s">
        <v>409</v>
      </c>
      <c r="D697" s="57"/>
      <c r="E697" s="53" t="s">
        <v>91</v>
      </c>
      <c r="F697" s="58"/>
      <c r="G697" s="53" t="s">
        <v>81</v>
      </c>
      <c r="H697" s="57"/>
      <c r="I697" s="53" t="s">
        <v>409</v>
      </c>
      <c r="J697" s="57"/>
      <c r="K697" s="53" t="s">
        <v>91</v>
      </c>
      <c r="L697" s="58"/>
      <c r="M697" s="53" t="s">
        <v>81</v>
      </c>
    </row>
    <row r="698" spans="1:14">
      <c r="A698" s="56"/>
      <c r="B698" s="57"/>
      <c r="C698" s="46"/>
      <c r="D698" s="57"/>
      <c r="E698" s="46"/>
      <c r="F698" s="58"/>
      <c r="G698" s="46"/>
      <c r="H698" s="57"/>
      <c r="I698" s="46"/>
      <c r="J698" s="57"/>
      <c r="K698" s="46"/>
      <c r="L698" s="58"/>
      <c r="M698" s="46"/>
    </row>
    <row r="699" spans="1:14">
      <c r="A699" s="54" t="s">
        <v>248</v>
      </c>
      <c r="B699" s="47"/>
      <c r="C699" s="50">
        <f>+I703</f>
        <v>76034.719999999987</v>
      </c>
      <c r="D699" s="47"/>
      <c r="E699" s="50">
        <v>0</v>
      </c>
      <c r="F699" s="47"/>
      <c r="G699" s="50">
        <f>+C699+E699</f>
        <v>76034.719999999987</v>
      </c>
      <c r="H699" s="47"/>
      <c r="I699" s="50">
        <v>76034.719999999987</v>
      </c>
      <c r="J699" s="47"/>
      <c r="K699" s="50">
        <v>0</v>
      </c>
      <c r="L699" s="47"/>
      <c r="M699" s="50">
        <f>+I699+K699</f>
        <v>76034.719999999987</v>
      </c>
    </row>
    <row r="700" spans="1:14">
      <c r="A700" s="54" t="s">
        <v>186</v>
      </c>
      <c r="B700" s="47"/>
      <c r="C700" s="50">
        <v>0</v>
      </c>
      <c r="D700" s="47"/>
      <c r="E700" s="50">
        <v>0</v>
      </c>
      <c r="F700" s="47"/>
      <c r="G700" s="50">
        <f>+C700+E700</f>
        <v>0</v>
      </c>
      <c r="H700" s="47"/>
      <c r="I700" s="50">
        <v>0</v>
      </c>
      <c r="J700" s="47"/>
      <c r="K700" s="50">
        <v>0</v>
      </c>
      <c r="L700" s="47"/>
      <c r="M700" s="50">
        <f>+I700+K700</f>
        <v>0</v>
      </c>
    </row>
    <row r="701" spans="1:14">
      <c r="A701" s="54" t="s">
        <v>247</v>
      </c>
      <c r="B701" s="47"/>
      <c r="C701" s="50">
        <v>0</v>
      </c>
      <c r="D701" s="47"/>
      <c r="E701" s="50">
        <v>0</v>
      </c>
      <c r="F701" s="47"/>
      <c r="G701" s="50">
        <f>+C701+E701</f>
        <v>0</v>
      </c>
      <c r="H701" s="47"/>
      <c r="I701" s="50">
        <v>0</v>
      </c>
      <c r="J701" s="47"/>
      <c r="K701" s="50">
        <v>0</v>
      </c>
      <c r="L701" s="47"/>
      <c r="M701" s="50">
        <f>+I701+K701</f>
        <v>0</v>
      </c>
    </row>
    <row r="702" spans="1:14">
      <c r="A702" s="54" t="s">
        <v>250</v>
      </c>
      <c r="B702" s="47"/>
      <c r="C702" s="50">
        <v>0</v>
      </c>
      <c r="D702" s="47"/>
      <c r="E702" s="50">
        <v>0</v>
      </c>
      <c r="F702" s="47"/>
      <c r="G702" s="50">
        <f>+C702+E702</f>
        <v>0</v>
      </c>
      <c r="H702" s="47"/>
      <c r="I702" s="50">
        <v>0</v>
      </c>
      <c r="J702" s="47"/>
      <c r="K702" s="50">
        <v>0</v>
      </c>
      <c r="L702" s="47"/>
      <c r="M702" s="50">
        <f>+I702+K702</f>
        <v>0</v>
      </c>
    </row>
    <row r="703" spans="1:14" ht="13.5" thickBot="1">
      <c r="A703" s="54" t="s">
        <v>249</v>
      </c>
      <c r="B703" s="47"/>
      <c r="C703" s="69">
        <f>SUM(C698:C702)</f>
        <v>76034.719999999987</v>
      </c>
      <c r="D703" s="47"/>
      <c r="E703" s="69">
        <f>SUM(E698:E702)</f>
        <v>0</v>
      </c>
      <c r="F703" s="47"/>
      <c r="G703" s="69">
        <f>SUM(G698:G702)</f>
        <v>76034.719999999987</v>
      </c>
      <c r="H703" s="47"/>
      <c r="I703" s="69">
        <f>SUM(I698:I702)</f>
        <v>76034.719999999987</v>
      </c>
      <c r="J703" s="47"/>
      <c r="K703" s="69">
        <f>SUM(K698:K702)</f>
        <v>0</v>
      </c>
      <c r="L703" s="47"/>
      <c r="M703" s="69">
        <f>SUM(M698:M702)</f>
        <v>76034.719999999987</v>
      </c>
    </row>
    <row r="704" spans="1:14" ht="13.5" thickTop="1">
      <c r="A704" s="78"/>
      <c r="B704" s="78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</row>
    <row r="706" spans="1:7">
      <c r="A706" s="78"/>
      <c r="B706" s="47"/>
      <c r="C706" s="47"/>
      <c r="D706" s="47"/>
      <c r="E706" s="58"/>
      <c r="F706" s="58"/>
      <c r="G706" s="82"/>
    </row>
    <row r="707" spans="1:7">
      <c r="A707" s="26" t="s">
        <v>419</v>
      </c>
    </row>
    <row r="708" spans="1:7">
      <c r="A708" s="26"/>
    </row>
    <row r="709" spans="1:7" ht="17.25" customHeight="1">
      <c r="C709" s="49" t="str">
        <f>+C246</f>
        <v>31-Dez-14</v>
      </c>
      <c r="D709" s="47"/>
      <c r="E709" s="49" t="str">
        <f>+G246</f>
        <v>31-Dez-13</v>
      </c>
    </row>
    <row r="710" spans="1:7" ht="15" customHeight="1">
      <c r="C710" s="88"/>
      <c r="D710" s="47"/>
      <c r="E710" s="88"/>
    </row>
    <row r="711" spans="1:7" hidden="1">
      <c r="A711" s="54" t="s">
        <v>251</v>
      </c>
      <c r="B711" s="57"/>
      <c r="C711" s="50">
        <v>0</v>
      </c>
      <c r="D711" s="47"/>
      <c r="E711" s="50">
        <v>0</v>
      </c>
    </row>
    <row r="712" spans="1:7">
      <c r="A712" s="54" t="s">
        <v>446</v>
      </c>
      <c r="B712" s="57"/>
      <c r="C712" s="50">
        <v>1807.31</v>
      </c>
      <c r="D712" s="47"/>
      <c r="E712" s="50">
        <v>1476</v>
      </c>
    </row>
    <row r="713" spans="1:7">
      <c r="A713" s="54" t="s">
        <v>447</v>
      </c>
      <c r="B713" s="47"/>
      <c r="C713" s="50">
        <v>0</v>
      </c>
      <c r="D713" s="47"/>
      <c r="E713" s="50">
        <v>1124.1500000000001</v>
      </c>
    </row>
    <row r="714" spans="1:7" hidden="1">
      <c r="A714" s="54" t="s">
        <v>441</v>
      </c>
      <c r="B714" s="47"/>
      <c r="C714" s="50">
        <v>0</v>
      </c>
      <c r="D714" s="47"/>
      <c r="E714" s="50">
        <v>0</v>
      </c>
    </row>
    <row r="715" spans="1:7" hidden="1">
      <c r="A715" s="54" t="s">
        <v>438</v>
      </c>
      <c r="B715" s="47"/>
      <c r="C715" s="50">
        <v>0</v>
      </c>
      <c r="D715" s="47"/>
      <c r="E715" s="50">
        <v>0</v>
      </c>
    </row>
    <row r="716" spans="1:7">
      <c r="A716" s="54" t="s">
        <v>448</v>
      </c>
      <c r="B716" s="47"/>
      <c r="C716" s="50">
        <v>474.09</v>
      </c>
      <c r="D716" s="47"/>
      <c r="E716" s="50">
        <v>419.54999999999973</v>
      </c>
    </row>
    <row r="717" spans="1:7" hidden="1">
      <c r="A717" s="54" t="s">
        <v>442</v>
      </c>
      <c r="B717" s="47"/>
      <c r="C717" s="50">
        <v>0</v>
      </c>
      <c r="D717" s="47"/>
      <c r="E717" s="50">
        <v>0</v>
      </c>
    </row>
    <row r="718" spans="1:7" hidden="1">
      <c r="A718" s="54" t="s">
        <v>435</v>
      </c>
      <c r="B718" s="47"/>
      <c r="C718" s="50">
        <v>0</v>
      </c>
      <c r="D718" s="47"/>
      <c r="E718" s="50">
        <v>0</v>
      </c>
    </row>
    <row r="719" spans="1:7" hidden="1">
      <c r="A719" s="54" t="s">
        <v>439</v>
      </c>
      <c r="B719" s="47"/>
      <c r="C719" s="50">
        <v>0</v>
      </c>
      <c r="D719" s="47"/>
      <c r="E719" s="50">
        <v>0</v>
      </c>
    </row>
    <row r="720" spans="1:7" ht="13.5" thickBot="1">
      <c r="A720" s="54"/>
      <c r="B720" s="47"/>
      <c r="C720" s="69">
        <f>SUM(C711:C716)</f>
        <v>2281.4</v>
      </c>
      <c r="D720" s="47"/>
      <c r="E720" s="69">
        <f>SUM(E711:E716)</f>
        <v>3019.7</v>
      </c>
    </row>
    <row r="721" spans="1:5" ht="13.5" thickTop="1">
      <c r="A721" s="54"/>
      <c r="B721" s="47"/>
    </row>
    <row r="722" spans="1:5">
      <c r="A722" s="54"/>
      <c r="B722" s="47"/>
      <c r="C722" s="68"/>
      <c r="D722" s="47"/>
      <c r="E722" s="68"/>
    </row>
    <row r="723" spans="1:5">
      <c r="A723" s="54" t="s">
        <v>252</v>
      </c>
    </row>
    <row r="725" spans="1:5">
      <c r="A725" s="26" t="s">
        <v>420</v>
      </c>
    </row>
    <row r="726" spans="1:5">
      <c r="A726" s="26"/>
    </row>
    <row r="727" spans="1:5" ht="20.25" customHeight="1">
      <c r="C727" s="49" t="str">
        <f>+C246</f>
        <v>31-Dez-14</v>
      </c>
      <c r="D727" s="47"/>
      <c r="E727" s="49" t="str">
        <f>+G246</f>
        <v>31-Dez-13</v>
      </c>
    </row>
    <row r="728" spans="1:5" ht="15" customHeight="1">
      <c r="C728" s="88"/>
      <c r="D728" s="47"/>
      <c r="E728" s="88"/>
    </row>
    <row r="729" spans="1:5" hidden="1">
      <c r="A729" s="54" t="s">
        <v>253</v>
      </c>
      <c r="B729" s="57"/>
      <c r="C729" s="50">
        <v>0</v>
      </c>
      <c r="D729" s="47"/>
      <c r="E729" s="50">
        <v>0</v>
      </c>
    </row>
    <row r="730" spans="1:5">
      <c r="A730" s="54" t="s">
        <v>254</v>
      </c>
      <c r="B730" s="57"/>
      <c r="C730" s="50">
        <v>16311.25</v>
      </c>
      <c r="D730" s="47"/>
      <c r="E730" s="50">
        <v>16502</v>
      </c>
    </row>
    <row r="731" spans="1:5" hidden="1">
      <c r="A731" s="54" t="s">
        <v>255</v>
      </c>
      <c r="B731" s="47"/>
      <c r="C731" s="50">
        <v>0</v>
      </c>
      <c r="D731" s="47"/>
      <c r="E731" s="50">
        <v>0</v>
      </c>
    </row>
    <row r="732" spans="1:5" hidden="1">
      <c r="A732" s="54" t="s">
        <v>260</v>
      </c>
      <c r="B732" s="47"/>
      <c r="C732" s="50">
        <v>0</v>
      </c>
      <c r="D732" s="47"/>
      <c r="E732" s="50">
        <v>0</v>
      </c>
    </row>
    <row r="733" spans="1:5">
      <c r="A733" s="54" t="s">
        <v>256</v>
      </c>
      <c r="B733" s="47"/>
      <c r="C733" s="50">
        <v>3533.13</v>
      </c>
      <c r="D733" s="47"/>
      <c r="E733" s="50">
        <v>3574.36</v>
      </c>
    </row>
    <row r="734" spans="1:5">
      <c r="A734" s="54" t="s">
        <v>257</v>
      </c>
      <c r="B734" s="47"/>
      <c r="C734" s="50">
        <v>117.29</v>
      </c>
      <c r="D734" s="47"/>
      <c r="E734" s="50">
        <v>130.1</v>
      </c>
    </row>
    <row r="735" spans="1:5" hidden="1">
      <c r="A735" s="54" t="s">
        <v>258</v>
      </c>
      <c r="B735" s="47"/>
      <c r="C735" s="50">
        <v>0</v>
      </c>
      <c r="D735" s="47"/>
      <c r="E735" s="50">
        <v>0</v>
      </c>
    </row>
    <row r="736" spans="1:5">
      <c r="A736" s="54" t="s">
        <v>259</v>
      </c>
      <c r="B736" s="47"/>
      <c r="C736" s="50">
        <v>30</v>
      </c>
      <c r="D736" s="47"/>
      <c r="E736" s="50">
        <v>30</v>
      </c>
    </row>
    <row r="737" spans="1:13" ht="13.5" thickBot="1">
      <c r="A737" s="54"/>
      <c r="B737" s="47"/>
      <c r="C737" s="69">
        <f>SUM(C729:C736)</f>
        <v>19991.670000000002</v>
      </c>
      <c r="D737" s="47"/>
      <c r="E737" s="69">
        <f>SUM(E729:E736)</f>
        <v>20236.46</v>
      </c>
    </row>
    <row r="738" spans="1:13" ht="13.5" thickTop="1">
      <c r="A738" s="54"/>
      <c r="B738" s="47"/>
    </row>
    <row r="739" spans="1:13" hidden="1">
      <c r="A739" s="78"/>
      <c r="B739" s="47"/>
      <c r="C739" s="47"/>
      <c r="D739" s="47"/>
      <c r="E739" s="58"/>
      <c r="F739" s="58"/>
      <c r="G739" s="82"/>
    </row>
    <row r="740" spans="1:13" hidden="1">
      <c r="A740" s="26" t="s">
        <v>387</v>
      </c>
    </row>
    <row r="741" spans="1:13" hidden="1">
      <c r="A741" s="26"/>
    </row>
    <row r="742" spans="1:13" ht="19.5" hidden="1" customHeight="1">
      <c r="C742" s="228" t="str">
        <f>+C246</f>
        <v>31-Dez-14</v>
      </c>
      <c r="D742" s="228"/>
      <c r="E742" s="228"/>
      <c r="F742" s="228"/>
      <c r="G742" s="228"/>
      <c r="I742" s="228" t="str">
        <f>+G246</f>
        <v>31-Dez-13</v>
      </c>
      <c r="J742" s="228"/>
      <c r="K742" s="228"/>
      <c r="L742" s="228"/>
      <c r="M742" s="228"/>
    </row>
    <row r="743" spans="1:13" ht="19.5" hidden="1" customHeight="1">
      <c r="C743" s="53" t="s">
        <v>242</v>
      </c>
      <c r="D743" s="57"/>
      <c r="E743" s="53" t="s">
        <v>294</v>
      </c>
      <c r="F743" s="58"/>
      <c r="G743" s="53" t="s">
        <v>81</v>
      </c>
      <c r="I743" s="53" t="s">
        <v>242</v>
      </c>
      <c r="J743" s="57"/>
      <c r="K743" s="53" t="s">
        <v>294</v>
      </c>
      <c r="L743" s="58"/>
      <c r="M743" s="53" t="s">
        <v>81</v>
      </c>
    </row>
    <row r="744" spans="1:13" ht="15" hidden="1" customHeight="1">
      <c r="C744" s="46"/>
      <c r="D744" s="57"/>
      <c r="E744" s="46"/>
      <c r="F744" s="58"/>
      <c r="G744" s="46"/>
      <c r="I744" s="46"/>
      <c r="J744" s="57"/>
      <c r="K744" s="46"/>
      <c r="L744" s="58"/>
      <c r="M744" s="46"/>
    </row>
    <row r="745" spans="1:13" hidden="1">
      <c r="A745" s="54" t="s">
        <v>261</v>
      </c>
      <c r="B745" s="57"/>
      <c r="C745" s="50">
        <v>0</v>
      </c>
      <c r="D745" s="47"/>
      <c r="E745" s="50">
        <v>0</v>
      </c>
      <c r="G745" s="50">
        <f t="shared" ref="G745:G750" si="10">+C745+E745</f>
        <v>0</v>
      </c>
      <c r="I745" s="50">
        <v>0</v>
      </c>
      <c r="J745" s="47"/>
      <c r="K745" s="50">
        <v>0</v>
      </c>
      <c r="M745" s="50">
        <f t="shared" ref="M745:M750" si="11">+I745+K745</f>
        <v>0</v>
      </c>
    </row>
    <row r="746" spans="1:13" hidden="1">
      <c r="A746" s="54" t="s">
        <v>266</v>
      </c>
      <c r="B746" s="57"/>
      <c r="C746" s="50">
        <v>0</v>
      </c>
      <c r="D746" s="47"/>
      <c r="E746" s="50">
        <v>0</v>
      </c>
      <c r="G746" s="50">
        <f t="shared" si="10"/>
        <v>0</v>
      </c>
      <c r="I746" s="50">
        <v>0</v>
      </c>
      <c r="J746" s="47"/>
      <c r="K746" s="50">
        <v>0</v>
      </c>
      <c r="M746" s="50">
        <f t="shared" si="11"/>
        <v>0</v>
      </c>
    </row>
    <row r="747" spans="1:13" hidden="1">
      <c r="A747" s="54" t="s">
        <v>262</v>
      </c>
      <c r="B747" s="47"/>
      <c r="C747" s="50">
        <v>0</v>
      </c>
      <c r="D747" s="47"/>
      <c r="E747" s="50">
        <v>0</v>
      </c>
      <c r="G747" s="50">
        <f t="shared" si="10"/>
        <v>0</v>
      </c>
      <c r="I747" s="50">
        <v>0</v>
      </c>
      <c r="J747" s="47"/>
      <c r="K747" s="50">
        <v>0</v>
      </c>
      <c r="M747" s="50">
        <f t="shared" si="11"/>
        <v>0</v>
      </c>
    </row>
    <row r="748" spans="1:13" hidden="1">
      <c r="A748" s="54" t="s">
        <v>263</v>
      </c>
      <c r="B748" s="47"/>
      <c r="C748" s="50">
        <v>0</v>
      </c>
      <c r="D748" s="47"/>
      <c r="E748" s="50">
        <v>0</v>
      </c>
      <c r="G748" s="50">
        <f t="shared" si="10"/>
        <v>0</v>
      </c>
      <c r="I748" s="50">
        <v>0</v>
      </c>
      <c r="J748" s="47"/>
      <c r="K748" s="50">
        <v>0</v>
      </c>
      <c r="M748" s="50">
        <f t="shared" si="11"/>
        <v>0</v>
      </c>
    </row>
    <row r="749" spans="1:13" hidden="1">
      <c r="A749" s="54" t="s">
        <v>264</v>
      </c>
      <c r="B749" s="47"/>
      <c r="C749" s="50">
        <v>0</v>
      </c>
      <c r="D749" s="47"/>
      <c r="E749" s="50">
        <v>0</v>
      </c>
      <c r="G749" s="50">
        <f t="shared" si="10"/>
        <v>0</v>
      </c>
      <c r="I749" s="50">
        <v>0</v>
      </c>
      <c r="J749" s="47"/>
      <c r="K749" s="50">
        <v>0</v>
      </c>
      <c r="M749" s="50">
        <f t="shared" si="11"/>
        <v>0</v>
      </c>
    </row>
    <row r="750" spans="1:13" hidden="1">
      <c r="A750" s="54" t="s">
        <v>265</v>
      </c>
      <c r="B750" s="47"/>
      <c r="C750" s="50">
        <v>0</v>
      </c>
      <c r="D750" s="47"/>
      <c r="E750" s="50">
        <v>0</v>
      </c>
      <c r="G750" s="50">
        <f t="shared" si="10"/>
        <v>0</v>
      </c>
      <c r="I750" s="50">
        <v>0</v>
      </c>
      <c r="J750" s="47"/>
      <c r="K750" s="50">
        <v>0</v>
      </c>
      <c r="M750" s="50">
        <f t="shared" si="11"/>
        <v>0</v>
      </c>
    </row>
    <row r="751" spans="1:13" ht="13.5" hidden="1" thickBot="1">
      <c r="A751" s="54"/>
      <c r="B751" s="47"/>
      <c r="C751" s="69">
        <f>SUM(C745:C750)</f>
        <v>0</v>
      </c>
      <c r="D751" s="47"/>
      <c r="E751" s="69">
        <f>SUM(E745:E750)</f>
        <v>0</v>
      </c>
      <c r="G751" s="69">
        <f>SUM(G745:G750)</f>
        <v>0</v>
      </c>
      <c r="I751" s="69">
        <f>SUM(I745:I750)</f>
        <v>0</v>
      </c>
      <c r="J751" s="47"/>
      <c r="K751" s="69">
        <f>SUM(K745:K750)</f>
        <v>0</v>
      </c>
      <c r="M751" s="69">
        <f>SUM(M745:M750)</f>
        <v>0</v>
      </c>
    </row>
    <row r="752" spans="1:13" ht="13.5" hidden="1" thickTop="1">
      <c r="A752" s="54"/>
      <c r="B752" s="47"/>
    </row>
    <row r="753" spans="1:13" hidden="1"/>
    <row r="754" spans="1:13" hidden="1">
      <c r="A754" s="26" t="s">
        <v>388</v>
      </c>
    </row>
    <row r="755" spans="1:13" hidden="1">
      <c r="A755" s="26"/>
    </row>
    <row r="756" spans="1:13" ht="22.5" hidden="1" customHeight="1">
      <c r="A756" s="26"/>
      <c r="C756" s="228" t="str">
        <f>+C246</f>
        <v>31-Dez-14</v>
      </c>
      <c r="D756" s="228"/>
      <c r="E756" s="228"/>
      <c r="F756" s="228"/>
      <c r="G756" s="228"/>
      <c r="I756" s="228" t="str">
        <f>+G246</f>
        <v>31-Dez-13</v>
      </c>
      <c r="J756" s="228"/>
      <c r="K756" s="228"/>
      <c r="L756" s="228"/>
      <c r="M756" s="228"/>
    </row>
    <row r="757" spans="1:13" ht="18" hidden="1" customHeight="1">
      <c r="C757" s="53" t="s">
        <v>295</v>
      </c>
      <c r="D757" s="57"/>
      <c r="E757" s="53" t="s">
        <v>296</v>
      </c>
      <c r="F757" s="58"/>
      <c r="G757" s="53" t="s">
        <v>81</v>
      </c>
      <c r="I757" s="53" t="s">
        <v>295</v>
      </c>
      <c r="J757" s="57"/>
      <c r="K757" s="53" t="s">
        <v>296</v>
      </c>
      <c r="L757" s="58"/>
      <c r="M757" s="53" t="s">
        <v>81</v>
      </c>
    </row>
    <row r="758" spans="1:13" ht="15" hidden="1" customHeight="1">
      <c r="C758" s="46"/>
      <c r="D758" s="57"/>
      <c r="E758" s="46"/>
      <c r="F758" s="58"/>
      <c r="G758" s="46"/>
      <c r="I758" s="46"/>
      <c r="J758" s="57"/>
      <c r="K758" s="46"/>
      <c r="L758" s="58"/>
      <c r="M758" s="46"/>
    </row>
    <row r="759" spans="1:13" hidden="1">
      <c r="A759" s="54" t="s">
        <v>267</v>
      </c>
      <c r="B759" s="57"/>
      <c r="C759" s="50">
        <v>0</v>
      </c>
      <c r="D759" s="47"/>
      <c r="E759" s="50">
        <v>0</v>
      </c>
      <c r="G759" s="50">
        <f>+C759+E759</f>
        <v>0</v>
      </c>
      <c r="I759" s="50">
        <v>0</v>
      </c>
      <c r="J759" s="47"/>
      <c r="K759" s="50">
        <v>0</v>
      </c>
      <c r="M759" s="50">
        <f>+I759+K759</f>
        <v>0</v>
      </c>
    </row>
    <row r="760" spans="1:13" hidden="1">
      <c r="A760" s="54" t="s">
        <v>261</v>
      </c>
      <c r="B760" s="57"/>
      <c r="C760" s="50">
        <v>0</v>
      </c>
      <c r="D760" s="47"/>
      <c r="E760" s="50">
        <v>0</v>
      </c>
      <c r="G760" s="50">
        <f>+C760+E760</f>
        <v>0</v>
      </c>
      <c r="I760" s="50">
        <v>0</v>
      </c>
      <c r="J760" s="47"/>
      <c r="K760" s="50">
        <v>0</v>
      </c>
      <c r="M760" s="50">
        <f>+I760+K760</f>
        <v>0</v>
      </c>
    </row>
    <row r="761" spans="1:13" hidden="1">
      <c r="A761" s="54" t="s">
        <v>266</v>
      </c>
      <c r="B761" s="47"/>
      <c r="C761" s="50">
        <v>0</v>
      </c>
      <c r="D761" s="47"/>
      <c r="E761" s="50">
        <v>0</v>
      </c>
      <c r="G761" s="50">
        <f>+C761+E761</f>
        <v>0</v>
      </c>
      <c r="I761" s="50">
        <v>0</v>
      </c>
      <c r="J761" s="47"/>
      <c r="K761" s="50">
        <v>0</v>
      </c>
      <c r="M761" s="50">
        <f>+I761+K761</f>
        <v>0</v>
      </c>
    </row>
    <row r="762" spans="1:13" hidden="1">
      <c r="A762" s="54" t="s">
        <v>268</v>
      </c>
      <c r="B762" s="47"/>
      <c r="C762" s="50">
        <v>0</v>
      </c>
      <c r="D762" s="47"/>
      <c r="E762" s="50">
        <v>0</v>
      </c>
      <c r="G762" s="50">
        <f>+C762+E762</f>
        <v>0</v>
      </c>
      <c r="I762" s="50">
        <v>0</v>
      </c>
      <c r="J762" s="47"/>
      <c r="K762" s="50">
        <v>0</v>
      </c>
      <c r="M762" s="50">
        <f>+I762+K762</f>
        <v>0</v>
      </c>
    </row>
    <row r="763" spans="1:13" ht="13.5" hidden="1" thickBot="1">
      <c r="A763" s="54"/>
      <c r="B763" s="47"/>
      <c r="C763" s="69">
        <f>SUM(C756:C762)</f>
        <v>0</v>
      </c>
      <c r="D763" s="47"/>
      <c r="E763" s="69">
        <f>SUM(E756:E762)</f>
        <v>0</v>
      </c>
      <c r="G763" s="69">
        <f>SUM(G756:G762)</f>
        <v>0</v>
      </c>
      <c r="I763" s="69">
        <f>SUM(I756:I762)</f>
        <v>0</v>
      </c>
      <c r="J763" s="47"/>
      <c r="K763" s="69">
        <f>SUM(K756:K762)</f>
        <v>0</v>
      </c>
      <c r="M763" s="69">
        <f>SUM(M756:M762)</f>
        <v>0</v>
      </c>
    </row>
    <row r="764" spans="1:13" ht="13.5" hidden="1" thickTop="1">
      <c r="A764" s="54"/>
      <c r="B764" s="47"/>
    </row>
    <row r="766" spans="1:13">
      <c r="A766" s="26" t="s">
        <v>389</v>
      </c>
    </row>
    <row r="768" spans="1:13" ht="21" customHeight="1">
      <c r="C768" s="49" t="str">
        <f>+C246</f>
        <v>31-Dez-14</v>
      </c>
      <c r="D768" s="47"/>
      <c r="E768" s="49" t="str">
        <f>+G246</f>
        <v>31-Dez-13</v>
      </c>
    </row>
    <row r="769" spans="1:5" ht="15" customHeight="1">
      <c r="C769" s="88"/>
      <c r="D769" s="47"/>
      <c r="E769" s="88"/>
    </row>
    <row r="770" spans="1:5">
      <c r="A770" s="54" t="s">
        <v>269</v>
      </c>
      <c r="B770" s="57"/>
      <c r="C770" s="50">
        <v>20319.36</v>
      </c>
      <c r="D770" s="47"/>
      <c r="E770" s="50">
        <v>17415.72</v>
      </c>
    </row>
    <row r="771" spans="1:5" hidden="1">
      <c r="A771" s="54" t="s">
        <v>270</v>
      </c>
      <c r="B771" s="57"/>
      <c r="C771" s="50">
        <v>0</v>
      </c>
      <c r="D771" s="47"/>
      <c r="E771" s="50">
        <v>0</v>
      </c>
    </row>
    <row r="772" spans="1:5" hidden="1">
      <c r="A772" s="54" t="s">
        <v>271</v>
      </c>
      <c r="B772" s="47"/>
      <c r="C772" s="50">
        <v>0</v>
      </c>
      <c r="D772" s="47"/>
      <c r="E772" s="50">
        <v>0</v>
      </c>
    </row>
    <row r="773" spans="1:5" hidden="1">
      <c r="A773" s="54" t="s">
        <v>272</v>
      </c>
      <c r="B773" s="47"/>
      <c r="C773" s="50">
        <v>0</v>
      </c>
      <c r="D773" s="47"/>
      <c r="E773" s="50">
        <v>0</v>
      </c>
    </row>
    <row r="774" spans="1:5" hidden="1">
      <c r="A774" s="54" t="s">
        <v>273</v>
      </c>
      <c r="B774" s="47"/>
      <c r="C774" s="50">
        <v>0</v>
      </c>
      <c r="D774" s="47"/>
      <c r="E774" s="50">
        <v>0</v>
      </c>
    </row>
    <row r="775" spans="1:5" hidden="1">
      <c r="A775" s="54" t="s">
        <v>275</v>
      </c>
      <c r="B775" s="47"/>
      <c r="C775" s="50">
        <v>0</v>
      </c>
      <c r="D775" s="47"/>
      <c r="E775" s="50">
        <v>0</v>
      </c>
    </row>
    <row r="776" spans="1:5" hidden="1">
      <c r="A776" s="54" t="s">
        <v>274</v>
      </c>
      <c r="B776" s="47"/>
      <c r="C776" s="50">
        <v>0</v>
      </c>
      <c r="D776" s="47"/>
      <c r="E776" s="50">
        <v>0</v>
      </c>
    </row>
    <row r="777" spans="1:5" hidden="1">
      <c r="A777" s="54" t="s">
        <v>276</v>
      </c>
      <c r="B777" s="47"/>
      <c r="C777" s="50">
        <v>0</v>
      </c>
      <c r="D777" s="47"/>
      <c r="E777" s="50">
        <v>0</v>
      </c>
    </row>
    <row r="778" spans="1:5" ht="13.5" thickBot="1">
      <c r="A778" s="54"/>
      <c r="B778" s="47"/>
      <c r="C778" s="69">
        <f>SUM(C770:C777)</f>
        <v>20319.36</v>
      </c>
      <c r="D778" s="47"/>
      <c r="E778" s="69">
        <f>SUM(E770:E777)</f>
        <v>17415.72</v>
      </c>
    </row>
    <row r="779" spans="1:5" ht="13.5" thickTop="1">
      <c r="A779" s="54"/>
      <c r="B779" s="47"/>
    </row>
    <row r="780" spans="1:5">
      <c r="A780" s="54"/>
      <c r="B780" s="47"/>
      <c r="C780" s="68"/>
      <c r="D780" s="47"/>
      <c r="E780" s="68"/>
    </row>
    <row r="781" spans="1:5">
      <c r="A781" s="26" t="s">
        <v>390</v>
      </c>
    </row>
    <row r="783" spans="1:5" ht="18.75" customHeight="1">
      <c r="C783" s="49" t="str">
        <f>+C246</f>
        <v>31-Dez-14</v>
      </c>
      <c r="D783" s="47"/>
      <c r="E783" s="49" t="str">
        <f>+G246</f>
        <v>31-Dez-13</v>
      </c>
    </row>
    <row r="784" spans="1:5" ht="15" customHeight="1">
      <c r="C784" s="88"/>
      <c r="D784" s="47"/>
      <c r="E784" s="88"/>
    </row>
    <row r="785" spans="1:13">
      <c r="A785" s="54" t="s">
        <v>277</v>
      </c>
      <c r="B785" s="57"/>
      <c r="C785" s="50">
        <v>634.78</v>
      </c>
      <c r="D785" s="47"/>
      <c r="E785" s="50">
        <v>591.77</v>
      </c>
    </row>
    <row r="786" spans="1:13" hidden="1">
      <c r="A786" s="54" t="s">
        <v>278</v>
      </c>
      <c r="B786" s="57"/>
      <c r="C786" s="50">
        <v>0</v>
      </c>
      <c r="D786" s="47"/>
      <c r="E786" s="50">
        <v>0</v>
      </c>
    </row>
    <row r="787" spans="1:13" hidden="1">
      <c r="A787" s="54" t="s">
        <v>279</v>
      </c>
      <c r="B787" s="47"/>
      <c r="C787" s="50">
        <v>0</v>
      </c>
      <c r="D787" s="47"/>
      <c r="E787" s="50">
        <v>0</v>
      </c>
    </row>
    <row r="788" spans="1:13" hidden="1">
      <c r="A788" s="54" t="s">
        <v>280</v>
      </c>
      <c r="B788" s="47"/>
      <c r="C788" s="50">
        <v>0</v>
      </c>
      <c r="D788" s="47"/>
      <c r="E788" s="50">
        <v>0</v>
      </c>
    </row>
    <row r="789" spans="1:13" hidden="1">
      <c r="A789" s="54" t="s">
        <v>281</v>
      </c>
      <c r="B789" s="47"/>
      <c r="C789" s="50">
        <v>0</v>
      </c>
      <c r="D789" s="47"/>
      <c r="E789" s="50">
        <v>0</v>
      </c>
    </row>
    <row r="790" spans="1:13" hidden="1">
      <c r="A790" s="54" t="s">
        <v>282</v>
      </c>
      <c r="B790" s="47"/>
      <c r="C790" s="50">
        <v>0</v>
      </c>
      <c r="D790" s="47"/>
      <c r="E790" s="50">
        <v>0</v>
      </c>
    </row>
    <row r="791" spans="1:13" hidden="1">
      <c r="A791" s="54" t="s">
        <v>283</v>
      </c>
      <c r="B791" s="47"/>
      <c r="C791" s="50">
        <v>0</v>
      </c>
      <c r="D791" s="47"/>
      <c r="E791" s="50">
        <v>0</v>
      </c>
    </row>
    <row r="792" spans="1:13">
      <c r="A792" s="54" t="s">
        <v>284</v>
      </c>
      <c r="B792" s="47"/>
      <c r="C792" s="50">
        <v>35.450000000000003</v>
      </c>
      <c r="D792" s="47"/>
      <c r="E792" s="50">
        <v>54.3</v>
      </c>
    </row>
    <row r="793" spans="1:13" ht="13.5" thickBot="1">
      <c r="A793" s="54"/>
      <c r="B793" s="47"/>
      <c r="C793" s="69">
        <f>SUM(C785:C792)</f>
        <v>670.23</v>
      </c>
      <c r="D793" s="47"/>
      <c r="E793" s="69">
        <f>SUM(E785:E792)</f>
        <v>646.06999999999994</v>
      </c>
    </row>
    <row r="794" spans="1:13" ht="13.5" thickTop="1">
      <c r="A794" s="54"/>
      <c r="B794" s="47"/>
    </row>
    <row r="795" spans="1:13" hidden="1"/>
    <row r="796" spans="1:13" hidden="1">
      <c r="A796" s="26" t="s">
        <v>391</v>
      </c>
    </row>
    <row r="797" spans="1:13" hidden="1">
      <c r="A797" s="26"/>
    </row>
    <row r="798" spans="1:13" ht="18.75" hidden="1" customHeight="1">
      <c r="A798" s="26"/>
      <c r="C798" s="228" t="str">
        <f>+C246</f>
        <v>31-Dez-14</v>
      </c>
      <c r="D798" s="228"/>
      <c r="E798" s="228"/>
      <c r="F798" s="228"/>
      <c r="G798" s="228"/>
      <c r="I798" s="228" t="str">
        <f>+G246</f>
        <v>31-Dez-13</v>
      </c>
      <c r="J798" s="228"/>
      <c r="K798" s="228"/>
      <c r="L798" s="228"/>
      <c r="M798" s="228"/>
    </row>
    <row r="799" spans="1:13" ht="20.25" hidden="1" customHeight="1">
      <c r="C799" s="53" t="s">
        <v>297</v>
      </c>
      <c r="D799" s="57"/>
      <c r="E799" s="53" t="s">
        <v>294</v>
      </c>
      <c r="F799" s="58"/>
      <c r="G799" s="53" t="s">
        <v>81</v>
      </c>
      <c r="I799" s="53" t="s">
        <v>297</v>
      </c>
      <c r="J799" s="57"/>
      <c r="K799" s="53" t="s">
        <v>294</v>
      </c>
      <c r="L799" s="58"/>
      <c r="M799" s="53" t="s">
        <v>81</v>
      </c>
    </row>
    <row r="800" spans="1:13" ht="15" hidden="1" customHeight="1">
      <c r="C800" s="46"/>
      <c r="D800" s="57"/>
      <c r="E800" s="46"/>
      <c r="F800" s="58"/>
      <c r="G800" s="46"/>
      <c r="I800" s="46"/>
      <c r="J800" s="57"/>
      <c r="K800" s="46"/>
      <c r="L800" s="58"/>
      <c r="M800" s="46"/>
    </row>
    <row r="801" spans="1:13" hidden="1">
      <c r="A801" s="54" t="s">
        <v>131</v>
      </c>
      <c r="B801" s="57"/>
      <c r="C801" s="50">
        <v>0</v>
      </c>
      <c r="D801" s="47"/>
      <c r="E801" s="50">
        <v>0</v>
      </c>
      <c r="G801" s="50">
        <f>+C801+E801</f>
        <v>0</v>
      </c>
      <c r="I801" s="50">
        <v>0</v>
      </c>
      <c r="K801" s="50">
        <v>0</v>
      </c>
      <c r="M801" s="50">
        <f>+I801+K801</f>
        <v>0</v>
      </c>
    </row>
    <row r="802" spans="1:13" hidden="1">
      <c r="A802" s="54" t="s">
        <v>285</v>
      </c>
      <c r="B802" s="57"/>
      <c r="C802" s="50">
        <v>0</v>
      </c>
      <c r="D802" s="47"/>
      <c r="E802" s="50">
        <v>0</v>
      </c>
      <c r="G802" s="50">
        <f>+C802+E802</f>
        <v>0</v>
      </c>
      <c r="I802" s="50">
        <v>0</v>
      </c>
      <c r="K802" s="50">
        <v>0</v>
      </c>
      <c r="M802" s="50">
        <f>+I802+K802</f>
        <v>0</v>
      </c>
    </row>
    <row r="803" spans="1:13" hidden="1">
      <c r="A803" s="54" t="s">
        <v>286</v>
      </c>
      <c r="B803" s="47"/>
      <c r="C803" s="50">
        <v>0</v>
      </c>
      <c r="D803" s="47"/>
      <c r="E803" s="50">
        <v>0</v>
      </c>
      <c r="G803" s="50">
        <f>+C803+E803</f>
        <v>0</v>
      </c>
      <c r="I803" s="50">
        <v>0</v>
      </c>
      <c r="K803" s="50">
        <v>0</v>
      </c>
      <c r="M803" s="50">
        <f>+I803+K803</f>
        <v>0</v>
      </c>
    </row>
    <row r="804" spans="1:13" ht="13.5" hidden="1" thickBot="1">
      <c r="A804" s="54"/>
      <c r="B804" s="47"/>
      <c r="C804" s="69">
        <f>SUM(C801:C803)</f>
        <v>0</v>
      </c>
      <c r="D804" s="47"/>
      <c r="E804" s="69">
        <f>SUM(E801:E803)</f>
        <v>0</v>
      </c>
      <c r="G804" s="69">
        <f>SUM(G801:G803)</f>
        <v>0</v>
      </c>
      <c r="I804" s="69">
        <f>SUM(I801:I803)</f>
        <v>0</v>
      </c>
      <c r="K804" s="69">
        <f>SUM(K801:K803)</f>
        <v>0</v>
      </c>
      <c r="M804" s="69">
        <f>SUM(M801:M803)</f>
        <v>0</v>
      </c>
    </row>
    <row r="805" spans="1:13" ht="13.5" hidden="1" thickTop="1">
      <c r="A805" s="54"/>
      <c r="B805" s="47"/>
    </row>
    <row r="806" spans="1:13" hidden="1"/>
    <row r="807" spans="1:13" hidden="1">
      <c r="A807" s="26" t="s">
        <v>392</v>
      </c>
    </row>
    <row r="808" spans="1:13" hidden="1">
      <c r="A808" s="26"/>
    </row>
    <row r="809" spans="1:13" ht="17.25" hidden="1" customHeight="1">
      <c r="A809" s="26"/>
      <c r="C809" s="228" t="str">
        <f>+C246</f>
        <v>31-Dez-14</v>
      </c>
      <c r="D809" s="228"/>
      <c r="E809" s="228"/>
      <c r="F809" s="228"/>
      <c r="G809" s="228"/>
      <c r="I809" s="228" t="str">
        <f>+G246</f>
        <v>31-Dez-13</v>
      </c>
      <c r="J809" s="228"/>
      <c r="K809" s="228"/>
      <c r="L809" s="228"/>
      <c r="M809" s="228"/>
    </row>
    <row r="810" spans="1:13" ht="21.75" hidden="1" customHeight="1">
      <c r="C810" s="53" t="s">
        <v>242</v>
      </c>
      <c r="D810" s="57"/>
      <c r="E810" s="53" t="s">
        <v>294</v>
      </c>
      <c r="F810" s="58"/>
      <c r="G810" s="53" t="s">
        <v>81</v>
      </c>
      <c r="I810" s="53" t="s">
        <v>242</v>
      </c>
      <c r="J810" s="57"/>
      <c r="K810" s="53" t="s">
        <v>294</v>
      </c>
      <c r="L810" s="58"/>
      <c r="M810" s="53" t="s">
        <v>81</v>
      </c>
    </row>
    <row r="811" spans="1:13" ht="15" hidden="1" customHeight="1">
      <c r="C811" s="46"/>
      <c r="D811" s="57"/>
      <c r="E811" s="46"/>
      <c r="F811" s="58"/>
      <c r="G811" s="46"/>
      <c r="I811" s="46"/>
      <c r="J811" s="57"/>
      <c r="K811" s="46"/>
      <c r="L811" s="58"/>
      <c r="M811" s="46"/>
    </row>
    <row r="812" spans="1:13" ht="15" hidden="1" customHeight="1">
      <c r="A812" s="54" t="s">
        <v>262</v>
      </c>
      <c r="B812" s="47"/>
      <c r="C812" s="50">
        <v>0</v>
      </c>
      <c r="D812" s="47"/>
      <c r="E812" s="50">
        <v>0</v>
      </c>
      <c r="G812" s="50">
        <f>+C812+E812</f>
        <v>0</v>
      </c>
      <c r="I812" s="50">
        <v>0</v>
      </c>
      <c r="K812" s="50">
        <v>0</v>
      </c>
      <c r="M812" s="50">
        <f>+I812+K812</f>
        <v>0</v>
      </c>
    </row>
    <row r="813" spans="1:13" hidden="1">
      <c r="A813" s="54" t="s">
        <v>263</v>
      </c>
      <c r="B813" s="47"/>
      <c r="C813" s="50">
        <v>0</v>
      </c>
      <c r="D813" s="47"/>
      <c r="E813" s="50">
        <v>0</v>
      </c>
      <c r="G813" s="50">
        <f>+C813+E813</f>
        <v>0</v>
      </c>
      <c r="I813" s="50">
        <v>0</v>
      </c>
      <c r="K813" s="50">
        <v>0</v>
      </c>
      <c r="M813" s="50">
        <f>+I813+K813</f>
        <v>0</v>
      </c>
    </row>
    <row r="814" spans="1:13" ht="13.5" hidden="1" thickBot="1">
      <c r="A814" s="54"/>
      <c r="B814" s="47"/>
      <c r="C814" s="69">
        <f>SUM(C812:C813)</f>
        <v>0</v>
      </c>
      <c r="D814" s="47"/>
      <c r="E814" s="69">
        <f>SUM(E812:E813)</f>
        <v>0</v>
      </c>
      <c r="G814" s="69">
        <f>SUM(G812:G813)</f>
        <v>0</v>
      </c>
      <c r="I814" s="69">
        <f>SUM(I812:I813)</f>
        <v>0</v>
      </c>
      <c r="K814" s="69">
        <f>SUM(K812:K813)</f>
        <v>0</v>
      </c>
      <c r="M814" s="69">
        <f>SUM(M812:M813)</f>
        <v>0</v>
      </c>
    </row>
    <row r="815" spans="1:13" ht="13.5" hidden="1" thickTop="1">
      <c r="A815" s="54"/>
      <c r="B815" s="47"/>
    </row>
    <row r="816" spans="1:13" hidden="1"/>
    <row r="817" spans="1:5">
      <c r="A817" s="26" t="s">
        <v>393</v>
      </c>
    </row>
    <row r="818" spans="1:5">
      <c r="A818" s="26"/>
    </row>
    <row r="819" spans="1:5" ht="18.75" customHeight="1">
      <c r="C819" s="49" t="str">
        <f>+C246</f>
        <v>31-Dez-14</v>
      </c>
      <c r="D819" s="47"/>
      <c r="E819" s="49" t="str">
        <f>+G246</f>
        <v>31-Dez-13</v>
      </c>
    </row>
    <row r="820" spans="1:5">
      <c r="A820" s="26" t="s">
        <v>67</v>
      </c>
      <c r="C820" s="88"/>
      <c r="D820" s="47"/>
      <c r="E820" s="88"/>
    </row>
    <row r="821" spans="1:5">
      <c r="A821" s="54" t="s">
        <v>291</v>
      </c>
      <c r="B821" s="57"/>
      <c r="C821" s="50">
        <v>2331.94</v>
      </c>
      <c r="D821" s="47"/>
      <c r="E821" s="50">
        <v>1298.6099999999999</v>
      </c>
    </row>
    <row r="822" spans="1:5" hidden="1">
      <c r="A822" s="54" t="s">
        <v>292</v>
      </c>
      <c r="B822" s="57"/>
      <c r="C822" s="50">
        <v>0</v>
      </c>
      <c r="D822" s="47"/>
      <c r="E822" s="50">
        <v>0</v>
      </c>
    </row>
    <row r="823" spans="1:5" hidden="1">
      <c r="A823" s="54" t="s">
        <v>293</v>
      </c>
      <c r="B823" s="47"/>
      <c r="C823" s="50">
        <v>0</v>
      </c>
      <c r="D823" s="47"/>
      <c r="E823" s="50">
        <v>0</v>
      </c>
    </row>
    <row r="824" spans="1:5">
      <c r="A824" s="54"/>
      <c r="B824" s="47"/>
      <c r="C824" s="85">
        <f>SUM(C821:C823)</f>
        <v>2331.94</v>
      </c>
      <c r="D824" s="47"/>
      <c r="E824" s="85">
        <f>SUM(E821:E823)</f>
        <v>1298.6099999999999</v>
      </c>
    </row>
    <row r="825" spans="1:5">
      <c r="A825" s="26" t="s">
        <v>68</v>
      </c>
      <c r="C825" s="88"/>
      <c r="D825" s="47"/>
      <c r="E825" s="88"/>
    </row>
    <row r="826" spans="1:5">
      <c r="A826" s="54" t="s">
        <v>288</v>
      </c>
      <c r="B826" s="57"/>
      <c r="C826" s="50">
        <v>0</v>
      </c>
      <c r="D826" s="47"/>
      <c r="E826" s="50">
        <v>0</v>
      </c>
    </row>
    <row r="827" spans="1:5" hidden="1">
      <c r="A827" s="54" t="s">
        <v>289</v>
      </c>
      <c r="B827" s="57"/>
      <c r="C827" s="50">
        <v>0</v>
      </c>
      <c r="D827" s="47"/>
      <c r="E827" s="50">
        <v>0</v>
      </c>
    </row>
    <row r="828" spans="1:5" hidden="1">
      <c r="A828" s="54" t="s">
        <v>290</v>
      </c>
      <c r="B828" s="47"/>
      <c r="C828" s="50">
        <v>0</v>
      </c>
      <c r="D828" s="47"/>
      <c r="E828" s="50">
        <v>0</v>
      </c>
    </row>
    <row r="829" spans="1:5">
      <c r="A829" s="54"/>
      <c r="B829" s="47"/>
      <c r="C829" s="85">
        <f>SUM(C826:C828)</f>
        <v>0</v>
      </c>
      <c r="D829" s="47"/>
      <c r="E829" s="85">
        <f>SUM(E826:E828)</f>
        <v>0</v>
      </c>
    </row>
    <row r="830" spans="1:5" ht="13.5" thickBot="1">
      <c r="A830" s="26" t="s">
        <v>287</v>
      </c>
      <c r="C830" s="69">
        <f>+C824+C829</f>
        <v>2331.94</v>
      </c>
      <c r="D830" s="15"/>
      <c r="E830" s="69">
        <f>+E824+E829</f>
        <v>1298.6099999999999</v>
      </c>
    </row>
    <row r="831" spans="1:5" ht="13.5" thickTop="1"/>
    <row r="833" spans="1:5" hidden="1"/>
    <row r="834" spans="1:5" hidden="1"/>
    <row r="835" spans="1:5" hidden="1">
      <c r="A835" s="26" t="s">
        <v>394</v>
      </c>
    </row>
    <row r="836" spans="1:5" hidden="1"/>
    <row r="837" spans="1:5" ht="19.5" hidden="1" customHeight="1">
      <c r="A837" s="53" t="s">
        <v>158</v>
      </c>
      <c r="B837" s="47"/>
      <c r="C837" s="49" t="str">
        <f>+C246</f>
        <v>31-Dez-14</v>
      </c>
      <c r="D837" s="47"/>
      <c r="E837" s="49" t="str">
        <f>+G246</f>
        <v>31-Dez-13</v>
      </c>
    </row>
    <row r="838" spans="1:5" hidden="1">
      <c r="A838" s="75"/>
      <c r="B838" s="47"/>
      <c r="C838" s="47"/>
      <c r="D838" s="47"/>
      <c r="E838" s="58"/>
    </row>
    <row r="839" spans="1:5" hidden="1">
      <c r="A839" s="83" t="s">
        <v>410</v>
      </c>
      <c r="B839" s="47"/>
      <c r="C839" s="50">
        <v>0</v>
      </c>
      <c r="D839" s="47"/>
      <c r="E839" s="50">
        <v>0</v>
      </c>
    </row>
    <row r="840" spans="1:5" hidden="1">
      <c r="A840" s="83" t="s">
        <v>234</v>
      </c>
      <c r="B840" s="47"/>
      <c r="C840" s="50">
        <v>0</v>
      </c>
      <c r="D840" s="47"/>
      <c r="E840" s="50">
        <v>0</v>
      </c>
    </row>
    <row r="841" spans="1:5" hidden="1">
      <c r="A841" s="83" t="s">
        <v>411</v>
      </c>
      <c r="B841" s="47"/>
      <c r="C841" s="50">
        <v>0</v>
      </c>
      <c r="D841" s="47"/>
      <c r="E841" s="50">
        <v>0</v>
      </c>
    </row>
    <row r="842" spans="1:5" hidden="1">
      <c r="A842" s="83" t="s">
        <v>412</v>
      </c>
      <c r="B842" s="47"/>
      <c r="C842" s="50">
        <v>0</v>
      </c>
      <c r="D842" s="47"/>
      <c r="E842" s="50">
        <v>0</v>
      </c>
    </row>
    <row r="843" spans="1:5" hidden="1">
      <c r="A843" s="78"/>
      <c r="B843" s="47"/>
      <c r="C843" s="47"/>
      <c r="D843" s="47"/>
      <c r="E843" s="62"/>
    </row>
    <row r="844" spans="1:5" ht="21.75" hidden="1" customHeight="1">
      <c r="A844" s="53" t="s">
        <v>141</v>
      </c>
      <c r="B844" s="47"/>
      <c r="C844" s="49" t="str">
        <f>+C837</f>
        <v>31-Dez-14</v>
      </c>
      <c r="D844" s="47"/>
      <c r="E844" s="49" t="str">
        <f>+E837</f>
        <v>31-Dez-13</v>
      </c>
    </row>
    <row r="845" spans="1:5" hidden="1">
      <c r="A845" s="75"/>
      <c r="B845" s="47"/>
      <c r="C845" s="47"/>
      <c r="D845" s="47"/>
      <c r="E845" s="58"/>
    </row>
    <row r="846" spans="1:5" hidden="1">
      <c r="A846" s="83" t="s">
        <v>142</v>
      </c>
      <c r="B846" s="47"/>
      <c r="C846" s="50">
        <f>41408.99+5719.2</f>
        <v>47128.189999999995</v>
      </c>
      <c r="D846" s="47"/>
      <c r="E846" s="50">
        <v>17822.41</v>
      </c>
    </row>
    <row r="847" spans="1:5" hidden="1">
      <c r="A847" s="83" t="s">
        <v>143</v>
      </c>
      <c r="B847" s="47"/>
      <c r="C847" s="50">
        <v>48000</v>
      </c>
      <c r="D847" s="47"/>
      <c r="E847" s="50">
        <v>1280.8</v>
      </c>
    </row>
    <row r="848" spans="1:5" hidden="1">
      <c r="A848" s="83" t="s">
        <v>144</v>
      </c>
      <c r="B848" s="47"/>
      <c r="C848" s="50">
        <v>0</v>
      </c>
      <c r="D848" s="47"/>
      <c r="E848" s="50">
        <v>0</v>
      </c>
    </row>
    <row r="849" spans="1:7" hidden="1">
      <c r="A849" s="83" t="s">
        <v>145</v>
      </c>
      <c r="B849" s="47"/>
      <c r="C849" s="50">
        <v>0</v>
      </c>
      <c r="D849" s="47"/>
      <c r="E849" s="50">
        <v>0</v>
      </c>
    </row>
    <row r="850" spans="1:7" hidden="1">
      <c r="A850" s="90"/>
      <c r="B850" s="47"/>
      <c r="C850" s="91"/>
      <c r="D850" s="47"/>
      <c r="E850" s="91"/>
    </row>
    <row r="851" spans="1:7" hidden="1">
      <c r="A851" s="78"/>
      <c r="B851" s="47"/>
      <c r="C851" s="47"/>
      <c r="D851" s="47"/>
      <c r="E851" s="62"/>
    </row>
    <row r="852" spans="1:7" hidden="1"/>
    <row r="853" spans="1:7" hidden="1">
      <c r="A853" s="26" t="s">
        <v>327</v>
      </c>
    </row>
    <row r="854" spans="1:7" hidden="1">
      <c r="A854" s="26"/>
    </row>
    <row r="855" spans="1:7" hidden="1">
      <c r="C855" s="232" t="s">
        <v>330</v>
      </c>
      <c r="D855" s="232"/>
      <c r="E855" s="232"/>
      <c r="F855" s="232"/>
      <c r="G855" s="232"/>
    </row>
    <row r="856" spans="1:7" hidden="1">
      <c r="A856" s="53" t="s">
        <v>413</v>
      </c>
      <c r="B856" s="47"/>
      <c r="C856" s="92" t="s">
        <v>328</v>
      </c>
      <c r="D856" s="47"/>
      <c r="E856" s="92" t="s">
        <v>329</v>
      </c>
      <c r="G856" s="49" t="s">
        <v>81</v>
      </c>
    </row>
    <row r="857" spans="1:7" hidden="1">
      <c r="A857" s="75"/>
      <c r="B857" s="47"/>
      <c r="C857" s="47"/>
      <c r="D857" s="47"/>
      <c r="E857" s="58"/>
    </row>
    <row r="858" spans="1:7" hidden="1">
      <c r="A858" s="83" t="s">
        <v>331</v>
      </c>
      <c r="B858" s="47"/>
      <c r="C858" s="50">
        <v>0</v>
      </c>
      <c r="D858" s="47"/>
      <c r="E858" s="50">
        <v>0</v>
      </c>
      <c r="G858" s="50">
        <f>+C858+E858</f>
        <v>0</v>
      </c>
    </row>
    <row r="859" spans="1:7" hidden="1">
      <c r="A859" s="83" t="s">
        <v>332</v>
      </c>
      <c r="B859" s="47"/>
      <c r="C859" s="50">
        <v>0</v>
      </c>
      <c r="D859" s="47"/>
      <c r="E859" s="50">
        <v>0</v>
      </c>
      <c r="G859" s="50">
        <f>+C859+E859</f>
        <v>0</v>
      </c>
    </row>
    <row r="860" spans="1:7" hidden="1">
      <c r="A860" s="83" t="s">
        <v>333</v>
      </c>
      <c r="C860" s="50">
        <v>0</v>
      </c>
      <c r="D860" s="47"/>
      <c r="E860" s="50">
        <v>0</v>
      </c>
      <c r="G860" s="50">
        <f>+C860+E860</f>
        <v>0</v>
      </c>
    </row>
    <row r="861" spans="1:7" hidden="1">
      <c r="A861" s="83" t="s">
        <v>334</v>
      </c>
      <c r="C861" s="50">
        <v>0</v>
      </c>
      <c r="D861" s="47"/>
      <c r="E861" s="50">
        <v>0</v>
      </c>
      <c r="G861" s="50">
        <f>+C861+E861</f>
        <v>0</v>
      </c>
    </row>
    <row r="862" spans="1:7" hidden="1"/>
    <row r="863" spans="1:7" hidden="1"/>
  </sheetData>
  <mergeCells count="60">
    <mergeCell ref="C855:G855"/>
    <mergeCell ref="C684:G684"/>
    <mergeCell ref="C756:G756"/>
    <mergeCell ref="I756:M756"/>
    <mergeCell ref="C809:G809"/>
    <mergeCell ref="I809:M809"/>
    <mergeCell ref="C798:G798"/>
    <mergeCell ref="I798:M798"/>
    <mergeCell ref="I684:M684"/>
    <mergeCell ref="C696:G696"/>
    <mergeCell ref="I696:M696"/>
    <mergeCell ref="C674:G674"/>
    <mergeCell ref="I674:M674"/>
    <mergeCell ref="C742:G742"/>
    <mergeCell ref="I742:M742"/>
    <mergeCell ref="U207:AE207"/>
    <mergeCell ref="U216:AE216"/>
    <mergeCell ref="C122:M122"/>
    <mergeCell ref="C139:M139"/>
    <mergeCell ref="C176:M176"/>
    <mergeCell ref="C168:M168"/>
    <mergeCell ref="C368:E368"/>
    <mergeCell ref="G368:I368"/>
    <mergeCell ref="C416:E416"/>
    <mergeCell ref="G416:I416"/>
    <mergeCell ref="C548:E548"/>
    <mergeCell ref="C40:M40"/>
    <mergeCell ref="C65:M65"/>
    <mergeCell ref="C91:M91"/>
    <mergeCell ref="C100:M100"/>
    <mergeCell ref="G630:I630"/>
    <mergeCell ref="C653:G653"/>
    <mergeCell ref="G465:I465"/>
    <mergeCell ref="C609:E609"/>
    <mergeCell ref="G609:I609"/>
    <mergeCell ref="G620:I620"/>
    <mergeCell ref="C595:G595"/>
    <mergeCell ref="C582:G582"/>
    <mergeCell ref="C630:E630"/>
    <mergeCell ref="I653:M653"/>
    <mergeCell ref="C195:E195"/>
    <mergeCell ref="G195:I195"/>
    <mergeCell ref="C355:E355"/>
    <mergeCell ref="G355:I355"/>
    <mergeCell ref="C296:M296"/>
    <mergeCell ref="E297:G297"/>
    <mergeCell ref="I297:K297"/>
    <mergeCell ref="E277:G277"/>
    <mergeCell ref="I277:K277"/>
    <mergeCell ref="C316:M316"/>
    <mergeCell ref="I317:M317"/>
    <mergeCell ref="C276:M276"/>
    <mergeCell ref="C246:E246"/>
    <mergeCell ref="G246:I246"/>
    <mergeCell ref="C594:G594"/>
    <mergeCell ref="C262:E262"/>
    <mergeCell ref="G262:I262"/>
    <mergeCell ref="G548:I548"/>
    <mergeCell ref="C465:E465"/>
    <mergeCell ref="C317:G317"/>
  </mergeCells>
  <phoneticPr fontId="0" type="noConversion"/>
  <pageMargins left="0.7" right="0.7" top="0.75" bottom="0.75" header="0.3" footer="0.3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6"/>
  <sheetViews>
    <sheetView showGridLines="0" zoomScaleNormal="100" workbookViewId="0">
      <selection activeCell="D7" sqref="D7"/>
    </sheetView>
  </sheetViews>
  <sheetFormatPr defaultRowHeight="15"/>
  <cols>
    <col min="1" max="1" width="4.140625" customWidth="1"/>
    <col min="2" max="2" width="35.42578125" bestFit="1" customWidth="1"/>
    <col min="3" max="3" width="7.140625" bestFit="1" customWidth="1"/>
    <col min="4" max="4" width="19.85546875" customWidth="1"/>
    <col min="5" max="5" width="13.140625" bestFit="1" customWidth="1"/>
    <col min="6" max="6" width="12" bestFit="1" customWidth="1"/>
    <col min="8" max="8" width="13.140625" bestFit="1" customWidth="1"/>
    <col min="9" max="9" width="12" bestFit="1" customWidth="1"/>
  </cols>
  <sheetData>
    <row r="1" spans="1:5">
      <c r="B1" s="45"/>
    </row>
    <row r="2" spans="1:5">
      <c r="B2" s="45"/>
    </row>
    <row r="3" spans="1:5">
      <c r="B3" s="45"/>
    </row>
    <row r="4" spans="1:5">
      <c r="B4" s="108"/>
    </row>
    <row r="5" spans="1:5">
      <c r="A5" s="109"/>
      <c r="B5" s="110"/>
      <c r="C5" s="110"/>
      <c r="D5" s="111"/>
      <c r="E5" s="109"/>
    </row>
    <row r="6" spans="1:5">
      <c r="B6" s="112" t="s">
        <v>449</v>
      </c>
      <c r="C6" s="112"/>
      <c r="D6" s="113"/>
    </row>
    <row r="7" spans="1:5">
      <c r="B7" s="112" t="s">
        <v>450</v>
      </c>
      <c r="C7" s="112"/>
      <c r="D7" s="114">
        <f ca="1">+DR!E34</f>
        <v>139.99999999999727</v>
      </c>
      <c r="E7" s="115"/>
    </row>
    <row r="8" spans="1:5">
      <c r="B8" s="116" t="s">
        <v>451</v>
      </c>
      <c r="C8" s="112"/>
      <c r="D8" s="113">
        <v>0</v>
      </c>
    </row>
    <row r="9" spans="1:5">
      <c r="B9" s="116" t="s">
        <v>452</v>
      </c>
      <c r="C9" s="112"/>
      <c r="D9" s="113">
        <v>0</v>
      </c>
    </row>
    <row r="10" spans="1:5">
      <c r="B10" s="116" t="s">
        <v>453</v>
      </c>
      <c r="C10" s="112"/>
      <c r="D10" s="113">
        <v>0</v>
      </c>
    </row>
    <row r="11" spans="1:5">
      <c r="B11" s="116" t="s">
        <v>454</v>
      </c>
      <c r="C11" s="112"/>
      <c r="D11" s="113">
        <v>0</v>
      </c>
    </row>
    <row r="12" spans="1:5">
      <c r="B12" s="116" t="s">
        <v>455</v>
      </c>
      <c r="C12" s="112"/>
      <c r="D12" s="113">
        <v>0</v>
      </c>
    </row>
    <row r="13" spans="1:5">
      <c r="B13" s="116" t="s">
        <v>539</v>
      </c>
      <c r="C13" s="112"/>
      <c r="D13" s="113">
        <v>0</v>
      </c>
    </row>
    <row r="14" spans="1:5">
      <c r="B14" s="116"/>
      <c r="C14" s="112"/>
      <c r="D14" s="113"/>
    </row>
    <row r="15" spans="1:5">
      <c r="B15" s="116"/>
      <c r="C15" s="112"/>
      <c r="D15" s="113"/>
    </row>
    <row r="16" spans="1:5">
      <c r="B16" s="116"/>
      <c r="C16" s="112"/>
      <c r="D16" s="113"/>
    </row>
    <row r="17" spans="1:7">
      <c r="B17" s="116"/>
      <c r="C17" s="112"/>
      <c r="D17" s="113"/>
    </row>
    <row r="18" spans="1:7">
      <c r="B18" s="116"/>
      <c r="C18" s="112"/>
      <c r="D18" s="113"/>
    </row>
    <row r="19" spans="1:7">
      <c r="B19" s="117" t="s">
        <v>456</v>
      </c>
      <c r="C19" s="112"/>
      <c r="D19" s="114">
        <f>SUM(D7:D18)</f>
        <v>139.99999999999727</v>
      </c>
    </row>
    <row r="20" spans="1:7">
      <c r="A20" s="109"/>
      <c r="B20" s="110"/>
      <c r="C20" s="110"/>
      <c r="D20" s="111"/>
      <c r="E20" s="109"/>
    </row>
    <row r="21" spans="1:7">
      <c r="B21" s="118" t="s">
        <v>457</v>
      </c>
      <c r="C21" s="112"/>
      <c r="D21" s="113"/>
    </row>
    <row r="22" spans="1:7">
      <c r="B22" s="119" t="str">
        <f>+"Ano de "&amp;+[3]Folha2!$B$22-3</f>
        <v>Ano de 2007</v>
      </c>
      <c r="C22" s="112"/>
      <c r="D22" s="113"/>
    </row>
    <row r="23" spans="1:7">
      <c r="B23" s="119" t="str">
        <f>+"Ano de "&amp;+[3]Folha2!$B$22-2</f>
        <v>Ano de 2008</v>
      </c>
      <c r="C23" s="112"/>
      <c r="D23" s="113"/>
    </row>
    <row r="24" spans="1:7">
      <c r="B24" s="119" t="str">
        <f>+"Ano de "&amp;+[3]Folha2!$B$22-1</f>
        <v>Ano de 2009</v>
      </c>
      <c r="C24" s="112"/>
      <c r="D24" s="113"/>
    </row>
    <row r="25" spans="1:7">
      <c r="B25" s="119" t="str">
        <f>+"Ano de "&amp;+[3]Folha2!$B$22-0</f>
        <v>Ano de 2010</v>
      </c>
      <c r="C25" s="112"/>
      <c r="D25" s="113">
        <v>0</v>
      </c>
    </row>
    <row r="26" spans="1:7">
      <c r="C26" s="112"/>
      <c r="D26" s="113"/>
    </row>
    <row r="27" spans="1:7">
      <c r="B27" s="117" t="s">
        <v>458</v>
      </c>
      <c r="C27" s="112"/>
      <c r="D27" s="114">
        <f>SUM(D19:D25)</f>
        <v>139.99999999999727</v>
      </c>
    </row>
    <row r="28" spans="1:7">
      <c r="A28" s="109"/>
      <c r="B28" s="110"/>
      <c r="C28" s="110"/>
      <c r="D28" s="111"/>
      <c r="E28" s="109"/>
    </row>
    <row r="29" spans="1:7">
      <c r="B29" s="120" t="s">
        <v>546</v>
      </c>
      <c r="C29" s="121">
        <v>0.17</v>
      </c>
      <c r="D29" s="113">
        <f>IF(D19&gt;0,IF(D27&gt;15000,15000*C29,+D27*C29),0)</f>
        <v>23.799999999999539</v>
      </c>
    </row>
    <row r="30" spans="1:7">
      <c r="B30" s="120" t="s">
        <v>548</v>
      </c>
      <c r="C30" s="121">
        <v>0.23</v>
      </c>
      <c r="D30" s="113">
        <f>IF(D27&lt;15000,0,+(+D27-15000)*C30)</f>
        <v>0</v>
      </c>
    </row>
    <row r="31" spans="1:7">
      <c r="B31" s="112" t="s">
        <v>459</v>
      </c>
      <c r="C31" s="121">
        <v>0</v>
      </c>
      <c r="D31" s="113">
        <f>IF(D19&gt;0,+D19*C31,0)*0</f>
        <v>0</v>
      </c>
    </row>
    <row r="32" spans="1:7">
      <c r="B32" s="112" t="s">
        <v>460</v>
      </c>
      <c r="C32" s="112"/>
      <c r="D32" s="113">
        <f ca="1">+'Cálculo TA'!G64</f>
        <v>0</v>
      </c>
      <c r="G32" s="122"/>
    </row>
    <row r="33" spans="1:5">
      <c r="B33" s="112"/>
      <c r="C33" s="112"/>
      <c r="D33" s="114">
        <f>SUM(D29:D32)</f>
        <v>23.799999999999539</v>
      </c>
    </row>
    <row r="34" spans="1:5">
      <c r="A34" s="109"/>
      <c r="B34" s="110"/>
      <c r="C34" s="110"/>
      <c r="D34" s="111"/>
      <c r="E34" s="109"/>
    </row>
    <row r="35" spans="1:5">
      <c r="B35" s="117" t="s">
        <v>461</v>
      </c>
      <c r="C35" s="112"/>
      <c r="D35" s="113"/>
    </row>
    <row r="36" spans="1:5">
      <c r="B36" s="123" t="s">
        <v>462</v>
      </c>
      <c r="C36" s="118"/>
      <c r="D36" s="124">
        <v>0</v>
      </c>
    </row>
    <row r="37" spans="1:5">
      <c r="B37" s="123" t="s">
        <v>463</v>
      </c>
      <c r="C37" s="118"/>
      <c r="D37" s="124">
        <v>820.49</v>
      </c>
    </row>
    <row r="38" spans="1:5">
      <c r="B38" s="125" t="s">
        <v>540</v>
      </c>
      <c r="C38" s="112"/>
      <c r="D38" s="113">
        <v>0</v>
      </c>
    </row>
    <row r="39" spans="1:5">
      <c r="B39" s="125" t="s">
        <v>541</v>
      </c>
      <c r="C39" s="112"/>
      <c r="D39" s="113">
        <v>0</v>
      </c>
    </row>
    <row r="40" spans="1:5">
      <c r="B40" s="125" t="s">
        <v>542</v>
      </c>
      <c r="C40" s="112"/>
      <c r="D40" s="113">
        <v>239.62</v>
      </c>
    </row>
    <row r="41" spans="1:5">
      <c r="B41" s="125" t="s">
        <v>543</v>
      </c>
      <c r="C41" s="112"/>
      <c r="D41" s="113">
        <v>1000</v>
      </c>
    </row>
    <row r="42" spans="1:5">
      <c r="B42" s="125" t="s">
        <v>547</v>
      </c>
      <c r="C42" s="112"/>
      <c r="D42" s="113">
        <v>1000</v>
      </c>
    </row>
    <row r="43" spans="1:5">
      <c r="B43" s="123" t="s">
        <v>464</v>
      </c>
      <c r="C43" s="112"/>
      <c r="D43" s="126">
        <f>SUM(D38:D42)</f>
        <v>2239.62</v>
      </c>
    </row>
    <row r="44" spans="1:5">
      <c r="B44" s="112"/>
      <c r="C44" s="112"/>
      <c r="D44" s="113"/>
    </row>
    <row r="45" spans="1:5">
      <c r="B45" s="127" t="s">
        <v>465</v>
      </c>
      <c r="C45" s="127"/>
      <c r="D45" s="114">
        <f>IF(D43&gt;(+D29+D30),+D31+D32-D36-D37,+D33-D43-D36-D37)</f>
        <v>-820.49</v>
      </c>
    </row>
    <row r="46" spans="1:5">
      <c r="A46" s="109"/>
      <c r="B46" s="110"/>
      <c r="C46" s="110"/>
      <c r="D46" s="111"/>
      <c r="E46" s="109"/>
    </row>
  </sheetData>
  <phoneticPr fontId="0" type="noConversion"/>
  <printOptions horizontalCentered="1"/>
  <pageMargins left="1.1023622047244095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78"/>
  <sheetViews>
    <sheetView showGridLines="0" topLeftCell="A3" zoomScaleNormal="100" zoomScaleSheetLayoutView="100" workbookViewId="0">
      <selection activeCell="J12" sqref="J12"/>
    </sheetView>
  </sheetViews>
  <sheetFormatPr defaultRowHeight="12"/>
  <cols>
    <col min="1" max="2" width="2.7109375" style="128" customWidth="1"/>
    <col min="3" max="3" width="45.7109375" style="128" customWidth="1"/>
    <col min="4" max="5" width="8.28515625" style="128" customWidth="1"/>
    <col min="6" max="7" width="12.7109375" style="128" customWidth="1"/>
    <col min="8" max="8" width="10" style="131" customWidth="1"/>
    <col min="9" max="16384" width="9.140625" style="128"/>
  </cols>
  <sheetData>
    <row r="1" spans="1:256" ht="36" hidden="1" customHeight="1">
      <c r="A1" s="242" t="s">
        <v>466</v>
      </c>
      <c r="B1" s="242"/>
      <c r="C1" s="242"/>
      <c r="D1" s="242"/>
      <c r="E1" s="242"/>
      <c r="F1" s="242"/>
      <c r="G1" s="242"/>
      <c r="H1" s="242"/>
    </row>
    <row r="2" spans="1:256" ht="12" hidden="1" customHeight="1">
      <c r="A2" s="242"/>
      <c r="B2" s="242"/>
      <c r="C2" s="242"/>
      <c r="D2" s="242"/>
      <c r="E2" s="242"/>
      <c r="F2" s="242"/>
      <c r="G2" s="242"/>
      <c r="H2" s="242"/>
    </row>
    <row r="4" spans="1:256">
      <c r="C4" s="129" t="s">
        <v>467</v>
      </c>
      <c r="D4" s="130" t="s">
        <v>544</v>
      </c>
    </row>
    <row r="6" spans="1:256" ht="36.75" customHeight="1">
      <c r="A6" s="243" t="s">
        <v>468</v>
      </c>
      <c r="B6" s="243"/>
      <c r="C6" s="243"/>
      <c r="D6" s="132" t="s">
        <v>469</v>
      </c>
      <c r="E6" s="133" t="s">
        <v>470</v>
      </c>
      <c r="F6" s="134" t="s">
        <v>471</v>
      </c>
      <c r="G6" s="134" t="s">
        <v>472</v>
      </c>
      <c r="H6" s="135" t="s">
        <v>473</v>
      </c>
    </row>
    <row r="7" spans="1:256" ht="12" customHeight="1">
      <c r="D7" s="136"/>
      <c r="E7" s="136"/>
      <c r="F7" s="136"/>
      <c r="G7" s="136"/>
      <c r="H7" s="137"/>
    </row>
    <row r="8" spans="1:256">
      <c r="A8" s="138" t="s">
        <v>474</v>
      </c>
      <c r="B8" s="244" t="s">
        <v>475</v>
      </c>
      <c r="C8" s="244"/>
      <c r="D8" s="139"/>
      <c r="E8" s="139"/>
      <c r="F8" s="140"/>
      <c r="G8" s="141"/>
      <c r="H8" s="142"/>
    </row>
    <row r="9" spans="1:256" ht="5.0999999999999996" customHeight="1">
      <c r="A9" s="143"/>
      <c r="B9" s="144"/>
      <c r="C9" s="145"/>
      <c r="D9" s="146"/>
      <c r="E9" s="146"/>
      <c r="F9" s="147"/>
      <c r="G9" s="148"/>
      <c r="H9" s="149"/>
    </row>
    <row r="10" spans="1:256" ht="36">
      <c r="A10" s="150"/>
      <c r="B10" s="151" t="s">
        <v>476</v>
      </c>
      <c r="C10" s="152" t="s">
        <v>477</v>
      </c>
      <c r="D10" s="153">
        <v>0.5</v>
      </c>
      <c r="E10" s="153">
        <f>+D10+10%</f>
        <v>0.6</v>
      </c>
      <c r="F10" s="154">
        <v>0</v>
      </c>
      <c r="G10" s="155">
        <f>+IF($D$4="sim",F10*E10,F10*D10)</f>
        <v>0</v>
      </c>
      <c r="H10" s="156" t="s">
        <v>478</v>
      </c>
    </row>
    <row r="11" spans="1:256" ht="36">
      <c r="A11" s="157"/>
      <c r="B11" s="158" t="s">
        <v>479</v>
      </c>
      <c r="C11" s="159" t="s">
        <v>480</v>
      </c>
      <c r="D11" s="160">
        <v>0.7</v>
      </c>
      <c r="E11" s="160">
        <f>+D11+10%</f>
        <v>0.79999999999999993</v>
      </c>
      <c r="F11" s="161">
        <v>0</v>
      </c>
      <c r="G11" s="162">
        <f>+IF($D$4="sim",F11*E11,F11*D11)</f>
        <v>0</v>
      </c>
      <c r="H11" s="163" t="s">
        <v>481</v>
      </c>
    </row>
    <row r="12" spans="1:256">
      <c r="A12" s="164"/>
      <c r="B12" s="164"/>
      <c r="C12" s="165"/>
      <c r="D12" s="166"/>
      <c r="E12" s="166"/>
      <c r="F12" s="167"/>
      <c r="G12" s="168"/>
      <c r="H12" s="169"/>
    </row>
    <row r="13" spans="1:256" ht="12" customHeight="1">
      <c r="A13" s="170" t="s">
        <v>482</v>
      </c>
      <c r="B13" s="244" t="s">
        <v>483</v>
      </c>
      <c r="C13" s="244"/>
      <c r="D13" s="139"/>
      <c r="E13" s="139"/>
      <c r="F13" s="140"/>
      <c r="G13" s="141"/>
      <c r="H13" s="171"/>
    </row>
    <row r="14" spans="1:256" ht="5.0999999999999996" customHeight="1">
      <c r="A14" s="172"/>
      <c r="B14" s="173"/>
      <c r="C14" s="174"/>
      <c r="D14" s="175"/>
      <c r="E14" s="175"/>
      <c r="F14" s="176"/>
      <c r="G14" s="177"/>
      <c r="H14" s="178"/>
    </row>
    <row r="15" spans="1:256" ht="12" customHeight="1">
      <c r="A15" s="172"/>
      <c r="B15" s="179" t="s">
        <v>476</v>
      </c>
      <c r="C15" s="180" t="s">
        <v>484</v>
      </c>
      <c r="D15" s="175"/>
      <c r="E15" s="175"/>
      <c r="F15" s="176"/>
      <c r="G15" s="177"/>
      <c r="H15" s="178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  <c r="BA15" s="136"/>
      <c r="BB15" s="136"/>
      <c r="BC15" s="136"/>
      <c r="BD15" s="136"/>
      <c r="BE15" s="136"/>
      <c r="BF15" s="136"/>
      <c r="BG15" s="136"/>
      <c r="BH15" s="136"/>
      <c r="BI15" s="136"/>
      <c r="BJ15" s="136"/>
      <c r="BK15" s="136"/>
      <c r="BL15" s="136"/>
      <c r="BM15" s="136"/>
      <c r="BN15" s="136"/>
      <c r="BO15" s="136"/>
      <c r="BP15" s="136"/>
      <c r="BQ15" s="136"/>
      <c r="BR15" s="136"/>
      <c r="BS15" s="136"/>
      <c r="BT15" s="136"/>
      <c r="BU15" s="136"/>
      <c r="BV15" s="136"/>
      <c r="BW15" s="136"/>
      <c r="BX15" s="136"/>
      <c r="BY15" s="136"/>
      <c r="BZ15" s="136"/>
      <c r="CA15" s="136"/>
      <c r="CB15" s="136"/>
      <c r="CC15" s="136"/>
      <c r="CD15" s="136"/>
      <c r="CE15" s="136"/>
      <c r="CF15" s="136"/>
      <c r="CG15" s="136"/>
      <c r="CH15" s="136"/>
      <c r="CI15" s="136"/>
      <c r="CJ15" s="136"/>
      <c r="CK15" s="136"/>
      <c r="CL15" s="136"/>
      <c r="CM15" s="136"/>
      <c r="CN15" s="136"/>
      <c r="CO15" s="136"/>
      <c r="CP15" s="136"/>
      <c r="CQ15" s="136"/>
      <c r="CR15" s="136"/>
      <c r="CS15" s="136"/>
      <c r="CT15" s="136"/>
      <c r="CU15" s="136"/>
      <c r="CV15" s="136"/>
      <c r="CW15" s="136"/>
      <c r="CX15" s="136"/>
      <c r="CY15" s="136"/>
      <c r="CZ15" s="136"/>
      <c r="DA15" s="136"/>
      <c r="DB15" s="136"/>
      <c r="DC15" s="136"/>
      <c r="DD15" s="136"/>
      <c r="DE15" s="136"/>
      <c r="DF15" s="136"/>
      <c r="DG15" s="136"/>
      <c r="DH15" s="136"/>
      <c r="DI15" s="136"/>
      <c r="DJ15" s="136"/>
      <c r="DK15" s="136"/>
      <c r="DL15" s="136"/>
      <c r="DM15" s="136"/>
      <c r="DN15" s="136"/>
      <c r="DO15" s="136"/>
      <c r="DP15" s="136"/>
      <c r="DQ15" s="136"/>
      <c r="DR15" s="136"/>
      <c r="DS15" s="136"/>
      <c r="DT15" s="136"/>
      <c r="DU15" s="136"/>
      <c r="DV15" s="136"/>
      <c r="DW15" s="136"/>
      <c r="DX15" s="136"/>
      <c r="DY15" s="136"/>
      <c r="DZ15" s="136"/>
      <c r="EA15" s="136"/>
      <c r="EB15" s="136"/>
      <c r="EC15" s="136"/>
      <c r="ED15" s="136"/>
      <c r="EE15" s="136"/>
      <c r="EF15" s="136"/>
      <c r="EG15" s="136"/>
      <c r="EH15" s="136"/>
      <c r="EI15" s="136"/>
      <c r="EJ15" s="136"/>
      <c r="EK15" s="136"/>
      <c r="EL15" s="136"/>
      <c r="EM15" s="136"/>
      <c r="EN15" s="136"/>
      <c r="EO15" s="136"/>
      <c r="EP15" s="136"/>
      <c r="EQ15" s="136"/>
      <c r="ER15" s="136"/>
      <c r="ES15" s="136"/>
      <c r="ET15" s="136"/>
      <c r="EU15" s="136"/>
      <c r="EV15" s="136"/>
      <c r="EW15" s="136"/>
      <c r="EX15" s="136"/>
      <c r="EY15" s="136"/>
      <c r="EZ15" s="136"/>
      <c r="FA15" s="136"/>
      <c r="FB15" s="136"/>
      <c r="FC15" s="136"/>
      <c r="FD15" s="136"/>
      <c r="FE15" s="136"/>
      <c r="FF15" s="136"/>
      <c r="FG15" s="136"/>
      <c r="FH15" s="136"/>
      <c r="FI15" s="136"/>
      <c r="FJ15" s="136"/>
      <c r="FK15" s="136"/>
      <c r="FL15" s="136"/>
      <c r="FM15" s="136"/>
      <c r="FN15" s="136"/>
      <c r="FO15" s="136"/>
      <c r="FP15" s="136"/>
      <c r="FQ15" s="136"/>
      <c r="FR15" s="136"/>
      <c r="FS15" s="136"/>
      <c r="FT15" s="136"/>
      <c r="FU15" s="136"/>
      <c r="FV15" s="136"/>
      <c r="FW15" s="136"/>
      <c r="FX15" s="136"/>
      <c r="FY15" s="136"/>
      <c r="FZ15" s="136"/>
      <c r="GA15" s="136"/>
      <c r="GB15" s="136"/>
      <c r="GC15" s="136"/>
      <c r="GD15" s="136"/>
      <c r="GE15" s="136"/>
      <c r="GF15" s="136"/>
      <c r="GG15" s="136"/>
      <c r="GH15" s="136"/>
      <c r="GI15" s="136"/>
      <c r="GJ15" s="136"/>
      <c r="GK15" s="136"/>
      <c r="GL15" s="136"/>
      <c r="GM15" s="136"/>
      <c r="GN15" s="136"/>
      <c r="GO15" s="136"/>
      <c r="GP15" s="136"/>
      <c r="GQ15" s="136"/>
      <c r="GR15" s="136"/>
      <c r="GS15" s="136"/>
      <c r="GT15" s="136"/>
      <c r="GU15" s="136"/>
      <c r="GV15" s="136"/>
      <c r="GW15" s="136"/>
      <c r="GX15" s="136"/>
      <c r="GY15" s="136"/>
      <c r="GZ15" s="136"/>
      <c r="HA15" s="136"/>
      <c r="HB15" s="136"/>
      <c r="HC15" s="136"/>
      <c r="HD15" s="136"/>
      <c r="HE15" s="136"/>
      <c r="HF15" s="136"/>
      <c r="HG15" s="136"/>
      <c r="HH15" s="136"/>
      <c r="HI15" s="136"/>
      <c r="HJ15" s="136"/>
      <c r="HK15" s="136"/>
      <c r="HL15" s="136"/>
      <c r="HM15" s="136"/>
      <c r="HN15" s="136"/>
      <c r="HO15" s="136"/>
      <c r="HP15" s="136"/>
      <c r="HQ15" s="136"/>
      <c r="HR15" s="136"/>
      <c r="HS15" s="136"/>
      <c r="HT15" s="136"/>
      <c r="HU15" s="136"/>
      <c r="HV15" s="136"/>
      <c r="HW15" s="136"/>
      <c r="HX15" s="136"/>
      <c r="HY15" s="136"/>
      <c r="HZ15" s="136"/>
      <c r="IA15" s="136"/>
      <c r="IB15" s="136"/>
      <c r="IC15" s="136"/>
      <c r="ID15" s="136"/>
      <c r="IE15" s="136"/>
      <c r="IF15" s="136"/>
      <c r="IG15" s="136"/>
      <c r="IH15" s="136"/>
      <c r="II15" s="136"/>
      <c r="IJ15" s="136"/>
      <c r="IK15" s="136"/>
      <c r="IL15" s="136"/>
      <c r="IM15" s="136"/>
      <c r="IN15" s="136"/>
      <c r="IO15" s="136"/>
      <c r="IP15" s="136"/>
      <c r="IQ15" s="136"/>
      <c r="IR15" s="136"/>
      <c r="IS15" s="136"/>
      <c r="IT15" s="136"/>
      <c r="IU15" s="136"/>
      <c r="IV15" s="136"/>
    </row>
    <row r="16" spans="1:256" ht="15" customHeight="1">
      <c r="A16" s="143"/>
      <c r="B16" s="144"/>
      <c r="C16" s="238" t="s">
        <v>485</v>
      </c>
      <c r="D16" s="238"/>
      <c r="E16" s="238"/>
      <c r="F16" s="238"/>
      <c r="G16" s="238"/>
      <c r="H16" s="239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  <c r="AZ16" s="136"/>
      <c r="BA16" s="136"/>
      <c r="BB16" s="136"/>
      <c r="BC16" s="136"/>
      <c r="BD16" s="136"/>
      <c r="BE16" s="136"/>
      <c r="BF16" s="136"/>
      <c r="BG16" s="136"/>
      <c r="BH16" s="136"/>
      <c r="BI16" s="136"/>
      <c r="BJ16" s="136"/>
      <c r="BK16" s="136"/>
      <c r="BL16" s="136"/>
      <c r="BM16" s="136"/>
      <c r="BN16" s="136"/>
      <c r="BO16" s="136"/>
      <c r="BP16" s="136"/>
      <c r="BQ16" s="136"/>
      <c r="BR16" s="136"/>
      <c r="BS16" s="136"/>
      <c r="BT16" s="136"/>
      <c r="BU16" s="136"/>
      <c r="BV16" s="136"/>
      <c r="BW16" s="136"/>
      <c r="BX16" s="136"/>
      <c r="BY16" s="136"/>
      <c r="BZ16" s="136"/>
      <c r="CA16" s="136"/>
      <c r="CB16" s="136"/>
      <c r="CC16" s="136"/>
      <c r="CD16" s="136"/>
      <c r="CE16" s="136"/>
      <c r="CF16" s="136"/>
      <c r="CG16" s="136"/>
      <c r="CH16" s="136"/>
      <c r="CI16" s="136"/>
      <c r="CJ16" s="136"/>
      <c r="CK16" s="136"/>
      <c r="CL16" s="136"/>
      <c r="CM16" s="136"/>
      <c r="CN16" s="136"/>
      <c r="CO16" s="136"/>
      <c r="CP16" s="136"/>
      <c r="CQ16" s="136"/>
      <c r="CR16" s="136"/>
      <c r="CS16" s="136"/>
      <c r="CT16" s="136"/>
      <c r="CU16" s="136"/>
      <c r="CV16" s="136"/>
      <c r="CW16" s="136"/>
      <c r="CX16" s="136"/>
      <c r="CY16" s="136"/>
      <c r="CZ16" s="136"/>
      <c r="DA16" s="136"/>
      <c r="DB16" s="136"/>
      <c r="DC16" s="136"/>
      <c r="DD16" s="136"/>
      <c r="DE16" s="136"/>
      <c r="DF16" s="136"/>
      <c r="DG16" s="136"/>
      <c r="DH16" s="136"/>
      <c r="DI16" s="136"/>
      <c r="DJ16" s="136"/>
      <c r="DK16" s="136"/>
      <c r="DL16" s="136"/>
      <c r="DM16" s="136"/>
      <c r="DN16" s="136"/>
      <c r="DO16" s="136"/>
      <c r="DP16" s="136"/>
      <c r="DQ16" s="136"/>
      <c r="DR16" s="136"/>
      <c r="DS16" s="136"/>
      <c r="DT16" s="136"/>
      <c r="DU16" s="136"/>
      <c r="DV16" s="136"/>
      <c r="DW16" s="136"/>
      <c r="DX16" s="136"/>
      <c r="DY16" s="136"/>
      <c r="DZ16" s="136"/>
      <c r="EA16" s="136"/>
      <c r="EB16" s="136"/>
      <c r="EC16" s="136"/>
      <c r="ED16" s="136"/>
      <c r="EE16" s="136"/>
      <c r="EF16" s="136"/>
      <c r="EG16" s="136"/>
      <c r="EH16" s="136"/>
      <c r="EI16" s="136"/>
      <c r="EJ16" s="136"/>
      <c r="EK16" s="136"/>
      <c r="EL16" s="136"/>
      <c r="EM16" s="136"/>
      <c r="EN16" s="136"/>
      <c r="EO16" s="136"/>
      <c r="EP16" s="136"/>
      <c r="EQ16" s="136"/>
      <c r="ER16" s="136"/>
      <c r="ES16" s="136"/>
      <c r="ET16" s="136"/>
      <c r="EU16" s="136"/>
      <c r="EV16" s="136"/>
      <c r="EW16" s="136"/>
      <c r="EX16" s="136"/>
      <c r="EY16" s="136"/>
      <c r="EZ16" s="136"/>
      <c r="FA16" s="136"/>
      <c r="FB16" s="136"/>
      <c r="FC16" s="136"/>
      <c r="FD16" s="136"/>
      <c r="FE16" s="136"/>
      <c r="FF16" s="136"/>
      <c r="FG16" s="136"/>
      <c r="FH16" s="136"/>
      <c r="FI16" s="136"/>
      <c r="FJ16" s="136"/>
      <c r="FK16" s="136"/>
      <c r="FL16" s="136"/>
      <c r="FM16" s="136"/>
      <c r="FN16" s="136"/>
      <c r="FO16" s="136"/>
      <c r="FP16" s="136"/>
      <c r="FQ16" s="136"/>
      <c r="FR16" s="136"/>
      <c r="FS16" s="136"/>
      <c r="FT16" s="136"/>
      <c r="FU16" s="136"/>
      <c r="FV16" s="136"/>
      <c r="FW16" s="136"/>
      <c r="FX16" s="136"/>
      <c r="FY16" s="136"/>
      <c r="FZ16" s="136"/>
      <c r="GA16" s="136"/>
      <c r="GB16" s="136"/>
      <c r="GC16" s="136"/>
      <c r="GD16" s="136"/>
      <c r="GE16" s="136"/>
      <c r="GF16" s="136"/>
      <c r="GG16" s="136"/>
      <c r="GH16" s="136"/>
      <c r="GI16" s="136"/>
      <c r="GJ16" s="136"/>
      <c r="GK16" s="136"/>
      <c r="GL16" s="136"/>
      <c r="GM16" s="136"/>
      <c r="GN16" s="136"/>
      <c r="GO16" s="136"/>
      <c r="GP16" s="136"/>
      <c r="GQ16" s="136"/>
      <c r="GR16" s="136"/>
      <c r="GS16" s="136"/>
      <c r="GT16" s="136"/>
      <c r="GU16" s="136"/>
      <c r="GV16" s="136"/>
      <c r="GW16" s="136"/>
      <c r="GX16" s="136"/>
      <c r="GY16" s="136"/>
      <c r="GZ16" s="136"/>
      <c r="HA16" s="136"/>
      <c r="HB16" s="136"/>
      <c r="HC16" s="136"/>
      <c r="HD16" s="136"/>
      <c r="HE16" s="136"/>
      <c r="HF16" s="136"/>
      <c r="HG16" s="136"/>
      <c r="HH16" s="136"/>
      <c r="HI16" s="136"/>
      <c r="HJ16" s="136"/>
      <c r="HK16" s="136"/>
      <c r="HL16" s="136"/>
      <c r="HM16" s="136"/>
      <c r="HN16" s="136"/>
      <c r="HO16" s="136"/>
      <c r="HP16" s="136"/>
      <c r="HQ16" s="136"/>
      <c r="HR16" s="136"/>
      <c r="HS16" s="136"/>
      <c r="HT16" s="136"/>
      <c r="HU16" s="136"/>
      <c r="HV16" s="136"/>
      <c r="HW16" s="136"/>
      <c r="HX16" s="136"/>
      <c r="HY16" s="136"/>
      <c r="HZ16" s="136"/>
      <c r="IA16" s="136"/>
      <c r="IB16" s="136"/>
      <c r="IC16" s="136"/>
      <c r="ID16" s="136"/>
      <c r="IE16" s="136"/>
      <c r="IF16" s="136"/>
      <c r="IG16" s="136"/>
      <c r="IH16" s="136"/>
      <c r="II16" s="136"/>
      <c r="IJ16" s="136"/>
      <c r="IK16" s="136"/>
      <c r="IL16" s="136"/>
      <c r="IM16" s="136"/>
      <c r="IN16" s="136"/>
      <c r="IO16" s="136"/>
      <c r="IP16" s="136"/>
      <c r="IQ16" s="136"/>
      <c r="IR16" s="136"/>
      <c r="IS16" s="136"/>
      <c r="IT16" s="136"/>
      <c r="IU16" s="136"/>
      <c r="IV16" s="136"/>
    </row>
    <row r="17" spans="1:256" ht="12" customHeight="1">
      <c r="A17" s="150"/>
      <c r="B17" s="181"/>
      <c r="C17" s="182" t="s">
        <v>486</v>
      </c>
      <c r="D17" s="153">
        <v>0.1</v>
      </c>
      <c r="E17" s="153">
        <f t="shared" ref="E17:E24" si="0">+D17+10%</f>
        <v>0.2</v>
      </c>
      <c r="F17" s="154">
        <v>0</v>
      </c>
      <c r="G17" s="155">
        <f t="shared" ref="G17:G24" si="1">+IF($D$4="sim",F17*E17,F17*D17)</f>
        <v>0</v>
      </c>
      <c r="H17" s="233" t="s">
        <v>487</v>
      </c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AZ17" s="136"/>
      <c r="BA17" s="136"/>
      <c r="BB17" s="136"/>
      <c r="BC17" s="136"/>
      <c r="BD17" s="136"/>
      <c r="BE17" s="136"/>
      <c r="BF17" s="136"/>
      <c r="BG17" s="136"/>
      <c r="BH17" s="136"/>
      <c r="BI17" s="136"/>
      <c r="BJ17" s="136"/>
      <c r="BK17" s="136"/>
      <c r="BL17" s="136"/>
      <c r="BM17" s="136"/>
      <c r="BN17" s="136"/>
      <c r="BO17" s="136"/>
      <c r="BP17" s="136"/>
      <c r="BQ17" s="136"/>
      <c r="BR17" s="136"/>
      <c r="BS17" s="136"/>
      <c r="BT17" s="136"/>
      <c r="BU17" s="136"/>
      <c r="BV17" s="136"/>
      <c r="BW17" s="136"/>
      <c r="BX17" s="136"/>
      <c r="BY17" s="136"/>
      <c r="BZ17" s="136"/>
      <c r="CA17" s="136"/>
      <c r="CB17" s="136"/>
      <c r="CC17" s="136"/>
      <c r="CD17" s="136"/>
      <c r="CE17" s="136"/>
      <c r="CF17" s="136"/>
      <c r="CG17" s="136"/>
      <c r="CH17" s="136"/>
      <c r="CI17" s="136"/>
      <c r="CJ17" s="136"/>
      <c r="CK17" s="136"/>
      <c r="CL17" s="136"/>
      <c r="CM17" s="136"/>
      <c r="CN17" s="136"/>
      <c r="CO17" s="136"/>
      <c r="CP17" s="136"/>
      <c r="CQ17" s="136"/>
      <c r="CR17" s="136"/>
      <c r="CS17" s="136"/>
      <c r="CT17" s="136"/>
      <c r="CU17" s="136"/>
      <c r="CV17" s="136"/>
      <c r="CW17" s="136"/>
      <c r="CX17" s="136"/>
      <c r="CY17" s="136"/>
      <c r="CZ17" s="136"/>
      <c r="DA17" s="136"/>
      <c r="DB17" s="136"/>
      <c r="DC17" s="136"/>
      <c r="DD17" s="136"/>
      <c r="DE17" s="136"/>
      <c r="DF17" s="136"/>
      <c r="DG17" s="136"/>
      <c r="DH17" s="136"/>
      <c r="DI17" s="136"/>
      <c r="DJ17" s="136"/>
      <c r="DK17" s="136"/>
      <c r="DL17" s="136"/>
      <c r="DM17" s="136"/>
      <c r="DN17" s="136"/>
      <c r="DO17" s="136"/>
      <c r="DP17" s="136"/>
      <c r="DQ17" s="136"/>
      <c r="DR17" s="136"/>
      <c r="DS17" s="136"/>
      <c r="DT17" s="136"/>
      <c r="DU17" s="136"/>
      <c r="DV17" s="136"/>
      <c r="DW17" s="136"/>
      <c r="DX17" s="136"/>
      <c r="DY17" s="136"/>
      <c r="DZ17" s="136"/>
      <c r="EA17" s="136"/>
      <c r="EB17" s="136"/>
      <c r="EC17" s="136"/>
      <c r="ED17" s="136"/>
      <c r="EE17" s="136"/>
      <c r="EF17" s="136"/>
      <c r="EG17" s="136"/>
      <c r="EH17" s="136"/>
      <c r="EI17" s="136"/>
      <c r="EJ17" s="136"/>
      <c r="EK17" s="136"/>
      <c r="EL17" s="136"/>
      <c r="EM17" s="136"/>
      <c r="EN17" s="136"/>
      <c r="EO17" s="136"/>
      <c r="EP17" s="136"/>
      <c r="EQ17" s="136"/>
      <c r="ER17" s="136"/>
      <c r="ES17" s="136"/>
      <c r="ET17" s="136"/>
      <c r="EU17" s="136"/>
      <c r="EV17" s="136"/>
      <c r="EW17" s="136"/>
      <c r="EX17" s="136"/>
      <c r="EY17" s="136"/>
      <c r="EZ17" s="136"/>
      <c r="FA17" s="136"/>
      <c r="FB17" s="136"/>
      <c r="FC17" s="136"/>
      <c r="FD17" s="136"/>
      <c r="FE17" s="136"/>
      <c r="FF17" s="136"/>
      <c r="FG17" s="136"/>
      <c r="FH17" s="136"/>
      <c r="FI17" s="136"/>
      <c r="FJ17" s="136"/>
      <c r="FK17" s="136"/>
      <c r="FL17" s="136"/>
      <c r="FM17" s="136"/>
      <c r="FN17" s="136"/>
      <c r="FO17" s="136"/>
      <c r="FP17" s="136"/>
      <c r="FQ17" s="136"/>
      <c r="FR17" s="136"/>
      <c r="FS17" s="136"/>
      <c r="FT17" s="136"/>
      <c r="FU17" s="136"/>
      <c r="FV17" s="136"/>
      <c r="FW17" s="136"/>
      <c r="FX17" s="136"/>
      <c r="FY17" s="136"/>
      <c r="FZ17" s="136"/>
      <c r="GA17" s="136"/>
      <c r="GB17" s="136"/>
      <c r="GC17" s="136"/>
      <c r="GD17" s="136"/>
      <c r="GE17" s="136"/>
      <c r="GF17" s="136"/>
      <c r="GG17" s="136"/>
      <c r="GH17" s="136"/>
      <c r="GI17" s="136"/>
      <c r="GJ17" s="136"/>
      <c r="GK17" s="136"/>
      <c r="GL17" s="136"/>
      <c r="GM17" s="136"/>
      <c r="GN17" s="136"/>
      <c r="GO17" s="136"/>
      <c r="GP17" s="136"/>
      <c r="GQ17" s="136"/>
      <c r="GR17" s="136"/>
      <c r="GS17" s="136"/>
      <c r="GT17" s="136"/>
      <c r="GU17" s="136"/>
      <c r="GV17" s="136"/>
      <c r="GW17" s="136"/>
      <c r="GX17" s="136"/>
      <c r="GY17" s="136"/>
      <c r="GZ17" s="136"/>
      <c r="HA17" s="136"/>
      <c r="HB17" s="136"/>
      <c r="HC17" s="136"/>
      <c r="HD17" s="136"/>
      <c r="HE17" s="136"/>
      <c r="HF17" s="136"/>
      <c r="HG17" s="136"/>
      <c r="HH17" s="136"/>
      <c r="HI17" s="136"/>
      <c r="HJ17" s="136"/>
      <c r="HK17" s="136"/>
      <c r="HL17" s="136"/>
      <c r="HM17" s="136"/>
      <c r="HN17" s="136"/>
      <c r="HO17" s="136"/>
      <c r="HP17" s="136"/>
      <c r="HQ17" s="136"/>
      <c r="HR17" s="136"/>
      <c r="HS17" s="136"/>
      <c r="HT17" s="136"/>
      <c r="HU17" s="136"/>
      <c r="HV17" s="136"/>
      <c r="HW17" s="136"/>
      <c r="HX17" s="136"/>
      <c r="HY17" s="136"/>
      <c r="HZ17" s="136"/>
      <c r="IA17" s="136"/>
      <c r="IB17" s="136"/>
      <c r="IC17" s="136"/>
      <c r="ID17" s="136"/>
      <c r="IE17" s="136"/>
      <c r="IF17" s="136"/>
      <c r="IG17" s="136"/>
      <c r="IH17" s="136"/>
      <c r="II17" s="136"/>
      <c r="IJ17" s="136"/>
      <c r="IK17" s="136"/>
      <c r="IL17" s="136"/>
      <c r="IM17" s="136"/>
      <c r="IN17" s="136"/>
      <c r="IO17" s="136"/>
      <c r="IP17" s="136"/>
      <c r="IQ17" s="136"/>
      <c r="IR17" s="136"/>
      <c r="IS17" s="136"/>
      <c r="IT17" s="136"/>
      <c r="IU17" s="136"/>
      <c r="IV17" s="136"/>
    </row>
    <row r="18" spans="1:256" ht="12" customHeight="1">
      <c r="A18" s="150"/>
      <c r="B18" s="181"/>
      <c r="C18" s="182" t="s">
        <v>488</v>
      </c>
      <c r="D18" s="153">
        <v>0.1</v>
      </c>
      <c r="E18" s="153">
        <f t="shared" si="0"/>
        <v>0.2</v>
      </c>
      <c r="F18" s="154">
        <v>0</v>
      </c>
      <c r="G18" s="155">
        <f t="shared" si="1"/>
        <v>0</v>
      </c>
      <c r="H18" s="240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6"/>
      <c r="BH18" s="136"/>
      <c r="BI18" s="136"/>
      <c r="BJ18" s="136"/>
      <c r="BK18" s="136"/>
      <c r="BL18" s="136"/>
      <c r="BM18" s="136"/>
      <c r="BN18" s="136"/>
      <c r="BO18" s="136"/>
      <c r="BP18" s="136"/>
      <c r="BQ18" s="136"/>
      <c r="BR18" s="136"/>
      <c r="BS18" s="136"/>
      <c r="BT18" s="136"/>
      <c r="BU18" s="136"/>
      <c r="BV18" s="136"/>
      <c r="BW18" s="136"/>
      <c r="BX18" s="136"/>
      <c r="BY18" s="136"/>
      <c r="BZ18" s="136"/>
      <c r="CA18" s="136"/>
      <c r="CB18" s="136"/>
      <c r="CC18" s="136"/>
      <c r="CD18" s="136"/>
      <c r="CE18" s="136"/>
      <c r="CF18" s="136"/>
      <c r="CG18" s="136"/>
      <c r="CH18" s="136"/>
      <c r="CI18" s="136"/>
      <c r="CJ18" s="136"/>
      <c r="CK18" s="136"/>
      <c r="CL18" s="136"/>
      <c r="CM18" s="136"/>
      <c r="CN18" s="136"/>
      <c r="CO18" s="136"/>
      <c r="CP18" s="136"/>
      <c r="CQ18" s="136"/>
      <c r="CR18" s="136"/>
      <c r="CS18" s="136"/>
      <c r="CT18" s="136"/>
      <c r="CU18" s="136"/>
      <c r="CV18" s="136"/>
      <c r="CW18" s="136"/>
      <c r="CX18" s="136"/>
      <c r="CY18" s="136"/>
      <c r="CZ18" s="136"/>
      <c r="DA18" s="136"/>
      <c r="DB18" s="136"/>
      <c r="DC18" s="136"/>
      <c r="DD18" s="136"/>
      <c r="DE18" s="136"/>
      <c r="DF18" s="136"/>
      <c r="DG18" s="136"/>
      <c r="DH18" s="136"/>
      <c r="DI18" s="136"/>
      <c r="DJ18" s="136"/>
      <c r="DK18" s="136"/>
      <c r="DL18" s="136"/>
      <c r="DM18" s="136"/>
      <c r="DN18" s="136"/>
      <c r="DO18" s="136"/>
      <c r="DP18" s="136"/>
      <c r="DQ18" s="136"/>
      <c r="DR18" s="136"/>
      <c r="DS18" s="136"/>
      <c r="DT18" s="136"/>
      <c r="DU18" s="136"/>
      <c r="DV18" s="136"/>
      <c r="DW18" s="136"/>
      <c r="DX18" s="136"/>
      <c r="DY18" s="136"/>
      <c r="DZ18" s="136"/>
      <c r="EA18" s="136"/>
      <c r="EB18" s="136"/>
      <c r="EC18" s="136"/>
      <c r="ED18" s="136"/>
      <c r="EE18" s="136"/>
      <c r="EF18" s="136"/>
      <c r="EG18" s="136"/>
      <c r="EH18" s="136"/>
      <c r="EI18" s="136"/>
      <c r="EJ18" s="136"/>
      <c r="EK18" s="136"/>
      <c r="EL18" s="136"/>
      <c r="EM18" s="136"/>
      <c r="EN18" s="136"/>
      <c r="EO18" s="136"/>
      <c r="EP18" s="136"/>
      <c r="EQ18" s="136"/>
      <c r="ER18" s="136"/>
      <c r="ES18" s="136"/>
      <c r="ET18" s="136"/>
      <c r="EU18" s="136"/>
      <c r="EV18" s="136"/>
      <c r="EW18" s="136"/>
      <c r="EX18" s="136"/>
      <c r="EY18" s="136"/>
      <c r="EZ18" s="136"/>
      <c r="FA18" s="136"/>
      <c r="FB18" s="136"/>
      <c r="FC18" s="136"/>
      <c r="FD18" s="136"/>
      <c r="FE18" s="136"/>
      <c r="FF18" s="136"/>
      <c r="FG18" s="136"/>
      <c r="FH18" s="136"/>
      <c r="FI18" s="136"/>
      <c r="FJ18" s="136"/>
      <c r="FK18" s="136"/>
      <c r="FL18" s="136"/>
      <c r="FM18" s="136"/>
      <c r="FN18" s="136"/>
      <c r="FO18" s="136"/>
      <c r="FP18" s="136"/>
      <c r="FQ18" s="136"/>
      <c r="FR18" s="136"/>
      <c r="FS18" s="136"/>
      <c r="FT18" s="136"/>
      <c r="FU18" s="136"/>
      <c r="FV18" s="136"/>
      <c r="FW18" s="136"/>
      <c r="FX18" s="136"/>
      <c r="FY18" s="136"/>
      <c r="FZ18" s="136"/>
      <c r="GA18" s="136"/>
      <c r="GB18" s="136"/>
      <c r="GC18" s="136"/>
      <c r="GD18" s="136"/>
      <c r="GE18" s="136"/>
      <c r="GF18" s="136"/>
      <c r="GG18" s="136"/>
      <c r="GH18" s="136"/>
      <c r="GI18" s="136"/>
      <c r="GJ18" s="136"/>
      <c r="GK18" s="136"/>
      <c r="GL18" s="136"/>
      <c r="GM18" s="136"/>
      <c r="GN18" s="136"/>
      <c r="GO18" s="136"/>
      <c r="GP18" s="136"/>
      <c r="GQ18" s="136"/>
      <c r="GR18" s="136"/>
      <c r="GS18" s="136"/>
      <c r="GT18" s="136"/>
      <c r="GU18" s="136"/>
      <c r="GV18" s="136"/>
      <c r="GW18" s="136"/>
      <c r="GX18" s="136"/>
      <c r="GY18" s="136"/>
      <c r="GZ18" s="136"/>
      <c r="HA18" s="136"/>
      <c r="HB18" s="136"/>
      <c r="HC18" s="136"/>
      <c r="HD18" s="136"/>
      <c r="HE18" s="136"/>
      <c r="HF18" s="136"/>
      <c r="HG18" s="136"/>
      <c r="HH18" s="136"/>
      <c r="HI18" s="136"/>
      <c r="HJ18" s="136"/>
      <c r="HK18" s="136"/>
      <c r="HL18" s="136"/>
      <c r="HM18" s="136"/>
      <c r="HN18" s="136"/>
      <c r="HO18" s="136"/>
      <c r="HP18" s="136"/>
      <c r="HQ18" s="136"/>
      <c r="HR18" s="136"/>
      <c r="HS18" s="136"/>
      <c r="HT18" s="136"/>
      <c r="HU18" s="136"/>
      <c r="HV18" s="136"/>
      <c r="HW18" s="136"/>
      <c r="HX18" s="136"/>
      <c r="HY18" s="136"/>
      <c r="HZ18" s="136"/>
      <c r="IA18" s="136"/>
      <c r="IB18" s="136"/>
      <c r="IC18" s="136"/>
      <c r="ID18" s="136"/>
      <c r="IE18" s="136"/>
      <c r="IF18" s="136"/>
      <c r="IG18" s="136"/>
      <c r="IH18" s="136"/>
      <c r="II18" s="136"/>
      <c r="IJ18" s="136"/>
      <c r="IK18" s="136"/>
      <c r="IL18" s="136"/>
      <c r="IM18" s="136"/>
      <c r="IN18" s="136"/>
      <c r="IO18" s="136"/>
      <c r="IP18" s="136"/>
      <c r="IQ18" s="136"/>
      <c r="IR18" s="136"/>
      <c r="IS18" s="136"/>
      <c r="IT18" s="136"/>
      <c r="IU18" s="136"/>
      <c r="IV18" s="136"/>
    </row>
    <row r="19" spans="1:256" ht="12" customHeight="1">
      <c r="A19" s="150"/>
      <c r="B19" s="181"/>
      <c r="C19" s="182" t="s">
        <v>489</v>
      </c>
      <c r="D19" s="153">
        <v>0.1</v>
      </c>
      <c r="E19" s="153">
        <f t="shared" si="0"/>
        <v>0.2</v>
      </c>
      <c r="F19" s="154">
        <v>0</v>
      </c>
      <c r="G19" s="155">
        <f t="shared" si="1"/>
        <v>0</v>
      </c>
      <c r="H19" s="240"/>
    </row>
    <row r="20" spans="1:256" ht="12" customHeight="1">
      <c r="A20" s="150"/>
      <c r="B20" s="181"/>
      <c r="C20" s="182" t="s">
        <v>490</v>
      </c>
      <c r="D20" s="153">
        <v>0.1</v>
      </c>
      <c r="E20" s="153">
        <f t="shared" si="0"/>
        <v>0.2</v>
      </c>
      <c r="F20" s="154">
        <v>0</v>
      </c>
      <c r="G20" s="155">
        <f t="shared" si="1"/>
        <v>0</v>
      </c>
      <c r="H20" s="240"/>
    </row>
    <row r="21" spans="1:256">
      <c r="A21" s="150"/>
      <c r="B21" s="181"/>
      <c r="C21" s="182" t="s">
        <v>491</v>
      </c>
      <c r="D21" s="153">
        <v>0.1</v>
      </c>
      <c r="E21" s="153">
        <f t="shared" si="0"/>
        <v>0.2</v>
      </c>
      <c r="F21" s="154">
        <v>0</v>
      </c>
      <c r="G21" s="155">
        <f t="shared" si="1"/>
        <v>0</v>
      </c>
      <c r="H21" s="240"/>
    </row>
    <row r="22" spans="1:256">
      <c r="A22" s="150"/>
      <c r="B22" s="181"/>
      <c r="C22" s="182" t="s">
        <v>492</v>
      </c>
      <c r="D22" s="153">
        <v>0.1</v>
      </c>
      <c r="E22" s="153">
        <f t="shared" si="0"/>
        <v>0.2</v>
      </c>
      <c r="F22" s="154">
        <v>0</v>
      </c>
      <c r="G22" s="155">
        <f t="shared" si="1"/>
        <v>0</v>
      </c>
      <c r="H22" s="240"/>
    </row>
    <row r="23" spans="1:256">
      <c r="A23" s="150"/>
      <c r="B23" s="181"/>
      <c r="C23" s="182" t="s">
        <v>493</v>
      </c>
      <c r="D23" s="153">
        <v>0.1</v>
      </c>
      <c r="E23" s="153">
        <f t="shared" si="0"/>
        <v>0.2</v>
      </c>
      <c r="F23" s="154">
        <v>0</v>
      </c>
      <c r="G23" s="155">
        <f t="shared" si="1"/>
        <v>0</v>
      </c>
      <c r="H23" s="240"/>
    </row>
    <row r="24" spans="1:256">
      <c r="A24" s="183"/>
      <c r="B24" s="184"/>
      <c r="C24" s="185" t="s">
        <v>494</v>
      </c>
      <c r="D24" s="186">
        <v>0.1</v>
      </c>
      <c r="E24" s="186">
        <f t="shared" si="0"/>
        <v>0.2</v>
      </c>
      <c r="F24" s="187">
        <v>0</v>
      </c>
      <c r="G24" s="188">
        <f t="shared" si="1"/>
        <v>0</v>
      </c>
      <c r="H24" s="241"/>
    </row>
    <row r="25" spans="1:256" ht="5.0999999999999996" customHeight="1">
      <c r="A25" s="183"/>
      <c r="B25" s="184"/>
      <c r="C25" s="189"/>
      <c r="D25" s="190"/>
      <c r="E25" s="191"/>
      <c r="F25" s="192"/>
      <c r="G25" s="193"/>
      <c r="H25" s="194"/>
    </row>
    <row r="26" spans="1:256" ht="15" customHeight="1">
      <c r="A26" s="143"/>
      <c r="B26" s="144"/>
      <c r="C26" s="238" t="s">
        <v>495</v>
      </c>
      <c r="D26" s="238"/>
      <c r="E26" s="238"/>
      <c r="F26" s="238"/>
      <c r="G26" s="238"/>
      <c r="H26" s="239"/>
    </row>
    <row r="27" spans="1:256">
      <c r="A27" s="150"/>
      <c r="B27" s="181"/>
      <c r="C27" s="182" t="s">
        <v>486</v>
      </c>
      <c r="D27" s="153">
        <v>0.2</v>
      </c>
      <c r="E27" s="153">
        <f t="shared" ref="E27:E34" si="2">+D27+10%</f>
        <v>0.30000000000000004</v>
      </c>
      <c r="F27" s="154">
        <v>0</v>
      </c>
      <c r="G27" s="155">
        <f t="shared" ref="G27:G34" si="3">+IF($D$4="sim",F27*E27,F27*D27)</f>
        <v>0</v>
      </c>
      <c r="H27" s="233" t="s">
        <v>496</v>
      </c>
    </row>
    <row r="28" spans="1:256">
      <c r="A28" s="150"/>
      <c r="B28" s="181"/>
      <c r="C28" s="182" t="s">
        <v>488</v>
      </c>
      <c r="D28" s="153">
        <v>0.2</v>
      </c>
      <c r="E28" s="153">
        <f t="shared" si="2"/>
        <v>0.30000000000000004</v>
      </c>
      <c r="F28" s="154">
        <v>0</v>
      </c>
      <c r="G28" s="155">
        <f t="shared" si="3"/>
        <v>0</v>
      </c>
      <c r="H28" s="234"/>
    </row>
    <row r="29" spans="1:256">
      <c r="A29" s="150"/>
      <c r="B29" s="181"/>
      <c r="C29" s="182" t="s">
        <v>489</v>
      </c>
      <c r="D29" s="153">
        <v>0.2</v>
      </c>
      <c r="E29" s="153">
        <f t="shared" si="2"/>
        <v>0.30000000000000004</v>
      </c>
      <c r="F29" s="154">
        <v>0</v>
      </c>
      <c r="G29" s="155">
        <f t="shared" si="3"/>
        <v>0</v>
      </c>
      <c r="H29" s="234"/>
    </row>
    <row r="30" spans="1:256">
      <c r="A30" s="150"/>
      <c r="B30" s="181"/>
      <c r="C30" s="182" t="s">
        <v>490</v>
      </c>
      <c r="D30" s="153">
        <v>0.2</v>
      </c>
      <c r="E30" s="153">
        <f t="shared" si="2"/>
        <v>0.30000000000000004</v>
      </c>
      <c r="F30" s="154">
        <v>0</v>
      </c>
      <c r="G30" s="155">
        <f t="shared" si="3"/>
        <v>0</v>
      </c>
      <c r="H30" s="234"/>
    </row>
    <row r="31" spans="1:256">
      <c r="A31" s="150"/>
      <c r="B31" s="181"/>
      <c r="C31" s="182" t="s">
        <v>491</v>
      </c>
      <c r="D31" s="153">
        <v>0.2</v>
      </c>
      <c r="E31" s="153">
        <f t="shared" si="2"/>
        <v>0.30000000000000004</v>
      </c>
      <c r="F31" s="154">
        <v>0</v>
      </c>
      <c r="G31" s="155">
        <f t="shared" si="3"/>
        <v>0</v>
      </c>
      <c r="H31" s="234"/>
    </row>
    <row r="32" spans="1:256">
      <c r="A32" s="150"/>
      <c r="B32" s="181"/>
      <c r="C32" s="182" t="s">
        <v>492</v>
      </c>
      <c r="D32" s="153">
        <v>0.2</v>
      </c>
      <c r="E32" s="153">
        <f t="shared" si="2"/>
        <v>0.30000000000000004</v>
      </c>
      <c r="F32" s="154">
        <v>0</v>
      </c>
      <c r="G32" s="155">
        <f t="shared" si="3"/>
        <v>0</v>
      </c>
      <c r="H32" s="234"/>
    </row>
    <row r="33" spans="1:8">
      <c r="A33" s="150"/>
      <c r="B33" s="181"/>
      <c r="C33" s="182" t="s">
        <v>493</v>
      </c>
      <c r="D33" s="153">
        <v>0.2</v>
      </c>
      <c r="E33" s="153">
        <f t="shared" si="2"/>
        <v>0.30000000000000004</v>
      </c>
      <c r="F33" s="154">
        <v>0</v>
      </c>
      <c r="G33" s="155">
        <f t="shared" si="3"/>
        <v>0</v>
      </c>
      <c r="H33" s="234"/>
    </row>
    <row r="34" spans="1:8">
      <c r="A34" s="172"/>
      <c r="B34" s="173"/>
      <c r="C34" s="195" t="s">
        <v>494</v>
      </c>
      <c r="D34" s="196">
        <v>0.2</v>
      </c>
      <c r="E34" s="196">
        <f t="shared" si="2"/>
        <v>0.30000000000000004</v>
      </c>
      <c r="F34" s="197">
        <v>0</v>
      </c>
      <c r="G34" s="198">
        <f t="shared" si="3"/>
        <v>0</v>
      </c>
      <c r="H34" s="235"/>
    </row>
    <row r="35" spans="1:8" ht="5.0999999999999996" customHeight="1">
      <c r="A35" s="183"/>
      <c r="B35" s="184"/>
      <c r="C35" s="189"/>
      <c r="D35" s="191"/>
      <c r="E35" s="191"/>
      <c r="F35" s="192"/>
      <c r="G35" s="193"/>
      <c r="H35" s="194"/>
    </row>
    <row r="36" spans="1:8" ht="12" customHeight="1">
      <c r="A36" s="172"/>
      <c r="B36" s="199" t="s">
        <v>497</v>
      </c>
      <c r="C36" s="200" t="s">
        <v>498</v>
      </c>
      <c r="D36" s="175"/>
      <c r="E36" s="175"/>
      <c r="F36" s="176"/>
      <c r="G36" s="177"/>
      <c r="H36" s="178"/>
    </row>
    <row r="37" spans="1:8" ht="5.0999999999999996" customHeight="1">
      <c r="A37" s="143"/>
      <c r="B37" s="144"/>
      <c r="C37" s="145"/>
      <c r="D37" s="146"/>
      <c r="E37" s="146"/>
      <c r="F37" s="147"/>
      <c r="G37" s="148"/>
      <c r="H37" s="201"/>
    </row>
    <row r="38" spans="1:8">
      <c r="A38" s="150"/>
      <c r="B38" s="181"/>
      <c r="C38" s="202" t="s">
        <v>499</v>
      </c>
      <c r="D38" s="153">
        <v>0.1</v>
      </c>
      <c r="E38" s="153">
        <f t="shared" ref="E38:E43" si="4">+D38+10%</f>
        <v>0.2</v>
      </c>
      <c r="F38" s="154">
        <v>0</v>
      </c>
      <c r="G38" s="155">
        <f t="shared" ref="G38:G43" si="5">+IF($D$4="sim",F38*E38,F38*D38)</f>
        <v>0</v>
      </c>
      <c r="H38" s="233" t="s">
        <v>500</v>
      </c>
    </row>
    <row r="39" spans="1:8">
      <c r="A39" s="150"/>
      <c r="B39" s="181"/>
      <c r="C39" s="202" t="s">
        <v>501</v>
      </c>
      <c r="D39" s="153">
        <v>0.1</v>
      </c>
      <c r="E39" s="153">
        <f t="shared" si="4"/>
        <v>0.2</v>
      </c>
      <c r="F39" s="154">
        <v>0</v>
      </c>
      <c r="G39" s="155">
        <f t="shared" si="5"/>
        <v>0</v>
      </c>
      <c r="H39" s="234"/>
    </row>
    <row r="40" spans="1:8" ht="12" customHeight="1">
      <c r="A40" s="150"/>
      <c r="B40" s="181"/>
      <c r="C40" s="202" t="s">
        <v>502</v>
      </c>
      <c r="D40" s="153">
        <v>0.1</v>
      </c>
      <c r="E40" s="153">
        <f t="shared" si="4"/>
        <v>0.2</v>
      </c>
      <c r="F40" s="154">
        <v>0</v>
      </c>
      <c r="G40" s="155">
        <f t="shared" si="5"/>
        <v>0</v>
      </c>
      <c r="H40" s="234"/>
    </row>
    <row r="41" spans="1:8">
      <c r="A41" s="150"/>
      <c r="B41" s="181"/>
      <c r="C41" s="202" t="s">
        <v>503</v>
      </c>
      <c r="D41" s="153">
        <v>0.1</v>
      </c>
      <c r="E41" s="153">
        <f t="shared" si="4"/>
        <v>0.2</v>
      </c>
      <c r="F41" s="154">
        <v>0</v>
      </c>
      <c r="G41" s="155">
        <f t="shared" si="5"/>
        <v>0</v>
      </c>
      <c r="H41" s="234"/>
    </row>
    <row r="42" spans="1:8" ht="12" customHeight="1">
      <c r="A42" s="150"/>
      <c r="B42" s="181"/>
      <c r="C42" s="202" t="s">
        <v>504</v>
      </c>
      <c r="D42" s="153">
        <v>0.1</v>
      </c>
      <c r="E42" s="153">
        <f t="shared" si="4"/>
        <v>0.2</v>
      </c>
      <c r="F42" s="154">
        <v>0</v>
      </c>
      <c r="G42" s="155">
        <f t="shared" si="5"/>
        <v>0</v>
      </c>
      <c r="H42" s="234"/>
    </row>
    <row r="43" spans="1:8">
      <c r="A43" s="150"/>
      <c r="B43" s="181"/>
      <c r="C43" s="202" t="s">
        <v>505</v>
      </c>
      <c r="D43" s="153">
        <v>0.1</v>
      </c>
      <c r="E43" s="153">
        <f t="shared" si="4"/>
        <v>0.2</v>
      </c>
      <c r="F43" s="154">
        <v>0</v>
      </c>
      <c r="G43" s="155">
        <f t="shared" si="5"/>
        <v>0</v>
      </c>
      <c r="H43" s="235"/>
    </row>
    <row r="44" spans="1:8" ht="5.0999999999999996" customHeight="1">
      <c r="A44" s="172"/>
      <c r="B44" s="173"/>
      <c r="C44" s="189"/>
      <c r="D44" s="191"/>
      <c r="E44" s="191"/>
      <c r="F44" s="192"/>
      <c r="G44" s="193"/>
      <c r="H44" s="194"/>
    </row>
    <row r="45" spans="1:8" ht="22.5" customHeight="1">
      <c r="A45" s="172"/>
      <c r="B45" s="199" t="s">
        <v>506</v>
      </c>
      <c r="C45" s="236" t="s">
        <v>507</v>
      </c>
      <c r="D45" s="236"/>
      <c r="E45" s="236"/>
      <c r="F45" s="236"/>
      <c r="G45" s="236"/>
      <c r="H45" s="237"/>
    </row>
    <row r="46" spans="1:8" ht="5.0999999999999996" customHeight="1">
      <c r="A46" s="172"/>
      <c r="B46" s="173"/>
      <c r="C46" s="174"/>
      <c r="D46" s="146"/>
      <c r="E46" s="146"/>
      <c r="F46" s="147"/>
      <c r="G46" s="148"/>
      <c r="H46" s="201"/>
    </row>
    <row r="47" spans="1:8">
      <c r="A47" s="150"/>
      <c r="B47" s="181"/>
      <c r="C47" s="202" t="s">
        <v>508</v>
      </c>
      <c r="D47" s="153">
        <v>0.05</v>
      </c>
      <c r="E47" s="153">
        <f t="shared" ref="E47:E60" si="6">+D47+10%</f>
        <v>0.15000000000000002</v>
      </c>
      <c r="F47" s="154">
        <v>0</v>
      </c>
      <c r="G47" s="155">
        <f>+IF($D$4="sim",F47*E47,F47*D47)</f>
        <v>0</v>
      </c>
      <c r="H47" s="245" t="s">
        <v>509</v>
      </c>
    </row>
    <row r="48" spans="1:8">
      <c r="A48" s="150"/>
      <c r="B48" s="181"/>
      <c r="C48" s="202" t="s">
        <v>510</v>
      </c>
      <c r="D48" s="153">
        <v>0.05</v>
      </c>
      <c r="E48" s="153">
        <f t="shared" si="6"/>
        <v>0.15000000000000002</v>
      </c>
      <c r="F48" s="154">
        <v>0</v>
      </c>
      <c r="G48" s="155">
        <f>+IF($D$4="sim",F48*E48,F48*D48)</f>
        <v>0</v>
      </c>
      <c r="H48" s="245"/>
    </row>
    <row r="49" spans="1:8" ht="26.25" customHeight="1">
      <c r="A49" s="150"/>
      <c r="B49" s="181"/>
      <c r="C49" s="203" t="s">
        <v>511</v>
      </c>
      <c r="D49" s="153">
        <v>0.05</v>
      </c>
      <c r="E49" s="153">
        <f t="shared" si="6"/>
        <v>0.15000000000000002</v>
      </c>
      <c r="F49" s="154">
        <v>0</v>
      </c>
      <c r="G49" s="155">
        <f>+IF($D$4="sim",F49*E49,F49*D49)</f>
        <v>0</v>
      </c>
      <c r="H49" s="245"/>
    </row>
    <row r="50" spans="1:8" ht="24">
      <c r="A50" s="157"/>
      <c r="B50" s="204"/>
      <c r="C50" s="205" t="s">
        <v>512</v>
      </c>
      <c r="D50" s="160">
        <v>0.05</v>
      </c>
      <c r="E50" s="160">
        <f t="shared" si="6"/>
        <v>0.15000000000000002</v>
      </c>
      <c r="F50" s="161">
        <v>0</v>
      </c>
      <c r="G50" s="162">
        <f>+IF($D$4="sim",F50*E50,F50*D50)</f>
        <v>0</v>
      </c>
      <c r="H50" s="246"/>
    </row>
    <row r="51" spans="1:8">
      <c r="A51" s="164"/>
      <c r="B51" s="164"/>
      <c r="C51" s="165"/>
      <c r="D51" s="175"/>
      <c r="E51" s="175"/>
      <c r="F51" s="176"/>
      <c r="G51" s="177"/>
      <c r="H51" s="169"/>
    </row>
    <row r="52" spans="1:8" ht="40.5" customHeight="1">
      <c r="A52" s="170" t="s">
        <v>513</v>
      </c>
      <c r="B52" s="244" t="s">
        <v>514</v>
      </c>
      <c r="C52" s="244"/>
      <c r="D52" s="244"/>
      <c r="E52" s="244"/>
      <c r="F52" s="244"/>
      <c r="G52" s="244"/>
      <c r="H52" s="249"/>
    </row>
    <row r="53" spans="1:8" ht="36">
      <c r="A53" s="150"/>
      <c r="B53" s="151" t="s">
        <v>476</v>
      </c>
      <c r="C53" s="203" t="s">
        <v>515</v>
      </c>
      <c r="D53" s="153">
        <v>0.35</v>
      </c>
      <c r="E53" s="153">
        <f t="shared" si="6"/>
        <v>0.44999999999999996</v>
      </c>
      <c r="F53" s="154">
        <v>0</v>
      </c>
      <c r="G53" s="155">
        <f>+IF($D$4="sim",F53*E53,F53*D53)</f>
        <v>0</v>
      </c>
      <c r="H53" s="250" t="s">
        <v>516</v>
      </c>
    </row>
    <row r="54" spans="1:8" ht="36">
      <c r="A54" s="157"/>
      <c r="B54" s="158" t="s">
        <v>479</v>
      </c>
      <c r="C54" s="205" t="s">
        <v>517</v>
      </c>
      <c r="D54" s="160">
        <v>0.55000000000000004</v>
      </c>
      <c r="E54" s="160">
        <f t="shared" si="6"/>
        <v>0.65</v>
      </c>
      <c r="F54" s="161">
        <v>0</v>
      </c>
      <c r="G54" s="162">
        <f>+IF($D$4="sim",F54*E54,F54*D54)</f>
        <v>0</v>
      </c>
      <c r="H54" s="251"/>
    </row>
    <row r="55" spans="1:8">
      <c r="A55" s="164"/>
      <c r="B55" s="164"/>
      <c r="C55" s="165"/>
      <c r="D55" s="175"/>
      <c r="E55" s="175"/>
      <c r="F55" s="176"/>
      <c r="G55" s="177"/>
      <c r="H55" s="169"/>
    </row>
    <row r="56" spans="1:8" ht="89.25" customHeight="1">
      <c r="A56" s="206" t="s">
        <v>518</v>
      </c>
      <c r="B56" s="252" t="s">
        <v>519</v>
      </c>
      <c r="C56" s="253"/>
      <c r="D56" s="207">
        <v>0.2</v>
      </c>
      <c r="E56" s="207">
        <f t="shared" si="6"/>
        <v>0.30000000000000004</v>
      </c>
      <c r="F56" s="208">
        <v>0</v>
      </c>
      <c r="G56" s="209">
        <f>+IF($D$4="sim",F56*E56,F56*D56)</f>
        <v>0</v>
      </c>
      <c r="H56" s="210" t="s">
        <v>520</v>
      </c>
    </row>
    <row r="57" spans="1:8">
      <c r="A57" s="164"/>
      <c r="B57" s="164"/>
      <c r="C57" s="180"/>
      <c r="D57" s="175"/>
      <c r="E57" s="175"/>
      <c r="F57" s="176"/>
      <c r="G57" s="177"/>
      <c r="H57" s="169"/>
    </row>
    <row r="58" spans="1:8" ht="97.5" customHeight="1">
      <c r="A58" s="206" t="s">
        <v>521</v>
      </c>
      <c r="B58" s="252" t="s">
        <v>522</v>
      </c>
      <c r="C58" s="253"/>
      <c r="D58" s="207">
        <v>0.35</v>
      </c>
      <c r="E58" s="207">
        <f t="shared" si="6"/>
        <v>0.44999999999999996</v>
      </c>
      <c r="F58" s="208">
        <v>0</v>
      </c>
      <c r="G58" s="209">
        <f>+IF($D$4="sim",F58*E58,F58*D58)</f>
        <v>0</v>
      </c>
      <c r="H58" s="210" t="s">
        <v>523</v>
      </c>
    </row>
    <row r="59" spans="1:8">
      <c r="A59" s="164"/>
      <c r="B59" s="164"/>
      <c r="C59" s="180"/>
      <c r="D59" s="175"/>
      <c r="E59" s="175"/>
      <c r="F59" s="176"/>
      <c r="G59" s="177"/>
      <c r="H59" s="169"/>
    </row>
    <row r="60" spans="1:8" ht="84" customHeight="1">
      <c r="A60" s="206" t="s">
        <v>524</v>
      </c>
      <c r="B60" s="252" t="s">
        <v>525</v>
      </c>
      <c r="C60" s="253"/>
      <c r="D60" s="207">
        <v>0.35</v>
      </c>
      <c r="E60" s="207">
        <f t="shared" si="6"/>
        <v>0.44999999999999996</v>
      </c>
      <c r="F60" s="208">
        <v>0</v>
      </c>
      <c r="G60" s="209">
        <f>+IF($D$4="sim",F60*E60,F60*D60)</f>
        <v>0</v>
      </c>
      <c r="H60" s="210" t="s">
        <v>523</v>
      </c>
    </row>
    <row r="61" spans="1:8">
      <c r="A61" s="164"/>
      <c r="B61" s="164"/>
      <c r="C61" s="174"/>
      <c r="D61" s="175"/>
      <c r="E61" s="175"/>
      <c r="F61" s="176"/>
      <c r="G61" s="177"/>
      <c r="H61" s="169"/>
    </row>
    <row r="62" spans="1:8" ht="41.25" customHeight="1">
      <c r="A62" s="206" t="s">
        <v>526</v>
      </c>
      <c r="B62" s="252" t="s">
        <v>527</v>
      </c>
      <c r="C62" s="253"/>
      <c r="D62" s="207">
        <v>0.4</v>
      </c>
      <c r="E62" s="207">
        <v>0.4</v>
      </c>
      <c r="F62" s="208">
        <v>0</v>
      </c>
      <c r="G62" s="209">
        <f>+IF($D$4="sim",F62*E62,F62*D62)</f>
        <v>0</v>
      </c>
      <c r="H62" s="210" t="s">
        <v>528</v>
      </c>
    </row>
    <row r="63" spans="1:8" ht="6.75" customHeight="1">
      <c r="C63" s="211"/>
      <c r="D63" s="212"/>
      <c r="E63" s="212"/>
      <c r="F63" s="212"/>
      <c r="G63" s="213"/>
      <c r="H63" s="128"/>
    </row>
    <row r="64" spans="1:8" ht="24.75" customHeight="1" thickBot="1">
      <c r="A64" s="254" t="s">
        <v>529</v>
      </c>
      <c r="B64" s="254"/>
      <c r="C64" s="254"/>
      <c r="D64" s="254"/>
      <c r="E64" s="254"/>
      <c r="F64" s="214"/>
      <c r="G64" s="214">
        <f>SUM(G8:G62)</f>
        <v>0</v>
      </c>
      <c r="H64" s="215"/>
    </row>
    <row r="65" spans="1:8" ht="12.75" thickTop="1">
      <c r="H65" s="128"/>
    </row>
    <row r="66" spans="1:8" ht="3.95" customHeight="1">
      <c r="A66" s="216"/>
      <c r="B66" s="216"/>
      <c r="C66" s="216"/>
      <c r="D66" s="216"/>
      <c r="E66" s="216"/>
      <c r="F66" s="216"/>
      <c r="G66" s="216"/>
      <c r="H66" s="216"/>
    </row>
    <row r="67" spans="1:8" ht="21" customHeight="1">
      <c r="A67" s="247" t="s">
        <v>530</v>
      </c>
      <c r="B67" s="247"/>
      <c r="C67" s="247"/>
      <c r="D67" s="247"/>
      <c r="E67" s="247"/>
      <c r="F67" s="247"/>
      <c r="G67" s="247"/>
      <c r="H67" s="247"/>
    </row>
    <row r="68" spans="1:8" ht="3.95" customHeight="1">
      <c r="A68" s="217"/>
      <c r="B68" s="217"/>
      <c r="C68" s="217"/>
      <c r="D68" s="217"/>
      <c r="E68" s="217"/>
      <c r="F68" s="217"/>
      <c r="G68" s="217"/>
      <c r="H68" s="217"/>
    </row>
    <row r="69" spans="1:8" ht="15" customHeight="1">
      <c r="A69" s="248" t="s">
        <v>531</v>
      </c>
      <c r="B69" s="248"/>
      <c r="C69" s="248"/>
      <c r="D69" s="248"/>
      <c r="E69" s="248"/>
      <c r="F69" s="248"/>
      <c r="G69" s="248"/>
      <c r="H69" s="248"/>
    </row>
    <row r="70" spans="1:8">
      <c r="C70" s="218" t="s">
        <v>532</v>
      </c>
    </row>
    <row r="71" spans="1:8">
      <c r="C71" s="218" t="s">
        <v>533</v>
      </c>
    </row>
    <row r="72" spans="1:8">
      <c r="C72" s="218" t="s">
        <v>534</v>
      </c>
    </row>
    <row r="73" spans="1:8">
      <c r="C73" s="218" t="s">
        <v>535</v>
      </c>
    </row>
    <row r="74" spans="1:8">
      <c r="C74" s="218" t="s">
        <v>536</v>
      </c>
    </row>
    <row r="75" spans="1:8">
      <c r="C75" s="218" t="s">
        <v>537</v>
      </c>
    </row>
    <row r="76" spans="1:8" ht="3.95" customHeight="1">
      <c r="A76" s="217"/>
      <c r="B76" s="217"/>
      <c r="C76" s="217"/>
      <c r="D76" s="217"/>
      <c r="E76" s="217"/>
      <c r="F76" s="217"/>
      <c r="G76" s="217"/>
      <c r="H76" s="217"/>
    </row>
    <row r="77" spans="1:8" ht="15" customHeight="1">
      <c r="A77" s="248" t="s">
        <v>538</v>
      </c>
      <c r="B77" s="248"/>
      <c r="C77" s="248"/>
      <c r="D77" s="248"/>
      <c r="E77" s="248"/>
      <c r="F77" s="248"/>
      <c r="G77" s="248"/>
      <c r="H77" s="248"/>
    </row>
    <row r="78" spans="1:8" ht="3.95" customHeight="1">
      <c r="A78" s="219"/>
      <c r="B78" s="219"/>
      <c r="C78" s="219"/>
      <c r="D78" s="219"/>
      <c r="E78" s="219"/>
      <c r="F78" s="219"/>
      <c r="G78" s="219"/>
      <c r="H78" s="219"/>
    </row>
  </sheetData>
  <mergeCells count="21">
    <mergeCell ref="A69:H69"/>
    <mergeCell ref="B52:H52"/>
    <mergeCell ref="A77:H77"/>
    <mergeCell ref="H53:H54"/>
    <mergeCell ref="B56:C56"/>
    <mergeCell ref="B58:C58"/>
    <mergeCell ref="B60:C60"/>
    <mergeCell ref="B62:C62"/>
    <mergeCell ref="A64:E64"/>
    <mergeCell ref="A1:H2"/>
    <mergeCell ref="A6:C6"/>
    <mergeCell ref="B8:C8"/>
    <mergeCell ref="B13:C13"/>
    <mergeCell ref="H47:H50"/>
    <mergeCell ref="A67:H67"/>
    <mergeCell ref="H38:H43"/>
    <mergeCell ref="C45:H45"/>
    <mergeCell ref="C16:H16"/>
    <mergeCell ref="H17:H24"/>
    <mergeCell ref="C26:H26"/>
    <mergeCell ref="H27:H34"/>
  </mergeCells>
  <phoneticPr fontId="0" type="noConversion"/>
  <dataValidations count="1">
    <dataValidation type="list" allowBlank="1" showInputMessage="1" showErrorMessage="1" sqref="D4">
      <formula1>"Sim,Não"</formula1>
    </dataValidation>
  </dataValidations>
  <hyperlinks>
    <hyperlink ref="H10" r:id="rId1" display="CIRC - 88º, 1"/>
    <hyperlink ref="H11" r:id="rId2" display="CIRC - 88º, 2"/>
    <hyperlink ref="H38:H43" r:id="rId3" display="CIRC - 88º, 7"/>
    <hyperlink ref="H56" r:id="rId4" display="CIRC - 88.º, 11"/>
    <hyperlink ref="H58" r:id="rId5" display="CIRC - 88.º, 13"/>
    <hyperlink ref="H60" r:id="rId6" display="CIRC - 88.º, 13"/>
    <hyperlink ref="H62" r:id="rId7" display="EBF - 18.º, 1"/>
  </hyperlinks>
  <printOptions horizontalCentered="1"/>
  <pageMargins left="0.59055118110236227" right="0.31496062992125984" top="0.74803149606299213" bottom="0.74803149606299213" header="0.31496062992125984" footer="0.31496062992125984"/>
  <pageSetup paperSize="9" scale="91" fitToHeight="2" orientation="portrait" r:id="rId8"/>
  <headerFooter>
    <oddFooter>&amp;L&amp;"Arial,Normal"&amp;9 30 de Novembro de 2011&amp;CPágina &amp;P de &amp;N&amp;Rwww.dfk.com</oddFooter>
  </headerFooter>
  <rowBreaks count="1" manualBreakCount="1">
    <brk id="5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69</vt:i4>
      </vt:variant>
    </vt:vector>
  </HeadingPairs>
  <TitlesOfParts>
    <vt:vector size="75" baseType="lpstr">
      <vt:lpstr>Indice</vt:lpstr>
      <vt:lpstr>Balanço</vt:lpstr>
      <vt:lpstr>DR</vt:lpstr>
      <vt:lpstr>Anexo</vt:lpstr>
      <vt:lpstr>Calculo IRC</vt:lpstr>
      <vt:lpstr>Cálculo TA</vt:lpstr>
      <vt:lpstr>Accionistas</vt:lpstr>
      <vt:lpstr>Activos_Biologicos_1</vt:lpstr>
      <vt:lpstr>Activos_Biologicos_2</vt:lpstr>
      <vt:lpstr>Activos_Biologicos_4</vt:lpstr>
      <vt:lpstr>Activos_Detidos_para_Negociação_2</vt:lpstr>
      <vt:lpstr>Activos_Financeiros_Detidos_para_Negociação</vt:lpstr>
      <vt:lpstr>Activos_fixos_tangíveis__NCRF_7</vt:lpstr>
      <vt:lpstr>Activos_fixos_tangiveis_2010</vt:lpstr>
      <vt:lpstr>Activos_Intangiveis_1</vt:lpstr>
      <vt:lpstr>Activos_Intangiveis_2</vt:lpstr>
      <vt:lpstr>ANCDV</vt:lpstr>
      <vt:lpstr>Anexo!Área_de_Impressão</vt:lpstr>
      <vt:lpstr>Balanço!Área_de_Impressão</vt:lpstr>
      <vt:lpstr>'Calculo IRC'!Área_de_Impressão</vt:lpstr>
      <vt:lpstr>'Cálculo TA'!Área_de_Impressão</vt:lpstr>
      <vt:lpstr>DR!Área_de_Impressão</vt:lpstr>
      <vt:lpstr>Aumento_e_Redução_de_Justo_Valor</vt:lpstr>
      <vt:lpstr>Balanço</vt:lpstr>
      <vt:lpstr>Caixa_e_Bancos</vt:lpstr>
      <vt:lpstr>Capital_Social</vt:lpstr>
      <vt:lpstr>Clientes</vt:lpstr>
      <vt:lpstr>Clientes_2</vt:lpstr>
      <vt:lpstr>Clientes_4</vt:lpstr>
      <vt:lpstr>Clientes_5</vt:lpstr>
      <vt:lpstr>Compromisso</vt:lpstr>
      <vt:lpstr>Custo_das_Vendas</vt:lpstr>
      <vt:lpstr>Demonstração_dos_Resultados</vt:lpstr>
      <vt:lpstr>Diferimentos</vt:lpstr>
      <vt:lpstr>Estado</vt:lpstr>
      <vt:lpstr>Financiamentos_1</vt:lpstr>
      <vt:lpstr>Financiamentos_2</vt:lpstr>
      <vt:lpstr>Fornecedores</vt:lpstr>
      <vt:lpstr>Fornecedores_2</vt:lpstr>
      <vt:lpstr>Fornecedores_3</vt:lpstr>
      <vt:lpstr>FSE</vt:lpstr>
      <vt:lpstr>Ganhos_e_Perdas_de_Investimentos_Financeiros</vt:lpstr>
      <vt:lpstr>Gastos_Reversões_de_Depreciações_e_Amortizações</vt:lpstr>
      <vt:lpstr>Imparidade_de_Investi_não_Depreciaveis</vt:lpstr>
      <vt:lpstr>Imparidade_de_Investimentos_Depreciaveis</vt:lpstr>
      <vt:lpstr>Impostos_Diferidos_1</vt:lpstr>
      <vt:lpstr>Impostos_Diferidos_2</vt:lpstr>
      <vt:lpstr>Impostos_Diferidos_3</vt:lpstr>
      <vt:lpstr>Inventários_1</vt:lpstr>
      <vt:lpstr>Inventários_2</vt:lpstr>
      <vt:lpstr>Investimentos_financeiros_1</vt:lpstr>
      <vt:lpstr>Investimentos_financeiros_2</vt:lpstr>
      <vt:lpstr>Locações_1</vt:lpstr>
      <vt:lpstr>Locações_2</vt:lpstr>
      <vt:lpstr>Outras_Contas_a_Pagar</vt:lpstr>
      <vt:lpstr>Outras_Contas_a_Receber_1</vt:lpstr>
      <vt:lpstr>Outras_Contas_a_Receber_2</vt:lpstr>
      <vt:lpstr>Outras_variações_nos_CP</vt:lpstr>
      <vt:lpstr>Outros_Activos_Financeiros</vt:lpstr>
      <vt:lpstr>Outros_Gastos_e_Perdas</vt:lpstr>
      <vt:lpstr>Outros_Rendimentos_e_Ganhos</vt:lpstr>
      <vt:lpstr>Partes_Relacionadas</vt:lpstr>
      <vt:lpstr>Pessoal</vt:lpstr>
      <vt:lpstr>Propriedades_de_investimento_1</vt:lpstr>
      <vt:lpstr>Propriedades_de_investimento_2</vt:lpstr>
      <vt:lpstr>Provisões</vt:lpstr>
      <vt:lpstr>Reconciliação_POC_SNC</vt:lpstr>
      <vt:lpstr>Resultados_Financeiros</vt:lpstr>
      <vt:lpstr>Revalorizações</vt:lpstr>
      <vt:lpstr>Subsidios</vt:lpstr>
      <vt:lpstr>Taxas</vt:lpstr>
      <vt:lpstr>Taxas_de_depreciação</vt:lpstr>
      <vt:lpstr>'Cálculo TA'!Títulos_de_Impressão</vt:lpstr>
      <vt:lpstr>Variação_da_Produção</vt:lpstr>
      <vt:lpstr>Vendas_e_PS</vt:lpstr>
    </vt:vector>
  </TitlesOfParts>
  <Company>DFK &amp; Associados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MRC</dc:creator>
  <cp:lastModifiedBy>Contributo</cp:lastModifiedBy>
  <cp:lastPrinted>2014-03-17T10:29:53Z</cp:lastPrinted>
  <dcterms:created xsi:type="dcterms:W3CDTF">2010-07-29T15:29:46Z</dcterms:created>
  <dcterms:modified xsi:type="dcterms:W3CDTF">2015-10-21T12:42:32Z</dcterms:modified>
</cp:coreProperties>
</file>