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8235" firstSheet="2" activeTab="4"/>
  </bookViews>
  <sheets>
    <sheet name="MapaRecursos_€" sheetId="2" r:id="rId1"/>
    <sheet name="MapaRecursosAtividades_Horas" sheetId="3" r:id="rId2"/>
    <sheet name="MapaAtividades_Propostas" sheetId="4" r:id="rId3"/>
    <sheet name="MapaVendas" sheetId="1" r:id="rId4"/>
    <sheet name="Q.1" sheetId="10" r:id="rId5"/>
    <sheet name="Q.2." sheetId="7" r:id="rId6"/>
    <sheet name="Q.3." sheetId="9" r:id="rId7"/>
  </sheets>
  <calcPr calcId="152511"/>
</workbook>
</file>

<file path=xl/calcChain.xml><?xml version="1.0" encoding="utf-8"?>
<calcChain xmlns="http://schemas.openxmlformats.org/spreadsheetml/2006/main">
  <c r="F8" i="1" l="1"/>
  <c r="F13" i="9"/>
  <c r="F12" i="9"/>
  <c r="F11" i="9"/>
  <c r="F10" i="9"/>
  <c r="F9" i="9"/>
  <c r="F8" i="9"/>
  <c r="F7" i="9"/>
  <c r="F11" i="7"/>
  <c r="F10" i="7"/>
  <c r="F9" i="7"/>
  <c r="F8" i="7"/>
  <c r="E15" i="4"/>
  <c r="D14" i="4" l="1"/>
  <c r="D15" i="4" s="1"/>
  <c r="C14" i="4"/>
  <c r="C15" i="4" s="1"/>
  <c r="E5" i="7" l="1"/>
  <c r="D5" i="7"/>
  <c r="C5" i="7"/>
  <c r="G5" i="7" l="1"/>
  <c r="F7" i="1"/>
  <c r="D5" i="9" s="1"/>
  <c r="F6" i="1"/>
  <c r="C5" i="9" s="1"/>
  <c r="G5" i="9" l="1"/>
  <c r="F14" i="9" s="1"/>
  <c r="F9" i="2"/>
  <c r="F10" i="2" s="1"/>
  <c r="E4" i="2"/>
  <c r="F4" i="2" s="1"/>
  <c r="G4" i="2" s="1"/>
  <c r="E6" i="10" l="1"/>
  <c r="G6" i="10"/>
  <c r="G9" i="2"/>
  <c r="G10" i="2" s="1"/>
  <c r="G9" i="4"/>
  <c r="G11" i="10" s="1"/>
  <c r="G8" i="4"/>
  <c r="F11" i="10" s="1"/>
  <c r="G7" i="4"/>
  <c r="E11" i="10" s="1"/>
  <c r="G6" i="4"/>
  <c r="D11" i="10" s="1"/>
  <c r="G4" i="4"/>
  <c r="C11" i="10" s="1"/>
  <c r="H7" i="3"/>
  <c r="H6" i="3"/>
  <c r="H5" i="3"/>
  <c r="H4" i="3"/>
  <c r="F6" i="10" s="1"/>
  <c r="D8" i="3"/>
  <c r="E8" i="3"/>
  <c r="F8" i="3"/>
  <c r="G8" i="3"/>
  <c r="C8" i="3"/>
  <c r="E7" i="2"/>
  <c r="F7" i="2" s="1"/>
  <c r="G7" i="2" s="1"/>
  <c r="E6" i="2"/>
  <c r="F6" i="2" s="1"/>
  <c r="G6" i="2" s="1"/>
  <c r="E5" i="2"/>
  <c r="F5" i="2" s="1"/>
  <c r="G5" i="2" s="1"/>
  <c r="F8" i="10" l="1"/>
  <c r="E8" i="10"/>
  <c r="C8" i="10"/>
  <c r="G8" i="10"/>
  <c r="D8" i="10"/>
  <c r="G7" i="10"/>
  <c r="D7" i="10"/>
  <c r="F7" i="10"/>
  <c r="E7" i="10"/>
  <c r="C7" i="10"/>
  <c r="G9" i="10"/>
  <c r="D9" i="10"/>
  <c r="F9" i="10"/>
  <c r="E9" i="10"/>
  <c r="C9" i="10"/>
  <c r="D6" i="10"/>
  <c r="C6" i="10"/>
  <c r="F8" i="2"/>
  <c r="H8" i="3"/>
  <c r="G10" i="3" s="1"/>
  <c r="G11" i="3" s="1"/>
  <c r="F10" i="10" l="1"/>
  <c r="F12" i="10" s="1"/>
  <c r="E10" i="7" s="1"/>
  <c r="G10" i="10"/>
  <c r="G12" i="10" s="1"/>
  <c r="E11" i="7" s="1"/>
  <c r="H6" i="10"/>
  <c r="H9" i="10"/>
  <c r="E10" i="10"/>
  <c r="E12" i="10" s="1"/>
  <c r="E9" i="7" s="1"/>
  <c r="D11" i="7"/>
  <c r="H8" i="10"/>
  <c r="C10" i="3"/>
  <c r="C11" i="3" s="1"/>
  <c r="D10" i="10"/>
  <c r="D12" i="10" s="1"/>
  <c r="H7" i="10"/>
  <c r="F10" i="3"/>
  <c r="F11" i="3" s="1"/>
  <c r="E10" i="3"/>
  <c r="E11" i="3" s="1"/>
  <c r="G8" i="2"/>
  <c r="G11" i="2" s="1"/>
  <c r="F11" i="2"/>
  <c r="D10" i="3"/>
  <c r="D11" i="3" s="1"/>
  <c r="C10" i="7" l="1"/>
  <c r="C11" i="7"/>
  <c r="G11" i="7" s="1"/>
  <c r="D10" i="7"/>
  <c r="D9" i="7"/>
  <c r="G9" i="7" s="1"/>
  <c r="C9" i="7"/>
  <c r="C9" i="9" s="1"/>
  <c r="H10" i="10"/>
  <c r="C10" i="10"/>
  <c r="C12" i="10" s="1"/>
  <c r="D11" i="9"/>
  <c r="D10" i="9"/>
  <c r="D9" i="9"/>
  <c r="D8" i="7"/>
  <c r="C8" i="7"/>
  <c r="E8" i="7"/>
  <c r="G10" i="7"/>
  <c r="C10" i="9"/>
  <c r="G10" i="9" s="1"/>
  <c r="C11" i="9"/>
  <c r="G11" i="9" s="1"/>
  <c r="D7" i="7"/>
  <c r="H10" i="3"/>
  <c r="H11" i="3"/>
  <c r="F7" i="7" l="1"/>
  <c r="F12" i="7" s="1"/>
  <c r="F13" i="7" s="1"/>
  <c r="F14" i="7" s="1"/>
  <c r="E7" i="9"/>
  <c r="E12" i="9" s="1"/>
  <c r="E13" i="9" s="1"/>
  <c r="E14" i="9" s="1"/>
  <c r="G9" i="9"/>
  <c r="C7" i="7"/>
  <c r="D7" i="9"/>
  <c r="E7" i="7"/>
  <c r="C7" i="9"/>
  <c r="D12" i="7"/>
  <c r="D13" i="7" s="1"/>
  <c r="D14" i="7" s="1"/>
  <c r="D8" i="9"/>
  <c r="D12" i="9" s="1"/>
  <c r="E12" i="7"/>
  <c r="E13" i="7" s="1"/>
  <c r="E14" i="7" s="1"/>
  <c r="G8" i="7"/>
  <c r="C8" i="9"/>
  <c r="G8" i="9" s="1"/>
  <c r="G7" i="9" l="1"/>
  <c r="D13" i="9"/>
  <c r="D14" i="9" s="1"/>
  <c r="G7" i="7"/>
  <c r="G12" i="7" s="1"/>
  <c r="G13" i="7" s="1"/>
  <c r="G14" i="7" s="1"/>
  <c r="C12" i="7"/>
  <c r="C13" i="7" s="1"/>
  <c r="C14" i="7" s="1"/>
  <c r="C12" i="9"/>
  <c r="G12" i="9" s="1"/>
  <c r="G13" i="9" s="1"/>
  <c r="C13" i="9" l="1"/>
  <c r="G14" i="9" l="1"/>
  <c r="C14" i="9"/>
</calcChain>
</file>

<file path=xl/sharedStrings.xml><?xml version="1.0" encoding="utf-8"?>
<sst xmlns="http://schemas.openxmlformats.org/spreadsheetml/2006/main" count="117" uniqueCount="66">
  <si>
    <t>CLIENTE</t>
  </si>
  <si>
    <t>PROJETO</t>
  </si>
  <si>
    <t>C1</t>
  </si>
  <si>
    <t>C2</t>
  </si>
  <si>
    <t>P1</t>
  </si>
  <si>
    <t>P2</t>
  </si>
  <si>
    <t>P3</t>
  </si>
  <si>
    <t>RECURSOS</t>
  </si>
  <si>
    <t>QUANTIDADE</t>
  </si>
  <si>
    <t>REMUNERAÇÃO</t>
  </si>
  <si>
    <t>ENCARGOS</t>
  </si>
  <si>
    <t>TOTAL</t>
  </si>
  <si>
    <t>MENSAL</t>
  </si>
  <si>
    <t>SEMESTRAL</t>
  </si>
  <si>
    <t>GESTORES DO PROJETO</t>
  </si>
  <si>
    <t>CONSULTORES SÉNIORES</t>
  </si>
  <si>
    <t>CONSULTORES ANALISTAS</t>
  </si>
  <si>
    <t>ASSISTENTES</t>
  </si>
  <si>
    <t>GASTOS GERAIS</t>
  </si>
  <si>
    <t>3 Gestores de projectos</t>
  </si>
  <si>
    <t>5 Consultores seniores</t>
  </si>
  <si>
    <t>8 Consultores analistas</t>
  </si>
  <si>
    <t>2 Assistentes</t>
  </si>
  <si>
    <t>Atividades (horas por atividade)</t>
  </si>
  <si>
    <t>A1</t>
  </si>
  <si>
    <t>A2</t>
  </si>
  <si>
    <t>A3</t>
  </si>
  <si>
    <t>A4</t>
  </si>
  <si>
    <t>A5</t>
  </si>
  <si>
    <t>ATIVIDADES</t>
  </si>
  <si>
    <t>Driver de atividade</t>
  </si>
  <si>
    <t>A1 - elaboração de propostas (ganhas)</t>
  </si>
  <si>
    <t>A2 - levantamento de informação</t>
  </si>
  <si>
    <t>A3 - elaboração das peças da arquitetura</t>
  </si>
  <si>
    <t>A4 - acompanhamento de implementação</t>
  </si>
  <si>
    <t>A5 - atividades de suporte</t>
  </si>
  <si>
    <t># de propostas</t>
  </si>
  <si>
    <t># de levantamentos</t>
  </si>
  <si>
    <t># de relatórios</t>
  </si>
  <si>
    <t># de reuniões</t>
  </si>
  <si>
    <t># de processamentos</t>
  </si>
  <si>
    <t>TOTAL REMUNERAÇÕES</t>
  </si>
  <si>
    <t>TOTAL GASTOS GERAIS</t>
  </si>
  <si>
    <t>Gastos Gerais</t>
  </si>
  <si>
    <r>
      <t>A1 - elaboração de propostas (</t>
    </r>
    <r>
      <rPr>
        <b/>
        <sz val="11"/>
        <color theme="1"/>
        <rFont val="Calibri"/>
        <family val="2"/>
        <scheme val="minor"/>
      </rPr>
      <t>não</t>
    </r>
    <r>
      <rPr>
        <sz val="11"/>
        <color theme="1"/>
        <rFont val="Calibri"/>
        <family val="2"/>
        <scheme val="minor"/>
      </rPr>
      <t xml:space="preserve"> ganhas)</t>
    </r>
  </si>
  <si>
    <t>Propostas não ganhas</t>
  </si>
  <si>
    <t>OCORRÊNCIAS</t>
  </si>
  <si>
    <t>1. Vendas</t>
  </si>
  <si>
    <t>A1 - elaboração de propostas</t>
  </si>
  <si>
    <t>Propostas ganhas</t>
  </si>
  <si>
    <t>Total</t>
  </si>
  <si>
    <t>Gastos Gerais % por atividade</t>
  </si>
  <si>
    <t>Margem de Contribuição por Projeto</t>
  </si>
  <si>
    <t>Margem de Contribuição Por Cliente (Incluindo propostas não ganhas)</t>
  </si>
  <si>
    <t>C3</t>
  </si>
  <si>
    <t>2. Custos de Atividades</t>
  </si>
  <si>
    <t>3. Resultado € [1-2]</t>
  </si>
  <si>
    <t>MARGEM DE CONTRIBUIÇÃO (%)</t>
  </si>
  <si>
    <t>3. Resultado [1-2]</t>
  </si>
  <si>
    <t>CUSTO MEDIO UNITÁRIO</t>
  </si>
  <si>
    <t>Gastos por Atividade</t>
  </si>
  <si>
    <t>Vendas</t>
  </si>
  <si>
    <t>Mapa de Vendas</t>
  </si>
  <si>
    <t>Gastos Não Incorporados*</t>
  </si>
  <si>
    <t>*</t>
  </si>
  <si>
    <t>Propostas não ganhas + gastos gerais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</si>
</sst>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8">
    <xf numFmtId="0" fontId="0" fillId="0" borderId="0" xfId="0"/>
    <xf numFmtId="0" fontId="2" fillId="0" borderId="1" xfId="0" applyFont="1" applyBorder="1"/>
    <xf numFmtId="9" fontId="0" fillId="0" borderId="1" xfId="1" applyFon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9" fontId="0" fillId="0" borderId="0" xfId="1" applyFont="1" applyBorder="1" applyAlignment="1">
      <alignment horizontal="center"/>
    </xf>
    <xf numFmtId="9" fontId="2" fillId="0" borderId="0" xfId="1" applyFont="1" applyBorder="1" applyAlignment="1">
      <alignment horizontal="center"/>
    </xf>
    <xf numFmtId="164" fontId="0" fillId="0" borderId="0" xfId="0" applyNumberFormat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4" borderId="2" xfId="0" applyFont="1" applyFill="1" applyBorder="1"/>
    <xf numFmtId="0" fontId="2" fillId="4" borderId="2" xfId="0" applyFont="1" applyFill="1" applyBorder="1" applyAlignment="1">
      <alignment horizontal="center"/>
    </xf>
    <xf numFmtId="0" fontId="0" fillId="0" borderId="9" xfId="0" applyBorder="1"/>
    <xf numFmtId="0" fontId="2" fillId="0" borderId="2" xfId="0" applyFont="1" applyBorder="1" applyAlignment="1">
      <alignment horizontal="center"/>
    </xf>
    <xf numFmtId="0" fontId="2" fillId="4" borderId="19" xfId="0" applyFont="1" applyFill="1" applyBorder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Border="1"/>
    <xf numFmtId="1" fontId="0" fillId="0" borderId="3" xfId="0" applyNumberForma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0" fillId="0" borderId="12" xfId="0" applyBorder="1"/>
    <xf numFmtId="1" fontId="2" fillId="0" borderId="18" xfId="0" applyNumberFormat="1" applyFont="1" applyBorder="1" applyAlignment="1">
      <alignment horizontal="center"/>
    </xf>
    <xf numFmtId="1" fontId="2" fillId="0" borderId="13" xfId="0" applyNumberFormat="1" applyFont="1" applyBorder="1" applyAlignment="1">
      <alignment horizontal="center"/>
    </xf>
    <xf numFmtId="0" fontId="2" fillId="0" borderId="12" xfId="0" applyFont="1" applyFill="1" applyBorder="1" applyAlignment="1">
      <alignment horizontal="right"/>
    </xf>
    <xf numFmtId="9" fontId="2" fillId="0" borderId="13" xfId="1" applyFont="1" applyBorder="1" applyAlignment="1">
      <alignment horizontal="center"/>
    </xf>
    <xf numFmtId="0" fontId="2" fillId="0" borderId="14" xfId="0" applyFont="1" applyFill="1" applyBorder="1" applyAlignment="1">
      <alignment horizontal="right"/>
    </xf>
    <xf numFmtId="44" fontId="0" fillId="0" borderId="15" xfId="1" applyNumberFormat="1" applyFont="1" applyFill="1" applyBorder="1" applyAlignment="1">
      <alignment horizontal="center"/>
    </xf>
    <xf numFmtId="44" fontId="2" fillId="0" borderId="16" xfId="1" applyNumberFormat="1" applyFont="1" applyFill="1" applyBorder="1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Border="1"/>
    <xf numFmtId="0" fontId="2" fillId="4" borderId="21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10" xfId="0" applyFont="1" applyBorder="1"/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5" xfId="0" applyBorder="1" applyAlignment="1">
      <alignment horizontal="center"/>
    </xf>
    <xf numFmtId="0" fontId="2" fillId="0" borderId="15" xfId="0" applyFont="1" applyBorder="1"/>
    <xf numFmtId="0" fontId="0" fillId="0" borderId="16" xfId="0" applyBorder="1" applyAlignment="1">
      <alignment horizontal="center"/>
    </xf>
    <xf numFmtId="0" fontId="2" fillId="0" borderId="2" xfId="0" applyFont="1" applyFill="1" applyBorder="1" applyAlignment="1">
      <alignment horizontal="right"/>
    </xf>
    <xf numFmtId="0" fontId="2" fillId="4" borderId="2" xfId="0" applyFont="1" applyFill="1" applyBorder="1" applyAlignment="1">
      <alignment horizontal="right"/>
    </xf>
    <xf numFmtId="164" fontId="0" fillId="0" borderId="28" xfId="0" applyNumberFormat="1" applyBorder="1" applyAlignment="1">
      <alignment horizontal="center"/>
    </xf>
    <xf numFmtId="164" fontId="2" fillId="0" borderId="30" xfId="0" applyNumberFormat="1" applyFont="1" applyBorder="1" applyAlignment="1">
      <alignment horizontal="center"/>
    </xf>
    <xf numFmtId="164" fontId="0" fillId="3" borderId="30" xfId="0" applyNumberFormat="1" applyFill="1" applyBorder="1" applyAlignment="1">
      <alignment horizontal="center" vertical="center"/>
    </xf>
    <xf numFmtId="0" fontId="0" fillId="0" borderId="0" xfId="0" applyFill="1"/>
    <xf numFmtId="0" fontId="2" fillId="2" borderId="2" xfId="0" applyFont="1" applyFill="1" applyBorder="1" applyAlignment="1">
      <alignment horizontal="center"/>
    </xf>
    <xf numFmtId="0" fontId="0" fillId="0" borderId="2" xfId="0" applyBorder="1"/>
    <xf numFmtId="0" fontId="2" fillId="0" borderId="30" xfId="0" applyFont="1" applyBorder="1"/>
    <xf numFmtId="0" fontId="2" fillId="0" borderId="31" xfId="0" applyFont="1" applyBorder="1"/>
    <xf numFmtId="0" fontId="2" fillId="0" borderId="32" xfId="0" applyFont="1" applyBorder="1"/>
    <xf numFmtId="0" fontId="2" fillId="0" borderId="2" xfId="0" applyFont="1" applyBorder="1"/>
    <xf numFmtId="9" fontId="0" fillId="0" borderId="2" xfId="0" applyNumberFormat="1" applyFont="1" applyBorder="1" applyAlignment="1">
      <alignment horizontal="center"/>
    </xf>
    <xf numFmtId="164" fontId="2" fillId="0" borderId="2" xfId="0" applyNumberFormat="1" applyFont="1" applyBorder="1"/>
    <xf numFmtId="0" fontId="0" fillId="0" borderId="30" xfId="0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24" xfId="0" applyBorder="1" applyAlignment="1">
      <alignment horizontal="center"/>
    </xf>
    <xf numFmtId="164" fontId="0" fillId="0" borderId="30" xfId="0" applyNumberFormat="1" applyBorder="1"/>
    <xf numFmtId="164" fontId="0" fillId="0" borderId="31" xfId="0" applyNumberFormat="1" applyBorder="1"/>
    <xf numFmtId="164" fontId="0" fillId="0" borderId="33" xfId="0" applyNumberFormat="1" applyBorder="1"/>
    <xf numFmtId="164" fontId="0" fillId="0" borderId="24" xfId="0" applyNumberFormat="1" applyBorder="1"/>
    <xf numFmtId="164" fontId="2" fillId="0" borderId="5" xfId="0" applyNumberFormat="1" applyFont="1" applyBorder="1"/>
    <xf numFmtId="164" fontId="0" fillId="0" borderId="30" xfId="0" applyNumberFormat="1" applyBorder="1" applyAlignment="1">
      <alignment horizontal="center"/>
    </xf>
    <xf numFmtId="164" fontId="0" fillId="0" borderId="31" xfId="0" applyNumberFormat="1" applyBorder="1" applyAlignment="1">
      <alignment horizontal="center"/>
    </xf>
    <xf numFmtId="164" fontId="0" fillId="0" borderId="3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9" xfId="0" applyNumberForma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0" fontId="0" fillId="0" borderId="25" xfId="0" applyBorder="1"/>
    <xf numFmtId="164" fontId="0" fillId="0" borderId="32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2" xfId="0" applyNumberFormat="1" applyFill="1" applyBorder="1" applyAlignment="1">
      <alignment horizontal="center"/>
    </xf>
    <xf numFmtId="1" fontId="0" fillId="3" borderId="2" xfId="0" applyNumberFormat="1" applyFill="1" applyBorder="1" applyAlignment="1">
      <alignment horizontal="center" vertical="center"/>
    </xf>
    <xf numFmtId="0" fontId="2" fillId="0" borderId="20" xfId="0" applyFont="1" applyBorder="1" applyAlignment="1">
      <alignment horizontal="center"/>
    </xf>
    <xf numFmtId="164" fontId="0" fillId="2" borderId="2" xfId="0" applyNumberFormat="1" applyFill="1" applyBorder="1" applyAlignment="1">
      <alignment horizontal="center" vertical="center"/>
    </xf>
    <xf numFmtId="9" fontId="0" fillId="0" borderId="0" xfId="1" applyFont="1"/>
    <xf numFmtId="0" fontId="0" fillId="0" borderId="27" xfId="0" applyBorder="1"/>
    <xf numFmtId="0" fontId="2" fillId="4" borderId="35" xfId="0" applyFont="1" applyFill="1" applyBorder="1" applyAlignment="1">
      <alignment vertical="center"/>
    </xf>
    <xf numFmtId="0" fontId="2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center" wrapText="1"/>
    </xf>
    <xf numFmtId="164" fontId="0" fillId="0" borderId="2" xfId="0" applyNumberFormat="1" applyBorder="1"/>
    <xf numFmtId="164" fontId="0" fillId="0" borderId="34" xfId="0" applyNumberFormat="1" applyBorder="1"/>
    <xf numFmtId="164" fontId="0" fillId="0" borderId="26" xfId="0" applyNumberFormat="1" applyBorder="1"/>
    <xf numFmtId="0" fontId="0" fillId="0" borderId="36" xfId="0" applyBorder="1"/>
    <xf numFmtId="0" fontId="2" fillId="0" borderId="2" xfId="0" applyFont="1" applyBorder="1" applyAlignment="1">
      <alignment horizontal="right"/>
    </xf>
    <xf numFmtId="0" fontId="2" fillId="4" borderId="2" xfId="0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vertical="center"/>
    </xf>
    <xf numFmtId="0" fontId="2" fillId="0" borderId="0" xfId="0" applyFont="1"/>
    <xf numFmtId="0" fontId="2" fillId="4" borderId="2" xfId="0" applyFont="1" applyFill="1" applyBorder="1" applyAlignment="1">
      <alignment horizontal="center" vertical="center"/>
    </xf>
    <xf numFmtId="10" fontId="0" fillId="0" borderId="0" xfId="0" applyNumberFormat="1"/>
    <xf numFmtId="164" fontId="0" fillId="4" borderId="2" xfId="0" applyNumberFormat="1" applyFill="1" applyBorder="1" applyAlignment="1">
      <alignment horizontal="center" vertical="center"/>
    </xf>
    <xf numFmtId="10" fontId="0" fillId="4" borderId="20" xfId="1" applyNumberFormat="1" applyFont="1" applyFill="1" applyBorder="1" applyAlignment="1">
      <alignment horizontal="center" vertical="center"/>
    </xf>
    <xf numFmtId="164" fontId="0" fillId="4" borderId="31" xfId="0" applyNumberFormat="1" applyFill="1" applyBorder="1" applyAlignment="1">
      <alignment horizontal="center"/>
    </xf>
    <xf numFmtId="164" fontId="0" fillId="4" borderId="30" xfId="0" applyNumberFormat="1" applyFill="1" applyBorder="1" applyAlignment="1">
      <alignment horizontal="center"/>
    </xf>
    <xf numFmtId="10" fontId="0" fillId="4" borderId="2" xfId="1" applyNumberFormat="1" applyFont="1" applyFill="1" applyBorder="1" applyAlignment="1">
      <alignment horizontal="center" vertical="center"/>
    </xf>
    <xf numFmtId="0" fontId="0" fillId="4" borderId="27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4" borderId="12" xfId="0" applyFont="1" applyFill="1" applyBorder="1" applyAlignment="1">
      <alignment horizontal="right"/>
    </xf>
    <xf numFmtId="1" fontId="2" fillId="4" borderId="1" xfId="0" applyNumberFormat="1" applyFont="1" applyFill="1" applyBorder="1" applyAlignment="1">
      <alignment horizontal="center"/>
    </xf>
    <xf numFmtId="1" fontId="2" fillId="4" borderId="13" xfId="0" applyNumberFormat="1" applyFont="1" applyFill="1" applyBorder="1" applyAlignment="1">
      <alignment horizontal="center"/>
    </xf>
    <xf numFmtId="0" fontId="2" fillId="4" borderId="19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4" borderId="23" xfId="0" applyFont="1" applyFill="1" applyBorder="1" applyAlignment="1">
      <alignment horizontal="center"/>
    </xf>
    <xf numFmtId="0" fontId="2" fillId="4" borderId="19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9" fontId="0" fillId="0" borderId="0" xfId="1" applyFont="1" applyFill="1"/>
    <xf numFmtId="44" fontId="0" fillId="0" borderId="0" xfId="0" applyNumberFormat="1" applyFill="1"/>
    <xf numFmtId="164" fontId="0" fillId="3" borderId="2" xfId="0" applyNumberFormat="1" applyFill="1" applyBorder="1" applyAlignment="1">
      <alignment horizontal="center"/>
    </xf>
    <xf numFmtId="0" fontId="2" fillId="4" borderId="4" xfId="0" applyFont="1" applyFill="1" applyBorder="1" applyAlignment="1">
      <alignment vertical="center"/>
    </xf>
    <xf numFmtId="0" fontId="0" fillId="0" borderId="30" xfId="0" applyBorder="1"/>
    <xf numFmtId="164" fontId="2" fillId="4" borderId="30" xfId="0" applyNumberFormat="1" applyFont="1" applyFill="1" applyBorder="1" applyAlignment="1">
      <alignment horizontal="center" vertical="center"/>
    </xf>
    <xf numFmtId="0" fontId="0" fillId="4" borderId="31" xfId="0" applyFont="1" applyFill="1" applyBorder="1" applyAlignment="1">
      <alignment horizontal="left" vertical="center"/>
    </xf>
    <xf numFmtId="164" fontId="0" fillId="4" borderId="31" xfId="0" applyNumberFormat="1" applyFill="1" applyBorder="1"/>
    <xf numFmtId="0" fontId="0" fillId="0" borderId="31" xfId="0" applyBorder="1"/>
    <xf numFmtId="164" fontId="0" fillId="3" borderId="31" xfId="0" applyNumberFormat="1" applyFill="1" applyBorder="1" applyAlignment="1">
      <alignment horizontal="center"/>
    </xf>
    <xf numFmtId="0" fontId="0" fillId="0" borderId="32" xfId="0" applyBorder="1"/>
    <xf numFmtId="164" fontId="0" fillId="3" borderId="32" xfId="0" applyNumberFormat="1" applyFill="1" applyBorder="1" applyAlignment="1">
      <alignment horizontal="center"/>
    </xf>
    <xf numFmtId="164" fontId="0" fillId="0" borderId="32" xfId="0" applyNumberFormat="1" applyFill="1" applyBorder="1" applyAlignment="1">
      <alignment horizontal="center"/>
    </xf>
    <xf numFmtId="0" fontId="0" fillId="4" borderId="2" xfId="0" applyFill="1" applyBorder="1" applyAlignment="1">
      <alignment horizontal="center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1"/>
  <sheetViews>
    <sheetView workbookViewId="0">
      <selection activeCell="E18" sqref="E18"/>
    </sheetView>
  </sheetViews>
  <sheetFormatPr defaultRowHeight="15" x14ac:dyDescent="0.25"/>
  <cols>
    <col min="1" max="1" width="2.7109375" customWidth="1"/>
    <col min="2" max="2" width="24.28515625" bestFit="1" customWidth="1"/>
    <col min="3" max="3" width="12.85546875" bestFit="1" customWidth="1"/>
    <col min="4" max="4" width="15.140625" bestFit="1" customWidth="1"/>
    <col min="5" max="5" width="10.85546875" bestFit="1" customWidth="1"/>
    <col min="6" max="6" width="10.5703125" bestFit="1" customWidth="1"/>
    <col min="7" max="7" width="11.42578125" bestFit="1" customWidth="1"/>
    <col min="9" max="9" width="11.5703125" bestFit="1" customWidth="1"/>
  </cols>
  <sheetData>
    <row r="1" spans="2:9" ht="15.75" thickBot="1" x14ac:dyDescent="0.3">
      <c r="F1" s="113"/>
      <c r="G1" s="113"/>
    </row>
    <row r="2" spans="2:9" ht="15.75" thickBot="1" x14ac:dyDescent="0.3">
      <c r="B2" s="110" t="s">
        <v>7</v>
      </c>
      <c r="C2" s="110" t="s">
        <v>8</v>
      </c>
      <c r="D2" s="110" t="s">
        <v>9</v>
      </c>
      <c r="E2" s="12" t="s">
        <v>10</v>
      </c>
      <c r="F2" s="114" t="s">
        <v>11</v>
      </c>
      <c r="G2" s="115"/>
    </row>
    <row r="3" spans="2:9" ht="15.75" thickBot="1" x14ac:dyDescent="0.3">
      <c r="B3" s="111"/>
      <c r="C3" s="112"/>
      <c r="D3" s="112"/>
      <c r="E3" s="53">
        <v>0.25</v>
      </c>
      <c r="F3" s="47" t="s">
        <v>12</v>
      </c>
      <c r="G3" s="47" t="s">
        <v>13</v>
      </c>
    </row>
    <row r="4" spans="2:9" x14ac:dyDescent="0.25">
      <c r="B4" s="55" t="s">
        <v>14</v>
      </c>
      <c r="C4" s="59">
        <v>3</v>
      </c>
      <c r="D4" s="63">
        <v>3500</v>
      </c>
      <c r="E4" s="68">
        <f>D4*E$3</f>
        <v>875</v>
      </c>
      <c r="F4" s="63">
        <f>(D4+E4)*C4</f>
        <v>13125</v>
      </c>
      <c r="G4" s="72">
        <f t="shared" ref="G4:G9" si="0">F4*6</f>
        <v>78750</v>
      </c>
    </row>
    <row r="5" spans="2:9" x14ac:dyDescent="0.25">
      <c r="B5" s="56" t="s">
        <v>15</v>
      </c>
      <c r="C5" s="60">
        <v>5</v>
      </c>
      <c r="D5" s="64">
        <v>2400</v>
      </c>
      <c r="E5" s="69">
        <f>D5*E$3</f>
        <v>600</v>
      </c>
      <c r="F5" s="64">
        <f>(D5+E5)*C5</f>
        <v>15000</v>
      </c>
      <c r="G5" s="43">
        <f t="shared" si="0"/>
        <v>90000</v>
      </c>
    </row>
    <row r="6" spans="2:9" x14ac:dyDescent="0.25">
      <c r="B6" s="56" t="s">
        <v>16</v>
      </c>
      <c r="C6" s="60">
        <v>8</v>
      </c>
      <c r="D6" s="64">
        <v>1500</v>
      </c>
      <c r="E6" s="69">
        <f>D6*E$3</f>
        <v>375</v>
      </c>
      <c r="F6" s="64">
        <f>(D6+E6)*C6</f>
        <v>15000</v>
      </c>
      <c r="G6" s="43">
        <f t="shared" si="0"/>
        <v>90000</v>
      </c>
    </row>
    <row r="7" spans="2:9" ht="15.75" thickBot="1" x14ac:dyDescent="0.3">
      <c r="B7" s="57" t="s">
        <v>17</v>
      </c>
      <c r="C7" s="61">
        <v>2</v>
      </c>
      <c r="D7" s="65">
        <v>950</v>
      </c>
      <c r="E7" s="70">
        <f>D7*E$3</f>
        <v>237.5</v>
      </c>
      <c r="F7" s="65">
        <f>(D7+E7)*C7</f>
        <v>2375</v>
      </c>
      <c r="G7" s="73">
        <f t="shared" si="0"/>
        <v>14250</v>
      </c>
    </row>
    <row r="8" spans="2:9" ht="15.75" thickBot="1" x14ac:dyDescent="0.3">
      <c r="B8" s="41" t="s">
        <v>41</v>
      </c>
      <c r="C8" s="52"/>
      <c r="D8" s="52"/>
      <c r="E8" s="52"/>
      <c r="F8" s="54">
        <f>SUM(F4:F7)</f>
        <v>45500</v>
      </c>
      <c r="G8" s="74">
        <f t="shared" si="0"/>
        <v>273000</v>
      </c>
      <c r="I8" s="9"/>
    </row>
    <row r="9" spans="2:9" ht="15.75" thickBot="1" x14ac:dyDescent="0.3">
      <c r="B9" s="58" t="s">
        <v>18</v>
      </c>
      <c r="C9" s="62"/>
      <c r="D9" s="66">
        <v>3500</v>
      </c>
      <c r="E9" s="71"/>
      <c r="F9" s="66">
        <f>D9</f>
        <v>3500</v>
      </c>
      <c r="G9" s="75">
        <f t="shared" si="0"/>
        <v>21000</v>
      </c>
    </row>
    <row r="10" spans="2:9" ht="15.75" thickBot="1" x14ac:dyDescent="0.3">
      <c r="B10" s="41" t="s">
        <v>42</v>
      </c>
      <c r="C10" s="52"/>
      <c r="D10" s="52"/>
      <c r="E10" s="52"/>
      <c r="F10" s="54">
        <f>F9</f>
        <v>3500</v>
      </c>
      <c r="G10" s="74">
        <f>G9</f>
        <v>21000</v>
      </c>
    </row>
    <row r="11" spans="2:9" ht="15.75" thickBot="1" x14ac:dyDescent="0.3">
      <c r="B11" s="41" t="s">
        <v>11</v>
      </c>
      <c r="C11" s="48"/>
      <c r="D11" s="48"/>
      <c r="E11" s="48"/>
      <c r="F11" s="54">
        <f>F10+F8</f>
        <v>49000</v>
      </c>
      <c r="G11" s="67">
        <f>G10+G8</f>
        <v>294000</v>
      </c>
    </row>
  </sheetData>
  <mergeCells count="5">
    <mergeCell ref="B2:B3"/>
    <mergeCell ref="C2:C3"/>
    <mergeCell ref="D2:D3"/>
    <mergeCell ref="F1:G1"/>
    <mergeCell ref="F2:G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2"/>
  <sheetViews>
    <sheetView workbookViewId="0">
      <selection activeCell="C17" sqref="C17"/>
    </sheetView>
  </sheetViews>
  <sheetFormatPr defaultRowHeight="15" x14ac:dyDescent="0.25"/>
  <cols>
    <col min="1" max="1" width="3.28515625" customWidth="1"/>
    <col min="2" max="2" width="27.85546875" bestFit="1" customWidth="1"/>
    <col min="3" max="4" width="11" bestFit="1" customWidth="1"/>
    <col min="5" max="5" width="11.140625" bestFit="1" customWidth="1"/>
    <col min="6" max="7" width="11" bestFit="1" customWidth="1"/>
    <col min="8" max="8" width="12" bestFit="1" customWidth="1"/>
  </cols>
  <sheetData>
    <row r="1" spans="2:8" ht="15.75" thickBot="1" x14ac:dyDescent="0.3"/>
    <row r="2" spans="2:8" ht="15.75" thickBot="1" x14ac:dyDescent="0.3">
      <c r="B2" s="110" t="s">
        <v>7</v>
      </c>
      <c r="C2" s="116" t="s">
        <v>23</v>
      </c>
      <c r="D2" s="117"/>
      <c r="E2" s="117"/>
      <c r="F2" s="117"/>
      <c r="G2" s="117"/>
      <c r="H2" s="118"/>
    </row>
    <row r="3" spans="2:8" ht="15.75" thickBot="1" x14ac:dyDescent="0.3">
      <c r="B3" s="112"/>
      <c r="C3" s="21" t="s">
        <v>24</v>
      </c>
      <c r="D3" s="15" t="s">
        <v>25</v>
      </c>
      <c r="E3" s="15" t="s">
        <v>26</v>
      </c>
      <c r="F3" s="15" t="s">
        <v>27</v>
      </c>
      <c r="G3" s="15" t="s">
        <v>28</v>
      </c>
      <c r="H3" s="21" t="s">
        <v>11</v>
      </c>
    </row>
    <row r="4" spans="2:8" x14ac:dyDescent="0.25">
      <c r="B4" s="76" t="s">
        <v>19</v>
      </c>
      <c r="C4" s="20">
        <v>1100</v>
      </c>
      <c r="D4" s="20">
        <v>680</v>
      </c>
      <c r="E4" s="20">
        <v>375</v>
      </c>
      <c r="F4" s="20">
        <v>845</v>
      </c>
      <c r="G4" s="20">
        <v>0</v>
      </c>
      <c r="H4" s="23">
        <f>SUM(C4:G4)</f>
        <v>3000</v>
      </c>
    </row>
    <row r="5" spans="2:8" x14ac:dyDescent="0.25">
      <c r="B5" s="22" t="s">
        <v>20</v>
      </c>
      <c r="C5" s="3">
        <v>1680</v>
      </c>
      <c r="D5" s="3">
        <v>910</v>
      </c>
      <c r="E5" s="3">
        <v>1210</v>
      </c>
      <c r="F5" s="3">
        <v>1200</v>
      </c>
      <c r="G5" s="3">
        <v>0</v>
      </c>
      <c r="H5" s="24">
        <f t="shared" ref="H5:H7" si="0">SUM(C5:G5)</f>
        <v>5000</v>
      </c>
    </row>
    <row r="6" spans="2:8" x14ac:dyDescent="0.25">
      <c r="B6" s="22" t="s">
        <v>21</v>
      </c>
      <c r="C6" s="3">
        <v>800</v>
      </c>
      <c r="D6" s="3">
        <v>3600</v>
      </c>
      <c r="E6" s="3">
        <v>1200</v>
      </c>
      <c r="F6" s="3">
        <v>1400</v>
      </c>
      <c r="G6" s="3">
        <v>1000</v>
      </c>
      <c r="H6" s="24">
        <f t="shared" si="0"/>
        <v>8000</v>
      </c>
    </row>
    <row r="7" spans="2:8" x14ac:dyDescent="0.25">
      <c r="B7" s="22" t="s">
        <v>22</v>
      </c>
      <c r="C7" s="3">
        <v>200</v>
      </c>
      <c r="D7" s="3">
        <v>300</v>
      </c>
      <c r="E7" s="3">
        <v>300</v>
      </c>
      <c r="F7" s="3">
        <v>0</v>
      </c>
      <c r="G7" s="3">
        <v>1200</v>
      </c>
      <c r="H7" s="24">
        <f t="shared" si="0"/>
        <v>2000</v>
      </c>
    </row>
    <row r="8" spans="2:8" x14ac:dyDescent="0.25">
      <c r="B8" s="25" t="s">
        <v>11</v>
      </c>
      <c r="C8" s="4">
        <f t="shared" ref="C8:H8" si="1">SUM(C4:C7)</f>
        <v>3780</v>
      </c>
      <c r="D8" s="4">
        <f t="shared" si="1"/>
        <v>5490</v>
      </c>
      <c r="E8" s="4">
        <f t="shared" si="1"/>
        <v>3085</v>
      </c>
      <c r="F8" s="4">
        <f t="shared" si="1"/>
        <v>3445</v>
      </c>
      <c r="G8" s="4">
        <f t="shared" si="1"/>
        <v>2200</v>
      </c>
      <c r="H8" s="24">
        <f t="shared" si="1"/>
        <v>18000</v>
      </c>
    </row>
    <row r="9" spans="2:8" x14ac:dyDescent="0.25">
      <c r="B9" s="107"/>
      <c r="C9" s="108"/>
      <c r="D9" s="108"/>
      <c r="E9" s="108"/>
      <c r="F9" s="108"/>
      <c r="G9" s="108"/>
      <c r="H9" s="109"/>
    </row>
    <row r="10" spans="2:8" x14ac:dyDescent="0.25">
      <c r="B10" s="25" t="s">
        <v>51</v>
      </c>
      <c r="C10" s="2">
        <f>C8/$H$8</f>
        <v>0.21</v>
      </c>
      <c r="D10" s="2">
        <f>D8/$H$8</f>
        <v>0.30499999999999999</v>
      </c>
      <c r="E10" s="2">
        <f t="shared" ref="E10:G10" si="2">E8/$H$8</f>
        <v>0.1713888888888889</v>
      </c>
      <c r="F10" s="2">
        <f t="shared" si="2"/>
        <v>0.19138888888888889</v>
      </c>
      <c r="G10" s="2">
        <f t="shared" si="2"/>
        <v>0.12222222222222222</v>
      </c>
      <c r="H10" s="26">
        <f>SUM(C10:G10)</f>
        <v>1</v>
      </c>
    </row>
    <row r="11" spans="2:8" ht="15.75" thickBot="1" x14ac:dyDescent="0.3">
      <c r="B11" s="27" t="s">
        <v>43</v>
      </c>
      <c r="C11" s="28">
        <f>C10*MapaRecursos_€!$G$10</f>
        <v>4410</v>
      </c>
      <c r="D11" s="28">
        <f>D10*MapaRecursos_€!$G$10</f>
        <v>6405</v>
      </c>
      <c r="E11" s="28">
        <f>E10*MapaRecursos_€!$G$10</f>
        <v>3599.166666666667</v>
      </c>
      <c r="F11" s="28">
        <f>F10*MapaRecursos_€!$G$10</f>
        <v>4019.1666666666665</v>
      </c>
      <c r="G11" s="28">
        <f>G10*MapaRecursos_€!$G$10</f>
        <v>2566.6666666666665</v>
      </c>
      <c r="H11" s="29">
        <f>SUM(C11:G11)</f>
        <v>21000.000000000004</v>
      </c>
    </row>
    <row r="12" spans="2:8" x14ac:dyDescent="0.25">
      <c r="B12" s="6"/>
      <c r="C12" s="7"/>
      <c r="D12" s="7"/>
      <c r="E12" s="7"/>
      <c r="F12" s="7"/>
      <c r="G12" s="7"/>
      <c r="H12" s="8"/>
    </row>
  </sheetData>
  <mergeCells count="2">
    <mergeCell ref="C2:H2"/>
    <mergeCell ref="B2:B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D18" sqref="D18"/>
    </sheetView>
  </sheetViews>
  <sheetFormatPr defaultRowHeight="15" x14ac:dyDescent="0.25"/>
  <cols>
    <col min="1" max="1" width="3.140625" customWidth="1"/>
    <col min="2" max="2" width="40" bestFit="1" customWidth="1"/>
    <col min="6" max="6" width="19.85546875" bestFit="1" customWidth="1"/>
    <col min="7" max="7" width="6.5703125" bestFit="1" customWidth="1"/>
  </cols>
  <sheetData>
    <row r="1" spans="2:7" ht="15.75" thickBot="1" x14ac:dyDescent="0.3"/>
    <row r="2" spans="2:7" ht="15.75" thickBot="1" x14ac:dyDescent="0.3">
      <c r="B2" s="110" t="s">
        <v>29</v>
      </c>
      <c r="C2" s="119" t="s">
        <v>29</v>
      </c>
      <c r="D2" s="119"/>
      <c r="E2" s="119"/>
      <c r="F2" s="119"/>
      <c r="G2" s="115"/>
    </row>
    <row r="3" spans="2:7" ht="15.75" thickBot="1" x14ac:dyDescent="0.3">
      <c r="B3" s="111"/>
      <c r="C3" s="32" t="s">
        <v>4</v>
      </c>
      <c r="D3" s="16" t="s">
        <v>5</v>
      </c>
      <c r="E3" s="16" t="s">
        <v>6</v>
      </c>
      <c r="F3" s="16" t="s">
        <v>30</v>
      </c>
      <c r="G3" s="13" t="s">
        <v>11</v>
      </c>
    </row>
    <row r="4" spans="2:7" x14ac:dyDescent="0.25">
      <c r="B4" s="14" t="s">
        <v>31</v>
      </c>
      <c r="C4" s="33">
        <v>2</v>
      </c>
      <c r="D4" s="33">
        <v>2</v>
      </c>
      <c r="E4" s="33">
        <v>2</v>
      </c>
      <c r="F4" s="34" t="s">
        <v>36</v>
      </c>
      <c r="G4" s="35">
        <f>SUM(C4:E4)</f>
        <v>6</v>
      </c>
    </row>
    <row r="5" spans="2:7" x14ac:dyDescent="0.25">
      <c r="B5" s="22" t="s">
        <v>44</v>
      </c>
      <c r="C5" s="5"/>
      <c r="D5" s="5"/>
      <c r="E5" s="5"/>
      <c r="F5" s="1" t="s">
        <v>36</v>
      </c>
      <c r="G5" s="36">
        <v>14</v>
      </c>
    </row>
    <row r="6" spans="2:7" x14ac:dyDescent="0.25">
      <c r="B6" s="22" t="s">
        <v>32</v>
      </c>
      <c r="C6" s="10">
        <v>10</v>
      </c>
      <c r="D6" s="10">
        <v>6</v>
      </c>
      <c r="E6" s="10">
        <v>24</v>
      </c>
      <c r="F6" s="1" t="s">
        <v>37</v>
      </c>
      <c r="G6" s="36">
        <f t="shared" ref="G6:G9" si="0">SUM(C6:E6)</f>
        <v>40</v>
      </c>
    </row>
    <row r="7" spans="2:7" x14ac:dyDescent="0.25">
      <c r="B7" s="22" t="s">
        <v>33</v>
      </c>
      <c r="C7" s="10">
        <v>8</v>
      </c>
      <c r="D7" s="10">
        <v>12</v>
      </c>
      <c r="E7" s="10">
        <v>10</v>
      </c>
      <c r="F7" s="1" t="s">
        <v>38</v>
      </c>
      <c r="G7" s="36">
        <f t="shared" si="0"/>
        <v>30</v>
      </c>
    </row>
    <row r="8" spans="2:7" x14ac:dyDescent="0.25">
      <c r="B8" s="22" t="s">
        <v>34</v>
      </c>
      <c r="C8" s="10">
        <v>24</v>
      </c>
      <c r="D8" s="10">
        <v>16</v>
      </c>
      <c r="E8" s="10">
        <v>60</v>
      </c>
      <c r="F8" s="1" t="s">
        <v>39</v>
      </c>
      <c r="G8" s="36">
        <f t="shared" si="0"/>
        <v>100</v>
      </c>
    </row>
    <row r="9" spans="2:7" ht="15.75" thickBot="1" x14ac:dyDescent="0.3">
      <c r="B9" s="37" t="s">
        <v>35</v>
      </c>
      <c r="C9" s="38">
        <v>40</v>
      </c>
      <c r="D9" s="38">
        <v>70</v>
      </c>
      <c r="E9" s="38">
        <v>90</v>
      </c>
      <c r="F9" s="39" t="s">
        <v>40</v>
      </c>
      <c r="G9" s="40">
        <f t="shared" si="0"/>
        <v>200</v>
      </c>
    </row>
    <row r="10" spans="2:7" x14ac:dyDescent="0.25">
      <c r="B10" s="19"/>
      <c r="C10" s="11"/>
      <c r="D10" s="11"/>
      <c r="E10" s="11"/>
      <c r="F10" s="31"/>
      <c r="G10" s="11"/>
    </row>
    <row r="11" spans="2:7" ht="15.75" thickBot="1" x14ac:dyDescent="0.3"/>
    <row r="12" spans="2:7" ht="15.75" thickBot="1" x14ac:dyDescent="0.3">
      <c r="B12" s="137"/>
      <c r="C12" s="93" t="s">
        <v>2</v>
      </c>
      <c r="D12" s="93" t="s">
        <v>3</v>
      </c>
      <c r="E12" s="93" t="s">
        <v>54</v>
      </c>
      <c r="F12" s="17"/>
      <c r="G12" s="17"/>
    </row>
    <row r="13" spans="2:7" ht="15.75" thickBot="1" x14ac:dyDescent="0.3">
      <c r="B13" s="86" t="s">
        <v>45</v>
      </c>
      <c r="C13" s="87">
        <v>2</v>
      </c>
      <c r="D13" s="87">
        <v>5</v>
      </c>
      <c r="E13" s="87">
        <v>7</v>
      </c>
      <c r="F13" s="30"/>
      <c r="G13" s="30"/>
    </row>
    <row r="14" spans="2:7" ht="15.75" thickBot="1" x14ac:dyDescent="0.3">
      <c r="B14" s="86" t="s">
        <v>49</v>
      </c>
      <c r="C14" s="87">
        <f>C4+E4</f>
        <v>4</v>
      </c>
      <c r="D14" s="87">
        <f>D4</f>
        <v>2</v>
      </c>
      <c r="E14" s="87">
        <v>0</v>
      </c>
      <c r="F14" s="30"/>
      <c r="G14" s="30"/>
    </row>
    <row r="15" spans="2:7" ht="15.75" thickBot="1" x14ac:dyDescent="0.3">
      <c r="B15" s="92" t="s">
        <v>11</v>
      </c>
      <c r="C15" s="15">
        <f>SUM(C13:C14)</f>
        <v>6</v>
      </c>
      <c r="D15" s="15">
        <f>SUM(D13:D14)</f>
        <v>7</v>
      </c>
      <c r="E15" s="15">
        <f>SUM(E13:E14)</f>
        <v>7</v>
      </c>
    </row>
  </sheetData>
  <mergeCells count="2">
    <mergeCell ref="C2:G2"/>
    <mergeCell ref="B2:B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8"/>
  <sheetViews>
    <sheetView workbookViewId="0">
      <selection activeCell="C14" sqref="C14"/>
    </sheetView>
  </sheetViews>
  <sheetFormatPr defaultRowHeight="15" x14ac:dyDescent="0.25"/>
  <cols>
    <col min="1" max="1" width="3.140625" customWidth="1"/>
    <col min="2" max="2" width="8" bestFit="1" customWidth="1"/>
    <col min="3" max="4" width="10.42578125" bestFit="1" customWidth="1"/>
    <col min="5" max="6" width="11.42578125" bestFit="1" customWidth="1"/>
  </cols>
  <sheetData>
    <row r="2" spans="2:15" x14ac:dyDescent="0.25">
      <c r="B2" s="95" t="s">
        <v>62</v>
      </c>
    </row>
    <row r="3" spans="2:15" ht="15.75" thickBot="1" x14ac:dyDescent="0.3"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</row>
    <row r="4" spans="2:15" ht="15.75" thickBot="1" x14ac:dyDescent="0.3">
      <c r="B4" s="110" t="s">
        <v>0</v>
      </c>
      <c r="C4" s="114" t="s">
        <v>1</v>
      </c>
      <c r="D4" s="119"/>
      <c r="E4" s="119"/>
      <c r="F4" s="115"/>
      <c r="G4" s="18"/>
      <c r="H4" s="18"/>
      <c r="I4" s="18"/>
      <c r="J4" s="18"/>
      <c r="K4" s="18"/>
      <c r="L4" s="18"/>
      <c r="M4" s="18"/>
      <c r="N4" s="18"/>
      <c r="O4" s="18"/>
    </row>
    <row r="5" spans="2:15" ht="15.75" thickBot="1" x14ac:dyDescent="0.3">
      <c r="B5" s="112"/>
      <c r="C5" s="81" t="s">
        <v>4</v>
      </c>
      <c r="D5" s="81" t="s">
        <v>5</v>
      </c>
      <c r="E5" s="81" t="s">
        <v>6</v>
      </c>
      <c r="F5" s="81" t="s">
        <v>11</v>
      </c>
      <c r="G5" s="18"/>
      <c r="H5" s="18"/>
      <c r="I5" s="18"/>
      <c r="J5" s="18"/>
      <c r="K5" s="18"/>
      <c r="L5" s="18"/>
      <c r="M5" s="18"/>
      <c r="N5" s="18"/>
      <c r="O5" s="18"/>
    </row>
    <row r="6" spans="2:15" ht="15.75" thickBot="1" x14ac:dyDescent="0.3">
      <c r="B6" s="15" t="s">
        <v>2</v>
      </c>
      <c r="C6" s="88">
        <v>71000</v>
      </c>
      <c r="D6" s="88"/>
      <c r="E6" s="89">
        <v>187500</v>
      </c>
      <c r="F6" s="88">
        <f>SUM(C6:E6)</f>
        <v>258500</v>
      </c>
    </row>
    <row r="7" spans="2:15" ht="15.75" thickBot="1" x14ac:dyDescent="0.3">
      <c r="B7" s="15" t="s">
        <v>3</v>
      </c>
      <c r="C7" s="88"/>
      <c r="D7" s="88">
        <v>68700</v>
      </c>
      <c r="E7" s="90"/>
      <c r="F7" s="88">
        <f>SUM(C7:E7)</f>
        <v>68700</v>
      </c>
    </row>
    <row r="8" spans="2:15" ht="15.75" thickBot="1" x14ac:dyDescent="0.3">
      <c r="E8" s="106" t="s">
        <v>61</v>
      </c>
      <c r="F8" s="88">
        <f>SUM(F6:F7)</f>
        <v>327200</v>
      </c>
    </row>
  </sheetData>
  <mergeCells count="2">
    <mergeCell ref="B4:B5"/>
    <mergeCell ref="C4:F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"/>
  <sheetViews>
    <sheetView tabSelected="1" workbookViewId="0">
      <selection activeCell="E18" sqref="E18"/>
    </sheetView>
  </sheetViews>
  <sheetFormatPr defaultRowHeight="15" x14ac:dyDescent="0.25"/>
  <cols>
    <col min="1" max="1" width="3.140625" customWidth="1"/>
    <col min="2" max="2" width="22.28515625" bestFit="1" customWidth="1"/>
    <col min="3" max="4" width="10.85546875" bestFit="1" customWidth="1"/>
    <col min="5" max="7" width="10.5703125" bestFit="1" customWidth="1"/>
    <col min="8" max="8" width="11.85546875" bestFit="1" customWidth="1"/>
  </cols>
  <sheetData>
    <row r="2" spans="1:9" x14ac:dyDescent="0.25">
      <c r="B2" s="105" t="s">
        <v>60</v>
      </c>
    </row>
    <row r="3" spans="1:9" ht="15.75" thickBot="1" x14ac:dyDescent="0.3"/>
    <row r="4" spans="1:9" ht="15.75" thickBot="1" x14ac:dyDescent="0.3">
      <c r="B4" s="120" t="s">
        <v>7</v>
      </c>
      <c r="C4" s="114" t="s">
        <v>23</v>
      </c>
      <c r="D4" s="119"/>
      <c r="E4" s="119"/>
      <c r="F4" s="119"/>
      <c r="G4" s="115"/>
      <c r="H4" s="122" t="s">
        <v>11</v>
      </c>
    </row>
    <row r="5" spans="1:9" ht="15.75" thickBot="1" x14ac:dyDescent="0.3">
      <c r="B5" s="121"/>
      <c r="C5" s="16" t="s">
        <v>24</v>
      </c>
      <c r="D5" s="16" t="s">
        <v>25</v>
      </c>
      <c r="E5" s="16" t="s">
        <v>26</v>
      </c>
      <c r="F5" s="13" t="s">
        <v>27</v>
      </c>
      <c r="G5" s="16" t="s">
        <v>28</v>
      </c>
      <c r="H5" s="123"/>
    </row>
    <row r="6" spans="1:9" ht="15.75" thickBot="1" x14ac:dyDescent="0.3">
      <c r="B6" s="49" t="s">
        <v>19</v>
      </c>
      <c r="C6" s="45">
        <f>MapaRecursosAtividades_Horas!C4*MapaRecursos_€!G4/MapaRecursosAtividades_Horas!H4</f>
        <v>28875</v>
      </c>
      <c r="D6" s="45">
        <f>MapaRecursosAtividades_Horas!D4*MapaRecursos_€!G4/MapaRecursosAtividades_Horas!H4</f>
        <v>17850</v>
      </c>
      <c r="E6" s="45">
        <f>MapaRecursosAtividades_Horas!E4*MapaRecursos_€!G4/MapaRecursosAtividades_Horas!H4</f>
        <v>9843.75</v>
      </c>
      <c r="F6" s="45">
        <f>MapaRecursosAtividades_Horas!F4*MapaRecursos_€!G4/MapaRecursosAtividades_Horas!H4</f>
        <v>22181.25</v>
      </c>
      <c r="G6" s="45">
        <f>MapaRecursosAtividades_Horas!G4*MapaRecursos_€!G4/MapaRecursosAtividades_Horas!H4</f>
        <v>0</v>
      </c>
      <c r="H6" s="44">
        <f>SUM(C6:G6)</f>
        <v>78750</v>
      </c>
    </row>
    <row r="7" spans="1:9" ht="15.75" thickBot="1" x14ac:dyDescent="0.3">
      <c r="B7" s="50" t="s">
        <v>20</v>
      </c>
      <c r="C7" s="45">
        <f>MapaRecursosAtividades_Horas!C5*MapaRecursos_€!G5/MapaRecursosAtividades_Horas!H5</f>
        <v>30240</v>
      </c>
      <c r="D7" s="45">
        <f>MapaRecursosAtividades_Horas!D5*MapaRecursos_€!G5/MapaRecursosAtividades_Horas!H5</f>
        <v>16380</v>
      </c>
      <c r="E7" s="45">
        <f>MapaRecursosAtividades_Horas!E5*MapaRecursos_€!G5/MapaRecursosAtividades_Horas!H5</f>
        <v>21780</v>
      </c>
      <c r="F7" s="45">
        <f>MapaRecursosAtividades_Horas!F5*MapaRecursos_€!G5/MapaRecursosAtividades_Horas!H5</f>
        <v>21600</v>
      </c>
      <c r="G7" s="45">
        <f>MapaRecursosAtividades_Horas!G5*MapaRecursos_€!G5/MapaRecursosAtividades_Horas!H5</f>
        <v>0</v>
      </c>
      <c r="H7" s="44">
        <f>SUM(C7:G7)</f>
        <v>90000</v>
      </c>
    </row>
    <row r="8" spans="1:9" ht="15.75" thickBot="1" x14ac:dyDescent="0.3">
      <c r="B8" s="50" t="s">
        <v>21</v>
      </c>
      <c r="C8" s="45">
        <f>MapaRecursosAtividades_Horas!C6*MapaRecursos_€!G6/MapaRecursosAtividades_Horas!H6</f>
        <v>9000</v>
      </c>
      <c r="D8" s="45">
        <f>MapaRecursosAtividades_Horas!D6*MapaRecursos_€!G6/MapaRecursosAtividades_Horas!H6</f>
        <v>40500</v>
      </c>
      <c r="E8" s="45">
        <f>MapaRecursosAtividades_Horas!E6*MapaRecursos_€!G6/MapaRecursosAtividades_Horas!H6</f>
        <v>13500</v>
      </c>
      <c r="F8" s="45">
        <f>MapaRecursosAtividades_Horas!F6*MapaRecursos_€!G6/MapaRecursosAtividades_Horas!H6</f>
        <v>15750</v>
      </c>
      <c r="G8" s="45">
        <f>MapaRecursosAtividades_Horas!G6*MapaRecursos_€!G6/MapaRecursosAtividades_Horas!H6</f>
        <v>11250</v>
      </c>
      <c r="H8" s="44">
        <f>SUM(C8:G8)</f>
        <v>90000</v>
      </c>
    </row>
    <row r="9" spans="1:9" ht="15.75" thickBot="1" x14ac:dyDescent="0.3">
      <c r="B9" s="51" t="s">
        <v>22</v>
      </c>
      <c r="C9" s="45">
        <f>MapaRecursosAtividades_Horas!C7*MapaRecursos_€!G7/MapaRecursosAtividades_Horas!H7</f>
        <v>1425</v>
      </c>
      <c r="D9" s="45">
        <f>MapaRecursosAtividades_Horas!D7*MapaRecursos_€!G7/MapaRecursosAtividades_Horas!H7</f>
        <v>2137.5</v>
      </c>
      <c r="E9" s="45">
        <f>MapaRecursosAtividades_Horas!E7*MapaRecursos_€!G7/MapaRecursosAtividades_Horas!H7</f>
        <v>2137.5</v>
      </c>
      <c r="F9" s="45">
        <f>MapaRecursosAtividades_Horas!F7*MapaRecursos_€!G7/MapaRecursosAtividades_Horas!H7</f>
        <v>0</v>
      </c>
      <c r="G9" s="45">
        <f>MapaRecursosAtividades_Horas!G7*MapaRecursos_€!G7/MapaRecursosAtividades_Horas!H7</f>
        <v>8550</v>
      </c>
      <c r="H9" s="44">
        <f>SUM(C9:G9)</f>
        <v>14250</v>
      </c>
    </row>
    <row r="10" spans="1:9" ht="15.75" thickBot="1" x14ac:dyDescent="0.3">
      <c r="B10" s="42" t="s">
        <v>11</v>
      </c>
      <c r="C10" s="94">
        <f t="shared" ref="C10:H10" si="0">SUM(C6:C9)</f>
        <v>69540</v>
      </c>
      <c r="D10" s="94">
        <f t="shared" si="0"/>
        <v>76867.5</v>
      </c>
      <c r="E10" s="94">
        <f t="shared" si="0"/>
        <v>47261.25</v>
      </c>
      <c r="F10" s="94">
        <f t="shared" si="0"/>
        <v>59531.25</v>
      </c>
      <c r="G10" s="94">
        <f t="shared" si="0"/>
        <v>19800</v>
      </c>
      <c r="H10" s="94">
        <f t="shared" si="0"/>
        <v>273000</v>
      </c>
    </row>
    <row r="11" spans="1:9" ht="19.5" customHeight="1" thickBot="1" x14ac:dyDescent="0.3">
      <c r="B11" s="42" t="s">
        <v>46</v>
      </c>
      <c r="C11" s="80">
        <f>MapaAtividades_Propostas!G5+MapaAtividades_Propostas!G4</f>
        <v>20</v>
      </c>
      <c r="D11" s="80">
        <f>MapaAtividades_Propostas!G6</f>
        <v>40</v>
      </c>
      <c r="E11" s="80">
        <f>MapaAtividades_Propostas!G7</f>
        <v>30</v>
      </c>
      <c r="F11" s="80">
        <f>MapaAtividades_Propostas!G8</f>
        <v>100</v>
      </c>
      <c r="G11" s="80">
        <f>MapaAtividades_Propostas!G9</f>
        <v>200</v>
      </c>
      <c r="H11" s="82"/>
    </row>
    <row r="12" spans="1:9" ht="21" customHeight="1" thickBot="1" x14ac:dyDescent="0.3">
      <c r="B12" s="42" t="s">
        <v>59</v>
      </c>
      <c r="C12" s="78">
        <f>C10/C11</f>
        <v>3477</v>
      </c>
      <c r="D12" s="78">
        <f>D10/D11</f>
        <v>1921.6875</v>
      </c>
      <c r="E12" s="78">
        <f>E10/E11</f>
        <v>1575.375</v>
      </c>
      <c r="F12" s="78">
        <f>F10/F11</f>
        <v>595.3125</v>
      </c>
      <c r="G12" s="78">
        <f>G10/G11</f>
        <v>99</v>
      </c>
      <c r="H12" s="82"/>
    </row>
    <row r="13" spans="1:9" x14ac:dyDescent="0.25">
      <c r="A13" s="46"/>
      <c r="B13" s="46"/>
      <c r="C13" s="46"/>
      <c r="D13" s="46"/>
      <c r="E13" s="46"/>
      <c r="F13" s="46"/>
      <c r="G13" s="46"/>
      <c r="H13" s="46"/>
      <c r="I13" s="46"/>
    </row>
    <row r="14" spans="1:9" x14ac:dyDescent="0.25">
      <c r="A14" s="46"/>
      <c r="B14" s="6"/>
      <c r="C14" s="124"/>
      <c r="D14" s="124"/>
      <c r="E14" s="124"/>
      <c r="F14" s="124"/>
      <c r="G14" s="124"/>
      <c r="H14" s="46"/>
      <c r="I14" s="46"/>
    </row>
    <row r="15" spans="1:9" x14ac:dyDescent="0.25">
      <c r="A15" s="46"/>
      <c r="B15" s="6"/>
      <c r="C15" s="125"/>
      <c r="D15" s="125"/>
      <c r="E15" s="125"/>
      <c r="F15" s="125"/>
      <c r="G15" s="125"/>
      <c r="H15" s="125"/>
      <c r="I15" s="46"/>
    </row>
    <row r="16" spans="1:9" x14ac:dyDescent="0.25">
      <c r="A16" s="46"/>
      <c r="B16" s="46"/>
      <c r="C16" s="46"/>
      <c r="D16" s="46"/>
      <c r="E16" s="46"/>
      <c r="F16" s="46"/>
      <c r="G16" s="46"/>
      <c r="H16" s="46"/>
      <c r="I16" s="46"/>
    </row>
    <row r="17" spans="1:9" x14ac:dyDescent="0.25">
      <c r="A17" s="46"/>
      <c r="B17" s="46"/>
      <c r="C17" s="46"/>
      <c r="D17" s="46"/>
      <c r="E17" s="46"/>
      <c r="F17" s="46"/>
      <c r="G17" s="46"/>
      <c r="H17" s="46"/>
      <c r="I17" s="46"/>
    </row>
    <row r="18" spans="1:9" x14ac:dyDescent="0.25">
      <c r="A18" s="46"/>
      <c r="B18" s="46"/>
      <c r="C18" s="46"/>
      <c r="D18" s="46"/>
      <c r="E18" s="46"/>
      <c r="F18" s="46"/>
      <c r="G18" s="46"/>
      <c r="H18" s="46"/>
      <c r="I18" s="46"/>
    </row>
    <row r="19" spans="1:9" x14ac:dyDescent="0.25">
      <c r="A19" s="46"/>
      <c r="B19" s="46"/>
      <c r="C19" s="46"/>
      <c r="D19" s="46"/>
      <c r="E19" s="46"/>
      <c r="F19" s="46"/>
      <c r="G19" s="46"/>
      <c r="H19" s="46"/>
      <c r="I19" s="46"/>
    </row>
    <row r="20" spans="1:9" x14ac:dyDescent="0.25">
      <c r="A20" s="46"/>
      <c r="B20" s="46"/>
      <c r="C20" s="46"/>
      <c r="D20" s="46"/>
      <c r="E20" s="46"/>
      <c r="F20" s="46"/>
      <c r="G20" s="46"/>
      <c r="H20" s="46"/>
      <c r="I20" s="46"/>
    </row>
  </sheetData>
  <mergeCells count="3">
    <mergeCell ref="B4:B5"/>
    <mergeCell ref="C4:G4"/>
    <mergeCell ref="H4:H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8"/>
  <sheetViews>
    <sheetView workbookViewId="0">
      <selection activeCell="E19" sqref="E19"/>
    </sheetView>
  </sheetViews>
  <sheetFormatPr defaultRowHeight="15" x14ac:dyDescent="0.25"/>
  <cols>
    <col min="1" max="1" width="2.42578125" customWidth="1"/>
    <col min="2" max="2" width="40.5703125" customWidth="1"/>
    <col min="3" max="4" width="12" bestFit="1" customWidth="1"/>
    <col min="5" max="5" width="13.140625" bestFit="1" customWidth="1"/>
    <col min="6" max="6" width="13.5703125" customWidth="1"/>
    <col min="7" max="7" width="11.28515625" customWidth="1"/>
  </cols>
  <sheetData>
    <row r="2" spans="1:7" x14ac:dyDescent="0.25">
      <c r="B2" s="95" t="s">
        <v>52</v>
      </c>
    </row>
    <row r="3" spans="1:7" ht="15.75" thickBot="1" x14ac:dyDescent="0.3"/>
    <row r="4" spans="1:7" ht="36" customHeight="1" thickBot="1" x14ac:dyDescent="0.3">
      <c r="B4" s="127"/>
      <c r="C4" s="96" t="s">
        <v>4</v>
      </c>
      <c r="D4" s="96" t="s">
        <v>5</v>
      </c>
      <c r="E4" s="96" t="s">
        <v>6</v>
      </c>
      <c r="F4" s="93" t="s">
        <v>63</v>
      </c>
      <c r="G4" s="93" t="s">
        <v>11</v>
      </c>
    </row>
    <row r="5" spans="1:7" x14ac:dyDescent="0.25">
      <c r="B5" s="128" t="s">
        <v>47</v>
      </c>
      <c r="C5" s="68">
        <f>MapaVendas!C6</f>
        <v>71000</v>
      </c>
      <c r="D5" s="68">
        <f>MapaVendas!D7</f>
        <v>68700</v>
      </c>
      <c r="E5" s="68">
        <f>MapaVendas!E6</f>
        <v>187500</v>
      </c>
      <c r="F5" s="129"/>
      <c r="G5" s="63">
        <f>SUM(C5:F5)</f>
        <v>327200</v>
      </c>
    </row>
    <row r="6" spans="1:7" x14ac:dyDescent="0.25">
      <c r="B6" s="130" t="s">
        <v>55</v>
      </c>
      <c r="C6" s="100"/>
      <c r="D6" s="100"/>
      <c r="E6" s="100"/>
      <c r="F6" s="131"/>
      <c r="G6" s="131"/>
    </row>
    <row r="7" spans="1:7" x14ac:dyDescent="0.25">
      <c r="B7" s="132" t="s">
        <v>48</v>
      </c>
      <c r="C7" s="69">
        <f>Q.1!C12*MapaAtividades_Propostas!C4</f>
        <v>6954</v>
      </c>
      <c r="D7" s="69">
        <f>Q.1!C12*MapaAtividades_Propostas!D4</f>
        <v>6954</v>
      </c>
      <c r="E7" s="69">
        <f>Q.1!C12*MapaAtividades_Propostas!E4</f>
        <v>6954</v>
      </c>
      <c r="F7" s="133">
        <f>MapaAtividades_Propostas!G5*Q.1!C12+MapaRecursosAtividades_Horas!C11</f>
        <v>53088</v>
      </c>
      <c r="G7" s="69">
        <f>SUM(C7:F7)</f>
        <v>73950</v>
      </c>
    </row>
    <row r="8" spans="1:7" ht="15" customHeight="1" x14ac:dyDescent="0.25">
      <c r="B8" s="132" t="s">
        <v>32</v>
      </c>
      <c r="C8" s="69">
        <f>MapaAtividades_Propostas!C6*Q.1!D12</f>
        <v>19216.875</v>
      </c>
      <c r="D8" s="69">
        <f>MapaAtividades_Propostas!D6*Q.1!D12</f>
        <v>11530.125</v>
      </c>
      <c r="E8" s="69">
        <f>MapaAtividades_Propostas!E6*Q.1!D12</f>
        <v>46120.5</v>
      </c>
      <c r="F8" s="133">
        <f>MapaRecursosAtividades_Horas!D11</f>
        <v>6405</v>
      </c>
      <c r="G8" s="69">
        <f>SUM(C8:F8)</f>
        <v>83272.5</v>
      </c>
    </row>
    <row r="9" spans="1:7" x14ac:dyDescent="0.25">
      <c r="B9" s="132" t="s">
        <v>33</v>
      </c>
      <c r="C9" s="69">
        <f>MapaAtividades_Propostas!C7*Q.1!E12</f>
        <v>12603</v>
      </c>
      <c r="D9" s="69">
        <f>MapaAtividades_Propostas!D7*Q.1!E12</f>
        <v>18904.5</v>
      </c>
      <c r="E9" s="69">
        <f>MapaAtividades_Propostas!E7*Q.1!E12</f>
        <v>15753.75</v>
      </c>
      <c r="F9" s="133">
        <f>MapaRecursosAtividades_Horas!E11</f>
        <v>3599.166666666667</v>
      </c>
      <c r="G9" s="69">
        <f>SUM(C9:F9)</f>
        <v>50860.416666666664</v>
      </c>
    </row>
    <row r="10" spans="1:7" x14ac:dyDescent="0.25">
      <c r="B10" s="132" t="s">
        <v>34</v>
      </c>
      <c r="C10" s="69">
        <f>MapaAtividades_Propostas!C8*Q.1!F12</f>
        <v>14287.5</v>
      </c>
      <c r="D10" s="69">
        <f>MapaAtividades_Propostas!D8*Q.1!F12</f>
        <v>9525</v>
      </c>
      <c r="E10" s="69">
        <f>MapaAtividades_Propostas!E8*Q.1!F12</f>
        <v>35718.75</v>
      </c>
      <c r="F10" s="133">
        <f>MapaRecursosAtividades_Horas!F11</f>
        <v>4019.1666666666665</v>
      </c>
      <c r="G10" s="69">
        <f>SUM(C10:F10)</f>
        <v>63550.416666666664</v>
      </c>
    </row>
    <row r="11" spans="1:7" ht="15.75" thickBot="1" x14ac:dyDescent="0.3">
      <c r="B11" s="134" t="s">
        <v>35</v>
      </c>
      <c r="C11" s="77">
        <f>MapaAtividades_Propostas!C9*Q.1!G12</f>
        <v>3960</v>
      </c>
      <c r="D11" s="77">
        <f>MapaAtividades_Propostas!D9*Q.1!G12</f>
        <v>6930</v>
      </c>
      <c r="E11" s="77">
        <f>MapaAtividades_Propostas!E9*Q.1!G12</f>
        <v>8910</v>
      </c>
      <c r="F11" s="135">
        <f>MapaRecursosAtividades_Horas!G11</f>
        <v>2566.6666666666665</v>
      </c>
      <c r="G11" s="136">
        <f>SUM(C11:F11)</f>
        <v>22366.666666666668</v>
      </c>
    </row>
    <row r="12" spans="1:7" ht="15.75" thickBot="1" x14ac:dyDescent="0.3">
      <c r="B12" s="41" t="s">
        <v>11</v>
      </c>
      <c r="C12" s="78">
        <f t="shared" ref="C12:E12" si="0">SUM(C7:C11)</f>
        <v>57021.375</v>
      </c>
      <c r="D12" s="78">
        <f t="shared" si="0"/>
        <v>53843.625</v>
      </c>
      <c r="E12" s="78">
        <f t="shared" si="0"/>
        <v>113457</v>
      </c>
      <c r="F12" s="126">
        <f>SUM(F7:F11)</f>
        <v>69678</v>
      </c>
      <c r="G12" s="79">
        <f>SUM(G7:G11)</f>
        <v>294000</v>
      </c>
    </row>
    <row r="13" spans="1:7" ht="21" customHeight="1" thickBot="1" x14ac:dyDescent="0.3">
      <c r="B13" s="104" t="s">
        <v>58</v>
      </c>
      <c r="C13" s="98">
        <f>C5-C12</f>
        <v>13978.625</v>
      </c>
      <c r="D13" s="98">
        <f>D5-D12</f>
        <v>14856.375</v>
      </c>
      <c r="E13" s="98">
        <f>E5-E12</f>
        <v>74043</v>
      </c>
      <c r="F13" s="98">
        <f>F5-F12</f>
        <v>-69678</v>
      </c>
      <c r="G13" s="98">
        <f>G5-G12</f>
        <v>33200</v>
      </c>
    </row>
    <row r="14" spans="1:7" s="46" customFormat="1" ht="18" customHeight="1" thickBot="1" x14ac:dyDescent="0.3">
      <c r="B14" s="104" t="s">
        <v>57</v>
      </c>
      <c r="C14" s="99">
        <f>C13/C5</f>
        <v>0.19688204225352113</v>
      </c>
      <c r="D14" s="99">
        <f t="shared" ref="D14:E14" si="1">D13/D5</f>
        <v>0.21625</v>
      </c>
      <c r="E14" s="99">
        <f t="shared" si="1"/>
        <v>0.39489600000000002</v>
      </c>
      <c r="F14" s="99">
        <f>F13/G5</f>
        <v>-0.2129523227383863</v>
      </c>
      <c r="G14" s="99">
        <f t="shared" ref="G14" si="2">G13/G5</f>
        <v>0.10146699266503667</v>
      </c>
    </row>
    <row r="15" spans="1:7" x14ac:dyDescent="0.25">
      <c r="G15" s="83"/>
    </row>
    <row r="16" spans="1:7" x14ac:dyDescent="0.25">
      <c r="A16" t="s">
        <v>64</v>
      </c>
      <c r="B16" t="s">
        <v>65</v>
      </c>
    </row>
    <row r="18" spans="5:5" x14ac:dyDescent="0.25">
      <c r="E18" s="97"/>
    </row>
  </sheetData>
  <pageMargins left="0.7" right="0.7" top="0.75" bottom="0.75" header="0.3" footer="0.3"/>
  <pageSetup paperSize="9" orientation="portrait" r:id="rId1"/>
  <ignoredErrors>
    <ignoredError sqref="F14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6"/>
  <sheetViews>
    <sheetView workbookViewId="0">
      <selection activeCell="D7" sqref="D7"/>
    </sheetView>
  </sheetViews>
  <sheetFormatPr defaultRowHeight="15" x14ac:dyDescent="0.25"/>
  <cols>
    <col min="1" max="1" width="2.7109375" customWidth="1"/>
    <col min="2" max="2" width="38.85546875" bestFit="1" customWidth="1"/>
    <col min="3" max="3" width="12.42578125" customWidth="1"/>
    <col min="4" max="4" width="12.85546875" customWidth="1"/>
    <col min="5" max="5" width="11.42578125" customWidth="1"/>
    <col min="6" max="6" width="14.28515625" customWidth="1"/>
    <col min="7" max="7" width="11.42578125" bestFit="1" customWidth="1"/>
    <col min="9" max="9" width="38.85546875" bestFit="1" customWidth="1"/>
    <col min="10" max="10" width="12.5703125" customWidth="1"/>
    <col min="11" max="12" width="11.5703125" customWidth="1"/>
    <col min="13" max="13" width="11.42578125" bestFit="1" customWidth="1"/>
  </cols>
  <sheetData>
    <row r="2" spans="1:7" x14ac:dyDescent="0.25">
      <c r="B2" s="95" t="s">
        <v>53</v>
      </c>
    </row>
    <row r="3" spans="1:7" ht="15.75" thickBot="1" x14ac:dyDescent="0.3"/>
    <row r="4" spans="1:7" ht="30.75" thickBot="1" x14ac:dyDescent="0.3">
      <c r="B4" s="85"/>
      <c r="C4" s="96" t="s">
        <v>2</v>
      </c>
      <c r="D4" s="96" t="s">
        <v>3</v>
      </c>
      <c r="E4" s="93" t="s">
        <v>54</v>
      </c>
      <c r="F4" s="93" t="s">
        <v>63</v>
      </c>
      <c r="G4" s="96" t="s">
        <v>50</v>
      </c>
    </row>
    <row r="5" spans="1:7" x14ac:dyDescent="0.25">
      <c r="B5" s="84" t="s">
        <v>47</v>
      </c>
      <c r="C5" s="68">
        <f>MapaVendas!F6</f>
        <v>258500</v>
      </c>
      <c r="D5" s="68">
        <f>MapaVendas!F7</f>
        <v>68700</v>
      </c>
      <c r="E5" s="68">
        <v>0</v>
      </c>
      <c r="F5" s="101"/>
      <c r="G5" s="68">
        <f>SUM(C5:F5)</f>
        <v>327200</v>
      </c>
    </row>
    <row r="6" spans="1:7" x14ac:dyDescent="0.25">
      <c r="B6" s="103" t="s">
        <v>55</v>
      </c>
      <c r="C6" s="100"/>
      <c r="D6" s="100"/>
      <c r="E6" s="100"/>
      <c r="F6" s="100"/>
      <c r="G6" s="100"/>
    </row>
    <row r="7" spans="1:7" x14ac:dyDescent="0.25">
      <c r="B7" s="84" t="s">
        <v>48</v>
      </c>
      <c r="C7" s="69">
        <f>MapaAtividades_Propostas!C15*Q.1!C12</f>
        <v>20862</v>
      </c>
      <c r="D7" s="69">
        <f>MapaAtividades_Propostas!D15*Q.1!C12</f>
        <v>24339</v>
      </c>
      <c r="E7" s="69">
        <f>MapaAtividades_Propostas!E13*Q.1!C12</f>
        <v>24339</v>
      </c>
      <c r="F7" s="69">
        <f>MapaRecursosAtividades_Horas!C11</f>
        <v>4410</v>
      </c>
      <c r="G7" s="69">
        <f t="shared" ref="G7:G11" si="0">SUM(C7:F7)</f>
        <v>73950</v>
      </c>
    </row>
    <row r="8" spans="1:7" x14ac:dyDescent="0.25">
      <c r="B8" s="84" t="s">
        <v>32</v>
      </c>
      <c r="C8" s="69">
        <f>Q.2.!C8+Q.2.!E8</f>
        <v>65337.375</v>
      </c>
      <c r="D8" s="69">
        <f>Q.2.!D8</f>
        <v>11530.125</v>
      </c>
      <c r="E8" s="69"/>
      <c r="F8" s="69">
        <f>MapaRecursosAtividades_Horas!D11</f>
        <v>6405</v>
      </c>
      <c r="G8" s="69">
        <f t="shared" si="0"/>
        <v>83272.5</v>
      </c>
    </row>
    <row r="9" spans="1:7" x14ac:dyDescent="0.25">
      <c r="B9" s="84" t="s">
        <v>33</v>
      </c>
      <c r="C9" s="69">
        <f>Q.2.!C9+Q.2.!E9</f>
        <v>28356.75</v>
      </c>
      <c r="D9" s="69">
        <f>Q.2.!D9</f>
        <v>18904.5</v>
      </c>
      <c r="E9" s="69"/>
      <c r="F9" s="69">
        <f>MapaRecursosAtividades_Horas!E11</f>
        <v>3599.166666666667</v>
      </c>
      <c r="G9" s="69">
        <f t="shared" si="0"/>
        <v>50860.416666666664</v>
      </c>
    </row>
    <row r="10" spans="1:7" x14ac:dyDescent="0.25">
      <c r="B10" s="84" t="s">
        <v>34</v>
      </c>
      <c r="C10" s="69">
        <f>Q.2.!C10+Q.2.!E10</f>
        <v>50006.25</v>
      </c>
      <c r="D10" s="69">
        <f>Q.2.!D10</f>
        <v>9525</v>
      </c>
      <c r="E10" s="69"/>
      <c r="F10" s="69">
        <f>MapaRecursosAtividades_Horas!F11</f>
        <v>4019.1666666666665</v>
      </c>
      <c r="G10" s="69">
        <f t="shared" si="0"/>
        <v>63550.416666666664</v>
      </c>
    </row>
    <row r="11" spans="1:7" ht="15.75" thickBot="1" x14ac:dyDescent="0.3">
      <c r="B11" s="91" t="s">
        <v>35</v>
      </c>
      <c r="C11" s="77">
        <f>Q.2.!C11+Q.2.!E11</f>
        <v>12870</v>
      </c>
      <c r="D11" s="77">
        <f>Q.2.!D11</f>
        <v>6930</v>
      </c>
      <c r="E11" s="77"/>
      <c r="F11" s="77">
        <f>MapaRecursosAtividades_Horas!G11</f>
        <v>2566.6666666666665</v>
      </c>
      <c r="G11" s="77">
        <f t="shared" si="0"/>
        <v>22366.666666666668</v>
      </c>
    </row>
    <row r="12" spans="1:7" ht="15.75" thickBot="1" x14ac:dyDescent="0.3">
      <c r="B12" s="41" t="s">
        <v>11</v>
      </c>
      <c r="C12" s="78">
        <f>SUM(C7:C11)</f>
        <v>177432.375</v>
      </c>
      <c r="D12" s="78">
        <f>SUM(D7:D11)</f>
        <v>71228.625</v>
      </c>
      <c r="E12" s="78">
        <f>SUM(E7:E11)</f>
        <v>24339</v>
      </c>
      <c r="F12" s="78">
        <f>SUM(F7:F11)</f>
        <v>21000.000000000004</v>
      </c>
      <c r="G12" s="78">
        <f>SUM(C12:F12)</f>
        <v>294000</v>
      </c>
    </row>
    <row r="13" spans="1:7" ht="21.75" customHeight="1" thickBot="1" x14ac:dyDescent="0.3">
      <c r="B13" s="104" t="s">
        <v>56</v>
      </c>
      <c r="C13" s="98">
        <f>C5-C12</f>
        <v>81067.625</v>
      </c>
      <c r="D13" s="98">
        <f t="shared" ref="D13:G13" si="1">D5-D12</f>
        <v>-2528.625</v>
      </c>
      <c r="E13" s="98">
        <f t="shared" si="1"/>
        <v>-24339</v>
      </c>
      <c r="F13" s="98">
        <f t="shared" si="1"/>
        <v>-21000.000000000004</v>
      </c>
      <c r="G13" s="98">
        <f t="shared" si="1"/>
        <v>33200</v>
      </c>
    </row>
    <row r="14" spans="1:7" ht="23.25" customHeight="1" thickBot="1" x14ac:dyDescent="0.3">
      <c r="B14" s="104" t="s">
        <v>57</v>
      </c>
      <c r="C14" s="102">
        <f>C13/C5</f>
        <v>0.31360783365570599</v>
      </c>
      <c r="D14" s="102">
        <f t="shared" ref="D14:G14" si="2">D13/D5</f>
        <v>-3.6806768558951965E-2</v>
      </c>
      <c r="E14" s="102">
        <f>E13/G5</f>
        <v>-7.4385696821515898E-2</v>
      </c>
      <c r="F14" s="102">
        <f>F13/G5</f>
        <v>-6.4180929095354528E-2</v>
      </c>
      <c r="G14" s="102">
        <f t="shared" si="2"/>
        <v>0.10146699266503667</v>
      </c>
    </row>
    <row r="16" spans="1:7" x14ac:dyDescent="0.25">
      <c r="A16" t="s">
        <v>64</v>
      </c>
      <c r="B16" t="s">
        <v>43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MapaRecursos_€</vt:lpstr>
      <vt:lpstr>MapaRecursosAtividades_Horas</vt:lpstr>
      <vt:lpstr>MapaAtividades_Propostas</vt:lpstr>
      <vt:lpstr>MapaVendas</vt:lpstr>
      <vt:lpstr>Q.1</vt:lpstr>
      <vt:lpstr>Q.2.</vt:lpstr>
      <vt:lpstr>Q.3.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2015-10-15T11:05:32Z</dcterms:modified>
</cp:coreProperties>
</file>